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jcancino\Desktop\"/>
    </mc:Choice>
  </mc:AlternateContent>
  <bookViews>
    <workbookView xWindow="0" yWindow="0" windowWidth="28800" windowHeight="11325" tabRatio="1000" activeTab="1"/>
  </bookViews>
  <sheets>
    <sheet name="GRAFICOS" sheetId="129" r:id="rId1"/>
    <sheet name="CONSOLIDADO" sheetId="39" r:id="rId2"/>
    <sheet name="Prog 01" sheetId="4" r:id="rId3"/>
    <sheet name="P01 2023" sheetId="135" state="hidden" r:id="rId4"/>
    <sheet name="P01 2024" sheetId="136" state="hidden" r:id="rId5"/>
    <sheet name="Prog 02" sheetId="35" r:id="rId6"/>
    <sheet name="P02 2023" sheetId="133" state="hidden" r:id="rId7"/>
    <sheet name="P02 2024" sheetId="137" state="hidden" r:id="rId8"/>
    <sheet name="Prog 03" sheetId="37" r:id="rId9"/>
    <sheet name="P03 2024" sheetId="138" state="hidden" r:id="rId10"/>
    <sheet name="P03 2023" sheetId="132" state="hidden" r:id="rId11"/>
    <sheet name="Prog 05" sheetId="54" r:id="rId12"/>
    <sheet name="P05 2024" sheetId="139" state="hidden" r:id="rId13"/>
    <sheet name="P05 2023" sheetId="131" state="hidden" r:id="rId14"/>
  </sheets>
  <externalReferences>
    <externalReference r:id="rId15"/>
    <externalReference r:id="rId16"/>
    <externalReference r:id="rId17"/>
  </externalReferences>
  <definedNames>
    <definedName name="_xlnm._FilterDatabase" localSheetId="1" hidden="1">CONSOLIDADO!$A$9:$AY$294</definedName>
    <definedName name="_xlnm._FilterDatabase" localSheetId="3" hidden="1">'P01 2023'!$A$2:$FN$147</definedName>
    <definedName name="_xlnm._FilterDatabase" localSheetId="4" hidden="1">'P01 2024'!$A$2:$L$2</definedName>
    <definedName name="_xlnm._FilterDatabase" localSheetId="6" hidden="1">'P02 2023'!$A$2:$HT$2</definedName>
    <definedName name="_xlnm._FilterDatabase" localSheetId="7" hidden="1">'P02 2024'!$A$2:$J$43</definedName>
    <definedName name="_xlnm._FilterDatabase" localSheetId="9" hidden="1">'P03 2024'!$A$2:$J$38</definedName>
    <definedName name="_xlnm._FilterDatabase" localSheetId="2" hidden="1">'Prog 01'!$A$9:$BU$199</definedName>
    <definedName name="_xlnm._FilterDatabase" localSheetId="5" hidden="1">'Prog 02'!$A$9:$AK$51</definedName>
    <definedName name="_xlnm._FilterDatabase" localSheetId="8" hidden="1">'Prog 03'!$A$11:$AL$58</definedName>
    <definedName name="_xlnm._FilterDatabase" localSheetId="11" hidden="1">'Prog 05'!$A$9:$BR$72</definedName>
    <definedName name="ABRIL2012">#REF!</definedName>
    <definedName name="AGOSTO_2012">#REF!</definedName>
    <definedName name="anualpro032012">#REF!</definedName>
    <definedName name="anualprog012013">#REF!</definedName>
    <definedName name="anualprog022013">#REF!</definedName>
    <definedName name="anualprog032013">#REF!</definedName>
    <definedName name="_xlnm.Print_Area" localSheetId="1">CONSOLIDADO!$B$2:$R$306</definedName>
    <definedName name="_xlnm.Print_Area" localSheetId="2">'Prog 01'!$C$2:$S$197</definedName>
    <definedName name="_xlnm.Print_Area" localSheetId="5">'Prog 02'!$B$2:$R$51</definedName>
    <definedName name="_xlnm.Print_Area" localSheetId="8">'Prog 03'!$B$4:$R$57</definedName>
    <definedName name="_xlnm.Print_Area" localSheetId="11">'Prog 05'!$B$2:$R$72</definedName>
    <definedName name="CÓDIGO">#REF!</definedName>
    <definedName name="coincidenciaP01">'Prog 01'!$G:$P</definedName>
    <definedName name="Compromiso_ENERO">'P01 2023'!$G$2:$G$147</definedName>
    <definedName name="compromisosjulio">#REF!</definedName>
    <definedName name="Concepto2022">#REF!</definedName>
    <definedName name="CTA_PRES">'[1]Clasificador Presupuestario'!$A$1:$C$593</definedName>
    <definedName name="Cta_Presp">'[2]Clasificador Presupuestario'!$A$1:$C$627</definedName>
    <definedName name="Devengado_enero">'P01 2023'!$I$2:$I$147</definedName>
    <definedName name="Devengado2022">#REF!</definedName>
    <definedName name="Devengadojulio">#REF!</definedName>
    <definedName name="DICIEMBRE_2012">#REF!</definedName>
    <definedName name="EENERO23">'P01 2023'!$A$2:$I$147</definedName>
    <definedName name="EJECUCIO_AGOSTO_2013_2">#REF!</definedName>
    <definedName name="EJECUCION_31_07_2013">#REF!</definedName>
    <definedName name="EJECUCION_ACUMULADA_AL_25_09_2013">#REF!</definedName>
    <definedName name="EJECUCION_ACUMULADA_AL_30_NOVIEMBRE_2013">#REF!</definedName>
    <definedName name="Ejecucion_Acumulada_al_30_Septiembre">#REF!</definedName>
    <definedName name="EJECUCION_ACUMULADA_AL_31_DE_AGOSTO_DEL_2013">#REF!</definedName>
    <definedName name="EJECUCIÓN_ACUMULADA_AL_31_DE_MARZO_DEL_2014">#REF!</definedName>
    <definedName name="EJECUCION_ACUMULADA_AL_31_OCTUBRE_2013">#REF!</definedName>
    <definedName name="EJECUCION_AGOSTO_2012">#REF!</definedName>
    <definedName name="EJECUCION_AGOSTO_2013">#REF!</definedName>
    <definedName name="EJECUCION_AL_25_09_2013">#REF!</definedName>
    <definedName name="Ejecución_al_30_sep_2013">#REF!</definedName>
    <definedName name="EJECUCION_AL_31_07_2013">#REF!</definedName>
    <definedName name="EJECUCION_JULIO_2012">#REF!</definedName>
    <definedName name="EJECUCION_JULIO_2013">#REF!</definedName>
    <definedName name="EJECUCIÓN_PRESUPUESTARIA_ACUMULADA_AL_13_DE_MARZO_DE_2018">#REF!</definedName>
    <definedName name="EJECUCION_PRESUPUESTARIA_AL_31_DE_MARZO_2014">#REF!</definedName>
    <definedName name="Ejecución_Septiembre">#REF!</definedName>
    <definedName name="Ejecución_Septiembre_2013">#REF!</definedName>
    <definedName name="Ejecucionpresupuestariajulio">#REF!</definedName>
    <definedName name="enero">#REF!</definedName>
    <definedName name="ENERO.P01.22">#REF!</definedName>
    <definedName name="enero2012">#REF!</definedName>
    <definedName name="ENERO2022">#REF!</definedName>
    <definedName name="enero2023">'P01 2023'!$A$2:$I$147</definedName>
    <definedName name="eneroprog022012">#REF!</definedName>
    <definedName name="eneroprog022013">#REF!</definedName>
    <definedName name="eneroprog032012">#REF!</definedName>
    <definedName name="eneroprog032013">#REF!</definedName>
    <definedName name="febrero">#REF!</definedName>
    <definedName name="febrero2012">#REF!</definedName>
    <definedName name="febreroprog022012">#REF!</definedName>
    <definedName name="febreroprog022013">#REF!</definedName>
    <definedName name="febreroprog032012">#REF!</definedName>
    <definedName name="febreroprog032013">#REF!</definedName>
    <definedName name="febrro2012" localSheetId="11">#REF!</definedName>
    <definedName name="febrro2012">#REF!</definedName>
    <definedName name="indicep01">'Prog 01'!$G:$G</definedName>
    <definedName name="JULIO">#REF!</definedName>
    <definedName name="julio_2012">#REF!</definedName>
    <definedName name="JULIO2012">#REF!</definedName>
    <definedName name="JUNIO">#REF!</definedName>
    <definedName name="junio2012">#REF!</definedName>
    <definedName name="marzo">#REF!</definedName>
    <definedName name="marzo2012">#REF!</definedName>
    <definedName name="marzoprog022012">#REF!</definedName>
    <definedName name="marzoprog022013">#REF!</definedName>
    <definedName name="marzoprog032012">#REF!</definedName>
    <definedName name="marzoprog032013">#REF!</definedName>
    <definedName name="matriz01" localSheetId="11">'Prog 05'!$F$34:$R$69</definedName>
    <definedName name="matriz01">'Prog 01'!$G$13:$S$196</definedName>
    <definedName name="matriz01.v2">'Prog 01'!$C$9:$P$197</definedName>
    <definedName name="matriz02">'Prog 02'!$F$14:$R$51</definedName>
    <definedName name="matriz03">'Prog 03'!$F$24:$R$57</definedName>
    <definedName name="matriz2">'Prog 02'!$F$14:$K$14</definedName>
    <definedName name="matrizP50">#REF!</definedName>
    <definedName name="mayo">#REF!</definedName>
    <definedName name="MAYO2012">#REF!</definedName>
    <definedName name="noviembre_20_12">#REF!</definedName>
    <definedName name="NOVIEMBRE_2012">#REF!</definedName>
    <definedName name="NULO">#REF!</definedName>
    <definedName name="OCTUBRE_2012">#REF!</definedName>
    <definedName name="P_01_EJECUCIÓN_PRESUPUESTARIA_AL_31_DE_AGOSTO_2016">#REF!</definedName>
    <definedName name="P01_EJECUCION_ACUMULADA_AL_28_DE_FEBRERO_2015">#REF!</definedName>
    <definedName name="P01_EJECUCIÓN_ACUMULADA_AL_31_DE_MAYO_2016">#REF!</definedName>
    <definedName name="P01_EJECUCION_ACUMULADA_AÑO_2013">#REF!</definedName>
    <definedName name="P01_EJECUCION_DICIEMBRE_2013">#REF!</definedName>
    <definedName name="P01_EJECUCIÓN_NOVIEMBRE_2013">#REF!</definedName>
    <definedName name="P01_EJECUCION_OCTUBRE_2013">#REF!</definedName>
    <definedName name="P01_EJECUCIÓN_PRESUPIUESTARIA_ACUMULADA_AL_30_DE_ABRIL_DEL_2015">#REF!</definedName>
    <definedName name="P01_EJECUCIÓN_PRESUPUESTARIA__ACUMULADA_AL_17_DE_DICIEMBRE_DEL_2015">#REF!</definedName>
    <definedName name="P01_EJECUCIÓN_PRESUPUESTARIA__ACUMULADA_AL_31_DE_DICIEMBRE_DEL_2015">#REF!</definedName>
    <definedName name="P01_EJECUCIÓN_PRESUPUESTARIA_ACUMULADA_AL_13_DE_MARZO_2018">#REF!</definedName>
    <definedName name="P01_EJECUCION_PRESUPUESTARIA_ACUMULADA_AL_15_DE_JUNIO_DEL_2015">#REF!</definedName>
    <definedName name="P01_EJECUCIÓN_PRESUPUESTARIA_ACUMULADA_AL_15_DE_JUNIO_DEL_2015">#REF!</definedName>
    <definedName name="P01_EJECUCIÓN_PRESUPUESTARIA_ACUMULADA_AL_15_DE_MAYO_DEL_2015">#REF!</definedName>
    <definedName name="P01_EJECUCIÓN_PRESUPUESTARIA_ACUMULADA_AL_16_DE_MAYO_2015">#REF!</definedName>
    <definedName name="P01_EJECUCIÓN_PRESUPUESTARIA_ACUMULADA_AL_26_DE_AGOSTO_DEL_2015">#REF!</definedName>
    <definedName name="P01_EJECUCIÓN_PRESUPUESTARIA_ACUMULADA_AL_30_DE_JUNIO_2018">#REF!</definedName>
    <definedName name="P01_EJECUCIÓN_PRESUPUESTARIA_ACUMULADA_AL_30_DE_JUNIO_DEL_2015">#REF!</definedName>
    <definedName name="P01_EJECUCIÓN_PRESUPUESTARIA_ACUMULADA_AL_30_DE_NOVIEMBRE_DEL_2015">#REF!</definedName>
    <definedName name="P01_EJECUCIÓN_PRESUPUESTARIA_ACUMULADA_AL_30_DE_SEPTIEMBRE_DEL_2015">#REF!</definedName>
    <definedName name="P01_EJECUCIÓN_PRESUPUESTARIA_ACUMULADA_AL_31_DE_AGOSTO_DEL_2015">#REF!</definedName>
    <definedName name="P01_EJECUCIÓN_PRESUPUESTARIA_ACUMULADA_AL_31_DE_JULIO_2018">#REF!</definedName>
    <definedName name="P01_EJECUCIÓN_PRESUPUESTARIA_ACUMULADA_AL_31_DE_JULIO_DEL_2015">#REF!</definedName>
    <definedName name="P01_EJECUCIÓN_PRESUPUESTARIA_ACUMULADA_AL_31_DE_MAYO_2018">#REF!</definedName>
    <definedName name="P01_EJECUCIÓN_PRESUPUESTARIA_ACUMULADA_AL_31_DE_MAYO_DEL_2015">#REF!</definedName>
    <definedName name="P01_EJECUCIÓN_PRESUPUESTARIA_ACUMULADA_AL_31_DE_OCTUBRE_DEL_2015">#REF!</definedName>
    <definedName name="P01_EJECUCIÓN_PRESUPUESTARIA_AL_15_DE_JUNIO_DEL_2015">#REF!</definedName>
    <definedName name="P01_EJECUCIÓN_PRESUPUESTARIA_AL_17_DE_DICIEMBRE_DEL_2015">#REF!</definedName>
    <definedName name="P01_EJECUCIÓN_PRESUPUESTARIA_AL_19_DE_MAYO_2015">#REF!</definedName>
    <definedName name="P01_EJECUCIÓN_PRESUPUESTARIA_AL_21_DE_SEPTIEMBRE_DEL_2015">#REF!</definedName>
    <definedName name="P01_EJECUCIÓN_PRESUPUESTARIA_AL_26_DE_AGOSTO_DEL_2015">#REF!</definedName>
    <definedName name="P01_EJECUCION_PRESUPUESTARIA_AL_26_DE_MARZO_DEL_2015">#REF!</definedName>
    <definedName name="P01_EJECUCIÓN_PRESUPUESTARIA_AL_28_DE_FEBRERO_2015">#REF!</definedName>
    <definedName name="P01_EJECUCIÓN_PRESUPUESTARIA_AL_30_DE_ABRIL_DEL_2015">#REF!</definedName>
    <definedName name="P01_EJECUCIÓN_PRESUPUESTARIA_AL_30_DE_JUNIO_2018">#REF!</definedName>
    <definedName name="P01_EJECUCIÓN_PRESUPUESTARIA_AL_30_DE_JUNIO_DEL_2015">#REF!</definedName>
    <definedName name="P01_EJECUCIÓN_PRESUPUESTARIA_AL_30_DE_NOVIEMBRE_DEL_2015">#REF!</definedName>
    <definedName name="P01_EJECUCIÓN_PRESUPUESTARIA_AL_30_DE_SEPTIEMBRE_2015">#REF!</definedName>
    <definedName name="P01_EJECUCIÓN_PRESUPUESTARIA_AL_30_DE_SEPTIEMBRE_DEL_2015">#REF!</definedName>
    <definedName name="P01_EJECUCION_PRESUPUESTARIA_AL_31_DE_AGOSTO_2016">#REF!</definedName>
    <definedName name="P01_EJECUCIÓN_PRESUPUESTARIA_AL_31_DE_AGOSTO_2016">#REF!</definedName>
    <definedName name="P01_EJECUCIÓN_PRESUPUESTARIA_AL_31_DE_AGOSTO_2016_">#REF!</definedName>
    <definedName name="P01_EJECUCIÓN_PRESUPUESTARIA_AL_31_DE_AGOSTO_DEL_2015">#REF!</definedName>
    <definedName name="P01_EJECUCIÓN_PRESUPUESTARIA_AL_31_DE_AGOSTO_DEL_2016">#REF!</definedName>
    <definedName name="P01_EJECUCIÓN_PRESUPUESTARIA_AL_31_DE_DICIEMBRE_DEL_2015">#REF!</definedName>
    <definedName name="P01_EJECUCIÓN_PRESUPUESTARIA_AL_31_DE_ENERO_2015">#REF!</definedName>
    <definedName name="P01_EJECUCIÓN_PRESUPUESTARIA_AL_31_DE_JULIO_DEL_2015">#REF!</definedName>
    <definedName name="P01_EJECUCIÓN_PRESUPUESTARIA_AL_31_DE_MARZO_2017">#REF!</definedName>
    <definedName name="P01_EJECUCIÓN_PRESUPUESTARIA_AL_31_DE_MAYO_2016">#REF!</definedName>
    <definedName name="P01_EJECUCIÓN_PRESUPUESTARIA_AL_31_DE_MAYO_2017">#REF!</definedName>
    <definedName name="P01_EJECUCIÓN_PRESUPUESTARIA_AL_31_DE_MAYO_2018">#REF!</definedName>
    <definedName name="P01_EJECUCIÓN_PRESUPUESTARIA_AL_31_DE_MAYO_DEL_2015">#REF!</definedName>
    <definedName name="P01_EJECUCIÓN_PRESUPUESTARIA_AL_31_DE_NOVIEMBRE_DEL_2015">#REF!</definedName>
    <definedName name="P01_EJECUCIÓN_PRESUPUESTARIA_AL_31_DE_OCTUBRE_DEL_2015">#REF!</definedName>
    <definedName name="P01_EJECUCIÓN_PRESUPUESTARIA_ENERO_2015">#REF!</definedName>
    <definedName name="P02_EJECUCIÓN_25_09_2013">#REF!</definedName>
    <definedName name="P02_EJECUCION_ACUMULADA_AL_21_DE_MARZO_2014">#REF!</definedName>
    <definedName name="P02_EJECUCION_ACUMULADA_AL_25_09_2013">#REF!</definedName>
    <definedName name="P02_EJECUCION_ACUMULADA_AL_31_DE_AGOSTO_DEL_2013">#REF!</definedName>
    <definedName name="P02_Ejecucion_Acumulada_al_31_Octubre_2013">#REF!</definedName>
    <definedName name="P02_EJECUCION_ACUMULADA_ANUAL_AÑO_2013">#REF!</definedName>
    <definedName name="P02_EJECUCION_DICIEMBRE_2013">#REF!</definedName>
    <definedName name="P02_EJECUCION_OCTUBRE_2013">#REF!</definedName>
    <definedName name="P02_EJECUCIÓN_PRESUPUESTARIA_ACUMULADA_AL_28_DE_FEBRERO_2015">#REF!</definedName>
    <definedName name="P02_EJECUCIÓN_PRESUPUESTARIA_ACUMULADA_AL_30_DE_ABRIL_2015">#REF!</definedName>
    <definedName name="P02_EJECUCIÓN_PRESUPUESTARIA_ACUMULADA_AL_30_DE_ABRIL_DEL_2015">#REF!</definedName>
    <definedName name="P02_EJECUCIÓN_PRESUPUESTARIA_ACUMULADA_AL_30_DE_JUNIO_DEL_2015">#REF!</definedName>
    <definedName name="P02_EJECUCIÓN_PRESUPUESTARIA_ACUMULADA_AL_31_DE_JULIO_DEL_2015">#REF!</definedName>
    <definedName name="P02_EJECUCIÓN_PRESUPUESTARIA_ACUMULADA_AL_31_DE_OCTUBRE_2015">#REF!</definedName>
    <definedName name="P02_EJECUCION_PRESUPUESTARIA_AL_21_DE_MARZO_2014">#REF!</definedName>
    <definedName name="P02_EJECUCIÓN_PRESUPUESTARIA_AL_28_DE_FEBRERO_2015">#REF!</definedName>
    <definedName name="P02_EJECUCIÓN_PRESUPUESTARIA_AL_30_DE_ABRIL_2015">#REF!</definedName>
    <definedName name="P02_EJECUCION_PRESUPUESTARIA_AL_31_DE_ENERO_2015">#REF!</definedName>
    <definedName name="P02_EJECUCIÓN_PRESUPUESTARIA_AL_31_DE_JULIO_DEL_2015">#REF!</definedName>
    <definedName name="P02_EJECUCIÓN_PRESUPUESTARIA_AL_31_DE_OCTUBRE_2015">#REF!</definedName>
    <definedName name="p03_2012">#REF!</definedName>
    <definedName name="P03_EJECUCION_ACUMULADA_AL_21_DE_MARZO_2014">#REF!</definedName>
    <definedName name="P03_EJECUCIÓN_ACUMULADA_AL_28_DE_FEBRERO_2015">#REF!</definedName>
    <definedName name="P03_EJECUCION_ACUMULADA_AL_30_SEPTIEMBRE_2013">#REF!</definedName>
    <definedName name="P03_EJECUCION_ACUMULADA_AL_31_OCTUBRE_2013">#REF!</definedName>
    <definedName name="P03_EJECUCION_ACUMULADA_ANUL_AÑO_2013">#REF!</definedName>
    <definedName name="P03_EJECUCION_DICIEMBRE_2013">#REF!</definedName>
    <definedName name="P03_EJECUCIÓN_PRESUPUESTARIA_ACUMULADA_AL_30_DE_ABRIL_DEL_2015">#REF!</definedName>
    <definedName name="P03_EJECUCIÓN_PRESUPUESTARIA_ACUMULADA_AL_31_DE_AGOSTO_DEL_2015">#REF!</definedName>
    <definedName name="P03_EJECUCIÓN_PRESUPUESTARIA_ACUMULADA_AL_31_DE_JULIO_DEL_2015">#REF!</definedName>
    <definedName name="P03_EJECUCIÓN_PRESUPUESTARIA_ACUMULADA_AL_31_DE_MAYO_DEL_2015">#REF!</definedName>
    <definedName name="P03_EJECUCION_PRESUPUESTARIA_AL_21_DE_MARZO_2014">#REF!</definedName>
    <definedName name="P03_EJECUCIÓN_PRESUPUESTARIA_AL_28_DE_FEBRERO_2015">#REF!</definedName>
    <definedName name="P03_EJECUCIÓN_PRESUPUESTARIA_AL_30_DE_ABRIL_DEL_2015">#REF!</definedName>
    <definedName name="P03_EJECUCIÓN_PRESUPUESTARIA_AL_31_DE_AGOSTO_DEL_2015">#REF!</definedName>
    <definedName name="P03_EJECUCIÓN_PRESUPUESTARIA_AL_31_DE_ENERO_2015">#REF!</definedName>
    <definedName name="P03_EJECUCIÓN_PRESUPUESTARIA_AL_31_DE_JULIO_DEL_2015">#REF!</definedName>
    <definedName name="P03_EJECUCIÓN_PRESUPUESTARIA_AL_31_DE_MAYO_DEL_2015">#REF!</definedName>
    <definedName name="P03_SEPTIEMBRE_2012">#REF!</definedName>
    <definedName name="P03_SITUACIÓN_PRESUPUESTARIA_ACUMULADA_AL_30_DE_JUNIO_DEL_2015">#REF!</definedName>
    <definedName name="P03_SITUACIÓN_PRESUPUESTARIA_ACUMULADA_AL_30_DE_NOVIEMBRE_DEL_2015">#REF!</definedName>
    <definedName name="P03_SITUACIÓN_PRESUPUESTARIA_ACUMULADA_AL_31_DE_OCTUBRE_DEL_2015">#REF!</definedName>
    <definedName name="P03_SITUACIÓN_PRESUPUESTARIA_AL_30_DE_JUNIO_DEL_2015">#REF!</definedName>
    <definedName name="P03_SITUACIÓN_PRESUPUESTARIA_AL_30_DE_NOBIEMBRE_DE_2015">#REF!</definedName>
    <definedName name="P03_SITUACIÓN_PRESUPUESTARIA_AL_31_DE_OCTUBRE_DE_2015">#REF!</definedName>
    <definedName name="P05_EJECUCIÓN_PRESUPUESTARIA_ACUMULADA_AL_28_DE_FEBRERO_2015">#REF!</definedName>
    <definedName name="P05_EJECUCIÓN_PRESUPUESTARIA_ACUMULADA_AL_30_DE_ABRIL_DEL_2015">#REF!</definedName>
    <definedName name="P05_EJECUCIÓN_PRESUPUESTARIA_ACUMULADA_AL_30_DE_JUNIO_DEL_2015">#REF!</definedName>
    <definedName name="P05_EJECUCIÓN_PRESUPUESTARIA_ACUMULADA_AL_30_DE_SEPTIEMBRE_DEL_2015">#REF!</definedName>
    <definedName name="P05_EJECUCIÓN_PRESUPUESTARIA_ACUMULADA_AL_31_DE_AGOSTO_DEL_2015">#REF!</definedName>
    <definedName name="P05_EJECUCIÓN_PRESUPUESTARIA_ACUMULADA_AL_31_DE_DICIEMBRE_DE_2017">#REF!</definedName>
    <definedName name="P05_EJECUCIÓN_PRESUPUESTARIA_ACUMULADA_AL_31_DE_JULIO_DEL_2015">#REF!</definedName>
    <definedName name="P05_EJECUCIÓN_PRESUPUESTARIA_ACUMULADA_AL_31_DE_MAYO_DEL_2015">#REF!</definedName>
    <definedName name="P05_EJECUCIÓN_PRESUPUESTARIA_AL_28_DE_FEBRERO_2015">#REF!</definedName>
    <definedName name="P05_EJECUCIÓN_PRESUPUESTARIA_AL_30_DE_ABRIL_DEL_2015">#REF!</definedName>
    <definedName name="P05_EJECUCIÓN_PRESUPUESTARIA_AL_30_DE_JUNIO_DEL_2015">#REF!</definedName>
    <definedName name="P05_EJECUCIÓN_PRESUPUESTARIA_AL_30_DE_NOVIEMBRE_DEL_2015">#REF!</definedName>
    <definedName name="P05_EJECUCIÓN_PRESUPUESTARIA_AL_30_DE_SEPTIEMBRE_DEL_2015">#REF!</definedName>
    <definedName name="P05_EJECUCIÓN_PRESUPUESTARIA_AL_31_DE_AGOSTO_DEL_2015">#REF!</definedName>
    <definedName name="P05_EJECUCION_PRESUPUESTARIA_AL_31_DE_ENERO_2015">#REF!</definedName>
    <definedName name="P05_EJECUCIÓN_PRESUPUESTARIA_AL_31_DE_MAYO_DEL_2015">#REF!</definedName>
    <definedName name="P06_EJECUCIÓN_PRESUPUESTARIA_ACUMULADA_AL_30_DE_ABRIL_DEL_2015">#REF!</definedName>
    <definedName name="P06_EJECUCIÓN_PRESUPUESTARIA_ACUMULADA_AL_30_DE_JUNIO_DEL_2015">#REF!</definedName>
    <definedName name="P06_EJECUCIÓN_PRESUPUESTARIA_ACUMULADA_AL_30_DE_NOVIEMBRE_DEL_2015">#REF!</definedName>
    <definedName name="P06_EJECUCIÓN_PRESUPUESTARIA_ACUMULADA_AL_31_DE_AGOSTO_DEL_2015">#REF!</definedName>
    <definedName name="P06_EJECUCIÓN_PRESUPUESTARIA_ACUMULADA_AL_31_DE_JULIO_DEL_2015">#REF!</definedName>
    <definedName name="P06_EJECUCIÓN_PRESUPUESTARIA_ACUMULADA_AL_31_DE_MAYO_DEL_2015">#REF!</definedName>
    <definedName name="P06_EJECUCIÓN_PRESUPUESTARIA_AL_30_DE_JUNIO_DEL_2015">#REF!</definedName>
    <definedName name="P06_EJECUCIÓN_PRESUPUESTARIA_AL_31_DE_AGOSTO_DEL_2015">#REF!</definedName>
    <definedName name="P06_EJECUCIÓN_PRESUPUESTARIA_AL_31_DE_ENERO_2015">#REF!</definedName>
    <definedName name="pptovigenteamarzo">#REF!</definedName>
    <definedName name="pptovigentemayo">#REF!</definedName>
    <definedName name="PresupuestovigenteJulio">#REF!</definedName>
    <definedName name="presupuestovigentejunio">#REF!</definedName>
    <definedName name="PROG_01_EJECUCIÓN_ACUMULADA_AL_13_DE_MARZO_2014.">#REF!</definedName>
    <definedName name="PROG_01_EJECUCIÓN_ACUMULADA_AL_21_DE_MARZO_2014.">#REF!</definedName>
    <definedName name="PROG_01_EJECUCIÓN_ACUMULADA_AL_28_DE_FEBRERO_2017">#REF!</definedName>
    <definedName name="PROG_01_EJECUCIÓN_ACUMULADA_AL_29_DE_FEBRERO_2016">#REF!</definedName>
    <definedName name="PROG_01_EJECUCIÓN_ACUMULADA_AL_30_DE_ABRIL_2016">#REF!</definedName>
    <definedName name="PROG_01_EJECUCIÓN_ACUMULADA_AL_30_DE_JUNIO_2016">#REF!</definedName>
    <definedName name="PROG_01_EJECUCIÓN_ACUMULADA_AL_30_DE_NOVIEMBRE_2016">#REF!</definedName>
    <definedName name="PROG_01_EJECUCIÓN_ACUMULADA_AL_30_DE_SEPTIEMBRE_2016">#REF!</definedName>
    <definedName name="PROG_01_EJECUCIÓN_ACUMULADA_AL_31_DE_AGOSTO_2016">#REF!</definedName>
    <definedName name="PROG_01_EJECUCIÓN_ACUMULADA_AL_31_DE_DICIEMBRE_2016">#REF!</definedName>
    <definedName name="PROG_01_EJECUCIÓN_ACUMULADA_AL_31_DE_ENERO_2016">#REF!</definedName>
    <definedName name="PROG_01_EJECUCIÓN_ACUMULADA_AL_31_DE_ENERO_2017">#REF!</definedName>
    <definedName name="PROG_01_EJECUCIÓN_ACUMULADA_AL_31_DE_JULIO_2016">#REF!</definedName>
    <definedName name="PROG_01_EJECUCION_ACUMULADA_AL_31_DE_MARZO_2013">#REF!</definedName>
    <definedName name="PROG_01_EJECUCIÓN_ACUMULADA_AL_31_DE_MARZO_2016">#REF!</definedName>
    <definedName name="PROG_01_EJECUCIÓN_ACUMULADA_AL_31_DE_MARZO_2017">#REF!</definedName>
    <definedName name="PROG_01_EJECUCIÓN_ACUMULADA_AL_31_DE_MARZO_DEL_2014">#REF!</definedName>
    <definedName name="PROG_01_EJECUCION_ACUMULADA_AL_31_DE_MAYO_2014">#REF!</definedName>
    <definedName name="PROG_01_EJECUCIÓN_ACUMULADA_AL_31_DE_MAYO_2016">#REF!</definedName>
    <definedName name="PROG_01_EJECUCIÓN_ACUMULADA_AL_31_DE_OCTUBRE_2016">#REF!</definedName>
    <definedName name="PROG_01_EJECUCION_PRESUPUESTARIA_30_DE_ABRIL_2014">#REF!</definedName>
    <definedName name="PROG_01_EJECUCION_PRESUPUESTARIA_30_DE_JUNIO_2013">#REF!</definedName>
    <definedName name="PROG_01_EJECUCION_PRESUPUESTARIA_30_DE_JUNIO_2014">#REF!</definedName>
    <definedName name="PROG_01_EJECUCION_PRESUPUESTARIA_31_DE_JULIO_2013">#REF!</definedName>
    <definedName name="PROG_01_EJECUCION_PRESUPUESTARIA_31_DE_JULIO_2014">#REF!</definedName>
    <definedName name="PROG_01_EJECUCIÓN_PRESUPUESTARIA_31_DE_MARZO_2015">#REF!</definedName>
    <definedName name="PROG_01_EJECUCION_PRESUPUESTARIA_31_DE_MAYO_2014">#REF!</definedName>
    <definedName name="PROG_01_EJECUCIÓN_PRESUPUESTARIA_ACUMULADA_31_ENERO_2017">#REF!</definedName>
    <definedName name="PROG_01_EJECUCIÓN_PRESUPUESTARIA_ACUMULADA_AL_13_DE_MARZO_2017">#REF!</definedName>
    <definedName name="PROG_01_EJECUCIÓN_PRESUPUESTARIA_ACUMULADA_AL_13_DE_MARZO_2018">#REF!</definedName>
    <definedName name="PROG_01_EJECUCIÓN_PRESUPUESTARIA_ACUMULADA_AL_28_DE_febrero_2017">#REF!</definedName>
    <definedName name="PROG_01_EJECUCIÓN_PRESUPUESTARIA_ACUMULADA_AL_28_DE_FEBRERO_2018">#REF!</definedName>
    <definedName name="PROG_01_EJECUCION_PRESUPUESTARIA_ACUMULADA_AL_30_DE_ABRIL_2013">#REF!</definedName>
    <definedName name="PROG_01_EJECUCION_PRESUPUESTARIA_ACUMULADA_AL_30_DE_ABRIL_2014">#REF!</definedName>
    <definedName name="PROG_01_EJECUCIÓN_PRESUPUESTARIA_ACUMULADA_AL_30_DE_ABRIL_2017">#REF!</definedName>
    <definedName name="PROG_01_EJECUCIÓN_PRESUPUESTARIA_ACUMULADA_AL_30_DE_ABRIL_2018">#REF!</definedName>
    <definedName name="PROG_01_EJECUCION_PRESUPUESTARIA_ACUMULADA_AL_30_DE_JUNIO_2013">#REF!</definedName>
    <definedName name="PROG_01_EJECUCION_PRESUPUESTARIA_ACUMULADA_AL_30_DE_JUNIO_2014">#REF!</definedName>
    <definedName name="PROG_01_EJECUCIÓN_PRESUPUESTARIA_ACUMULADA_AL_30_DE_JUNIO_2017">#REF!</definedName>
    <definedName name="PROG_01_EJECUCION_PRESUPUESTARIA_ACUMULADA_AL_30_DE_NOVIEMBRE_2014">#REF!</definedName>
    <definedName name="PROG_01_EJECUCIÓN_PRESUPUESTARIA_ACUMULADA_AL_30_DE_NOVIEMBRE_2017">#REF!</definedName>
    <definedName name="PROG_01_EJECUCION_PRESUPUESTARIA_ACUMULADA_AL_30_DE_SEPTIEMBRE_2014">#REF!</definedName>
    <definedName name="PROG_01_EJECUCIÓN_PRESUPUESTARIA_ACUMULADA_AL_30_DE_SEPTIEMBRE_2017">#REF!</definedName>
    <definedName name="PROG_01_EJECUCION_PRESUPUESTARIA_ACUMULADA_AL_31_DE_AGOSTO_2014">#REF!</definedName>
    <definedName name="PROG_01_EJECUCIÓN_PRESUPUESTARIA_ACUMULADA_AL_31_DE_AGOSTO_2017">#REF!</definedName>
    <definedName name="PROG_01_EJECUCIÓN_PRESUPUESTARIA_ACUMULADA_AL_31_DE_AGOSTO_DEL_2015">#REF!</definedName>
    <definedName name="PROG_01_EJECUCION_PRESUPUESTARIA_ACUMULADA_AL_31_DE_DICIEMBRE_2014">#REF!</definedName>
    <definedName name="PROG_01_EJECUCIÓN_PRESUPUESTARIA_ACUMULADA_AL_31_DE_DICIEMBRE_2017">#REF!</definedName>
    <definedName name="PROG_01_EJECUCIÓN_PRESUPUESTARIA_ACUMULADA_AL_31_DE_Enero_2018">#REF!</definedName>
    <definedName name="PROG_01_EJECUCION_PRESUPUESTARIA_ACUMULADA_AL_31_DE_JULIO_2013">#REF!</definedName>
    <definedName name="PROG_01_EJECUCION_PRESUPUESTARIA_ACUMULADA_AL_31_DE_JULIO_2014">#REF!</definedName>
    <definedName name="PROG_01_EJECUCIÓN_PRESUPUESTARIA_ACUMULADA_AL_31_DE_JULIO_2017">#REF!</definedName>
    <definedName name="PROG_01_EJECUCIÓN_PRESUPUESTARIA_ACUMULADA_AL_31_DE_MARZO_2017">#REF!</definedName>
    <definedName name="PROG_01_EJECUCIÓN_PRESUPUESTARIA_ACUMULADA_AL_31_DE_MARZO_2018">#REF!</definedName>
    <definedName name="PROG_01_EJECUCIÓN_PRESUPUESTARIA_ACUMULADA_AL_31_DE_MARZO_DEL_2015">#REF!</definedName>
    <definedName name="PROG_01_EJECUCION_PRESUPUESTARIA_ACUMULADA_AL_31_DE_MAYO_2013">#REF!</definedName>
    <definedName name="PROG_01_EJECUCION_PRESUPUESTARIA_ACUMULADA_AL_31_DE_MAYO_2014">#REF!</definedName>
    <definedName name="PROG_01_EJECUCIÓN_PRESUPUESTARIA_ACUMULADA_AL_31_DE_MAYO_2016">#REF!</definedName>
    <definedName name="PROG_01_EJECUCIÓN_PRESUPUESTARIA_ACUMULADA_AL_31_DE_MAYO_2017">#REF!</definedName>
    <definedName name="PROG_01_EJECUCIÓN_PRESUPUESTARIA_ACUMULADA_AL_31_DE_MAYO_2018">#REF!</definedName>
    <definedName name="PROG_01_EJECUCION_PRESUPUESTARIA_ACUMULADA_AL_31_DE_OCTUBRE_2014">#REF!</definedName>
    <definedName name="PROG_01_EJECUCIÓN_PRESUPUESTARIA_ACUMULADA_AL_31_DE_OCTUBRE_2017">#REF!</definedName>
    <definedName name="PROG_01_EJECUCIÓN_PRESUPUESTARIA_AL_13_DE_MARZO_2014.">#REF!</definedName>
    <definedName name="PROG_01_EJECUCIÓN_PRESUPUESTARIA_AL_13_DE_MARZO_2017">#REF!</definedName>
    <definedName name="PROG_01_EJECUCIÓN_PRESUPUESTARIA_AL_13_DE_MARZO_2018">#REF!</definedName>
    <definedName name="PROG_01_EJECUCIÓN_PRESUPUESTARIA_AL_13_DEMARZO__2017">#REF!</definedName>
    <definedName name="PROG_01_EJECUCIÓN_PRESUPUESTARIA_AL_21_DE_MARZO_2014.">#REF!</definedName>
    <definedName name="PROG_01_EJECUCION_PRESUPUESTARIA_AL_22_DE_ABRIL_2014">#REF!</definedName>
    <definedName name="PROG_01_EJECUCIÓN_PRESUPUESTARIA_AL_28_DE_FEBRERO_2014.">#REF!</definedName>
    <definedName name="PROG_01_EJECUCIÓN_PRESUPUESTARIA_AL_28_DE_FEBRERO_2017">#REF!</definedName>
    <definedName name="PROG_01_EJECUCIÓN_PRESUPUESTARIA_AL_28_DE_FEBRERO_2018">#REF!</definedName>
    <definedName name="PROG_01_EJECUCION_PRESUPUESTARIA_AL_28_DE_FEBRERO_DEL_2013">#REF!</definedName>
    <definedName name="PROG_01_EJECUCIÓN_PRESUPUESTARIA_AL_28_FEBRERO_2017">#REF!</definedName>
    <definedName name="PROG_01_EJECUCIÓN_PRESUPUESTARIA_AL_29_DE_FEBRERO_2016">#REF!</definedName>
    <definedName name="PROG_01_EJECUCIÓN_PRESUPUESTARIA_AL_30_DE_ABRIL_2016">#REF!</definedName>
    <definedName name="PROG_01_EJECUCIÓN_PRESUPUESTARIA_AL_30_DE_ABRIL_2017">#REF!</definedName>
    <definedName name="PROG_01_EJECUCIÓN_PRESUPUESTARIA_AL_30_DE_ABRIL_2018">#REF!</definedName>
    <definedName name="PROG_01_EJECUCION_PRESUPUESTARIA_AL_30_DE_ABRIL_DEL_2013">#REF!</definedName>
    <definedName name="PROG_01_EJECUCION_PRESUPUESTARIA_AL_30_DE_ABRIL_DEL_2013_V2">#REF!</definedName>
    <definedName name="PROG_01_EJECUCIÓN_PRESUPUESTARIA_AL_30_DE_JUNIO_2016">#REF!</definedName>
    <definedName name="PROG_01_EJECUCIÓN_PRESUPUESTARIA_AL_30_DE_JUNIO_2017">#REF!</definedName>
    <definedName name="PROG_01_EJECUCIÓN_PRESUPUESTARIA_AL_30_DE_JUNIO_2018">#REF!</definedName>
    <definedName name="PROG_01_EJECUCION_PRESUPUESTARIA_AL_30_DE_NOVIEMBRE_2014">#REF!</definedName>
    <definedName name="PROG_01_EJECUCIÓN_PRESUPUESTARIA_AL_30_DE_NOVIEMBRE_2016">#REF!</definedName>
    <definedName name="PROG_01_EJECUCIÓN_PRESUPUESTARIA_AL_30_DE_NOVIEMBRE_2017">#REF!</definedName>
    <definedName name="PROG_01_EJECUCION_PRESUPUESTARIA_AL_30_DE_SEPTIEMBRE_2014">#REF!</definedName>
    <definedName name="PROG_01_EJECUCIÓN_PRESUPUESTARIA_AL_30_DE_SEPTIEMBRE_2016">#REF!</definedName>
    <definedName name="PROG_01_EJECUCIÓN_PRESUPUESTARIA_AL_30_DE_SEPTIEMBRE_2017">#REF!</definedName>
    <definedName name="PROG_01_EJECUCIÓN_PRESUPUESTARIA_AL_30_DE_SEPTIEMBRE_DEL_2015">#REF!</definedName>
    <definedName name="PROG_01_EJECUCION_PRESUPUESTARIA_AL_31_DE_AGOSTO_2014">#REF!</definedName>
    <definedName name="PROG_01_EJECUCIÓN_PRESUPUESTARIA_AL_31_DE_AGOSTO_2016">#REF!</definedName>
    <definedName name="PROG_01_EJECUCIÓN_PRESUPUESTARIA_AL_31_DE_AGOSTO_2017">#REF!</definedName>
    <definedName name="PROG_01_EJECUCION_PRESUPUESTARIA_AL_31_DE_DICIEMBRE_2014">#REF!</definedName>
    <definedName name="PROG_01_EJECUCIÓN_PRESUPUESTARIA_AL_31_DE_DICIEMBRE_2016">#REF!</definedName>
    <definedName name="PROG_01_EJECUCIÓN_PRESUPUESTARIA_AL_31_DE_DICIEMBRE_2017">#REF!</definedName>
    <definedName name="PROG_01_EJECUCIÓN_PRESUPUESTARIA_AL_31_DE_ENERO_2014.">#REF!</definedName>
    <definedName name="PROG_01_EJECUCION_PRESUPUESTARIA_AL_31_DE_ENERO_DEL_2013">#REF!</definedName>
    <definedName name="PROG_01_EJECUCIÓN_PRESUPUESTARIA_AL_31_DE_JULIO_2016">#REF!</definedName>
    <definedName name="PROG_01_EJECUCIÓN_PRESUPUESTARIA_AL_31_DE_JULIO_2017">#REF!</definedName>
    <definedName name="PROG_01_EJECUCIÓN_PRESUPUESTARIA_AL_31_DE_JULIO_DEL_2015">#REF!</definedName>
    <definedName name="PROG_01_EJECUCION_PRESUPUESTARIA_AL_31_DE_MARZO_2014">#REF!</definedName>
    <definedName name="PROG_01_EJECUCIÓN_PRESUPUESTARIA_AL_31_DE_MARZO_2016">#REF!</definedName>
    <definedName name="PROG_01_EJECUCIÓN_PRESUPUESTARIA_AL_31_DE_MARZO_2017">#REF!</definedName>
    <definedName name="PROG_01_EJECUCIÓN_PRESUPUESTARIA_AL_31_DE_MARZO_2018">#REF!</definedName>
    <definedName name="PROG_01_EJECUCION_PRESUPUESTARIA_AL_31_DE_MARZO_DEL_2013">#REF!</definedName>
    <definedName name="PROG_01_EJECUCIÓN_PRESUPUESTARIA_AL_31_DE_MAYO_2016">#REF!</definedName>
    <definedName name="PROG_01_EJECUCIÓN_PRESUPUESTARIA_AL_31_DE_MAYO_2017">#REF!</definedName>
    <definedName name="PROG_01_EJECUCIÓN_PRESUPUESTARIA_AL_31_DE_MAYO_2018">#REF!</definedName>
    <definedName name="PROG_01_EJECUCION_PRESUPUESTARIA_AL_31_DE_MAYO_DEL_2013">#REF!</definedName>
    <definedName name="PROG_01_EJECUCION_PRESUPUESTARIA_AL_31_DE_OCTUBRE_2014">#REF!</definedName>
    <definedName name="PROG_01_EJECUCIÓN_PRESUPUESTARIA_AL_31_DE_OCTUBRE_2016">#REF!</definedName>
    <definedName name="PROG_01_EJECUCIÓN_PRESUPUESTARIA_AL_31_DE_OCTUBRE_2017">#REF!</definedName>
    <definedName name="PROG_01EJECUCIÓN_PRESUPUESTARIA_31_DE_MAYO_2016">#REF!</definedName>
    <definedName name="PROG_02_EJECUCION_ACUMULADA_AL_31_DE_MARZO_DEL_2013">#REF!</definedName>
    <definedName name="PROG_02_EJECUCIÓN_ACUMULADA_AL_31_DE_MARZO_DEL_2014">#REF!</definedName>
    <definedName name="PROG_02_EJECUCION_PRESUPUESTARIA_30_DE_JUNIO_2013">#REF!</definedName>
    <definedName name="PROG_02_EJECUCION_PRESUPUESTARIA_31_DE_MAYO_DEL_2013">#REF!</definedName>
    <definedName name="PROG_02_EJECUCION_PRESUPUESTARIA_ACUMULADA_AL_30_DE_ABRIL_2014">#REF!</definedName>
    <definedName name="PROG_02_EJECUCION_PRESUPUESTARIA_ACUMULADA_AL_30_DE_JUNIO_2014">#REF!</definedName>
    <definedName name="PROG_02_EJECUCION_PRESUPUESTARIA_ACUMULADA_AL_30_DE_SEPTIEMBRE_2014">#REF!</definedName>
    <definedName name="PROG_02_EJECUCION_PRESUPUESTARIA_ACUMULADA_AL_31_DE_AGOSTO_2014">#REF!</definedName>
    <definedName name="PROG_02_EJECUCIÓN_PRESUPUESTARIA_ACUMULADA_AL_31_DE_DICIEMBRE_DEL_2014">#REF!</definedName>
    <definedName name="PROG_02_EJECUCION_PRESUPUESTARIA_ACUMULADA_AL_31_DE_JULIO_2014">#REF!</definedName>
    <definedName name="PROG_02_EJECUCION_PRESUPUESTARIA_ACUMULADA_AL_31_DE_MAYO_2014">#REF!</definedName>
    <definedName name="PROG_02_EJECUCION_PRESUPUESTARIA_ACUMULADA_AL_31_DE_MAYO_DEL_2013">#REF!</definedName>
    <definedName name="PROG_02_EJECUCION_PRESUPUESTARIA_AL_13_DE_MARZO_2014.">#REF!</definedName>
    <definedName name="PROG_02_EJECUCION_PRESUPUESTARIA_AL_28_DE_FEBRERO_2014.">#REF!</definedName>
    <definedName name="PROG_02_EJECUCION_PRESUPUESTARIA_AL_28_DE_FEBRERO_DEL_2013">#REF!</definedName>
    <definedName name="PROG_02_EJECUCION_PRESUPUESTARIA_AL_30_DE_ABRIL_2014">#REF!</definedName>
    <definedName name="PROG_02_EJECUCION_PRESUPUESTARIA_AL_30_DE_ABRIL_DEL_2013">#REF!</definedName>
    <definedName name="PROG_02_EJECUCION_PRESUPUESTARIA_AL_30_DE_JUNIO_2014">#REF!</definedName>
    <definedName name="PROG_02_EJECUCION_PRESUPUESTARIA_AL_30_DE_SEPTIEMBRE_2014">#REF!</definedName>
    <definedName name="PROG_02_EJECUCION_PRESUPUESTARIA_AL_31_DE_AGOSTO_2014">#REF!</definedName>
    <definedName name="PROG_02_EJECUCION_PRESUPUESTARIA_AL_31_DE_ENERO_2014.">#REF!</definedName>
    <definedName name="PROG_02_EJECUCION_PRESUPUESTARIA_AL_31_DE_ENERO_DEL_2013">#REF!</definedName>
    <definedName name="PROG_02_EJECUCION_PRESUPUESTARIA_AL_31_DE_JULIO_2014">#REF!</definedName>
    <definedName name="PROG_02_EJECUCION_PRESUPUESTARIA_AL_31_DE_MARZO_DEL_2013">#REF!</definedName>
    <definedName name="PROG_02_EJECUCION_PRESUPUESTARIA_AL_31_DE_MARZO_DEL_2014">#REF!</definedName>
    <definedName name="PROG_02_EJECUCION_PRESUPUESTARIA_AL_31_DE_MAYO_2014">#REF!</definedName>
    <definedName name="PROG_02_SITUACIÓN_PRESUPUESTARIA_ACUMULADA_AL_31_DE_MARZO_DE_2015">#REF!</definedName>
    <definedName name="PROG_03_EJECUCION_ACUMULADA_AL_31_DE_MARZO_DEL_2014">#REF!</definedName>
    <definedName name="PROG_03_EJECUCION_PRESIPUESTARIA_AL_28_DE_FEBRERO_DEL_2013">#REF!</definedName>
    <definedName name="PROG_03_EJECUCION_PRESIPUESTARIA_AL_31_DE_ENERO_DEL_2013">#REF!</definedName>
    <definedName name="PROG_03_EJECUCION_PRESUPUESTARIA_31_DE_MAYO_DEL_2013">#REF!</definedName>
    <definedName name="PROG_03_EJECUCIÓN_PRESUPUESTARIA_ACUMULADA_AL_29_DE_FEBRERO_2016">#REF!</definedName>
    <definedName name="PROG_03_EJECUCION_PRESUPUESTARIA_ACUMULADA_AL_30_DE_ABRIL_2014">#REF!</definedName>
    <definedName name="PROG_03_EJECUCIÓN_PRESUPUESTARIA_ACUMULADA_AL_30_DE_ABRIL_2016">#REF!</definedName>
    <definedName name="PROG_03_EJECUCION_PRESUPUESTARIA_ACUMULADA_AL_30_DE_JUNIO_2014">#REF!</definedName>
    <definedName name="PROG_03_EJECUCION_PRESUPUESTARIA_ACUMULADA_AL_30_DE_SEPTIEMBRE_2014">#REF!</definedName>
    <definedName name="PROG_03_EJECUCIÓN_PRESUPUESTARIA_ACUMULADA_AL_31_DE__JULIO_2016">#REF!</definedName>
    <definedName name="PROG_03_EJECUCIÓN_PRESUPUESTARIA_ACUMULADA_AL_31_DE_DICIEMBRE_DEL_2014">#REF!</definedName>
    <definedName name="PROG_03_EJECUCIÓN_PRESUPUESTARIA_ACUMULADA_AL_31_DE_ENERO_2016">#REF!</definedName>
    <definedName name="PROG_03_EJECUCION_PRESUPUESTARIA_ACUMULADA_AL_31_DE_JULIO_2014">#REF!</definedName>
    <definedName name="PROG_03_EJECUCION_PRESUPUESTARIA_ACUMULADA_AL_31_DE_MAYO_2014">#REF!</definedName>
    <definedName name="PROG_03_EJECUCION_PRESUPUESTARIA_ACUMULADA_AL_31_DE_OCTUBRE_2014">#REF!</definedName>
    <definedName name="PROG_03_EJECUCION_PRESUPUESTARIA_AL_28_DE_FEBRERO_2014.">#REF!</definedName>
    <definedName name="PROG_03_EJECUCIÓN_PRESUPUESTARIA_AL_29_DE_FEBRERO_2016">#REF!</definedName>
    <definedName name="PROG_03_EJECUCION_PRESUPUESTARIA_AL_30_DE_ABRIL_DEL_2013">#REF!</definedName>
    <definedName name="PROG_03_EJECUCION_PRESUPUESTARIA_AL_31_DE_ENERO_2014.">#REF!</definedName>
    <definedName name="PROG_03_EJECUCION_PRESUPUESTARIA_AL_31_DE_JULIO_2014">#REF!</definedName>
    <definedName name="PROG_03_EJECUCIÓN_PRESUPUESTARIA_AL_31_DE_JULIO_2016">#REF!</definedName>
    <definedName name="PROG_03_EJECUCION_PRESUPUESTARIA_AL_31_DE_MARZO_DEL_2013">#REF!</definedName>
    <definedName name="PROG_03_EJECUCION_PRESUPUESTARIA_AL_31_DE_MARZO_DEL_2014">#REF!</definedName>
    <definedName name="PROG_03_EJECUCIÓN_PRESUPUESTARIA_AL_31_DICIEMBRE_DEL_2014">#REF!</definedName>
    <definedName name="PROG_03_SITUACIÓN_PRESUPUESTARIA_ACUMULADA_AL_31_DE_MARZO_AL_2015">#REF!</definedName>
    <definedName name="PROG_03_SITUACION_PRESUPUESTARIA_AL_30_DE_ABRIL_2014">#REF!</definedName>
    <definedName name="PROG_03_SITUACION_PRESUPUESTARIA_AL_30_DE_JUNIO_2014">#REF!</definedName>
    <definedName name="PROG_03_SITUACION_PRESUPUESTARIA_AL_30_DE_SEPTIEMBRE_2014">#REF!</definedName>
    <definedName name="PROG_03_SITUACION_PRESUPUESTARIA_AL_31_DE_JULIO_2014">#REF!</definedName>
    <definedName name="PROG_03_SITUACIÓN_PRESUPUESTARIA_AL_31_DE_MARZO_DEL_2015">#REF!</definedName>
    <definedName name="PROG_03_SITUACION_PRESUPUESTARIA_AL_31_DE_MAYO_2014">#REF!</definedName>
    <definedName name="PROG_03_SITUACION_PRESUPUESTARIA_AL_31_DE_OCTUBRE_2014">#REF!</definedName>
    <definedName name="PROG_05_EJECUCIÓN_ACUMULADA_AL_28_DE_FEBRERO_DE_2018">#REF!</definedName>
    <definedName name="PROG_05_EJECUCIÓN_ACUMULADA_AL_29_DE_FEBRERO_DEL_2016">#REF!</definedName>
    <definedName name="PROG_05_EJECUCIÓN_ACUMULADA_AL_30_DE_JUNIO_DEL_2016">#REF!</definedName>
    <definedName name="PROG_05_EJECUCIÓN_ACUMULADA_AL_30_DE_NOVIEMBRE_DEL_2016">#REF!</definedName>
    <definedName name="PROG_05_EJECUCIÓN_ACUMULADA_AL_30_DE_SEPTIEMBRE_DEL_2016">#REF!</definedName>
    <definedName name="PROG_05_EJECUCIÓN_ACUMULADA_AL_31_DE_DICIEMBRE_DEL_2016">#REF!</definedName>
    <definedName name="PROG_05_EJECUCIÓN_ACUMULADA_AL_31_DE_ENERO_2016">#REF!</definedName>
    <definedName name="PROG_05_EJECUCIÓN_ACUMULADA_AL_31_DE_JULIO_DEL_2016">#REF!</definedName>
    <definedName name="PROG_05_EJECUCIÓN_ACUMULADA_AL_31_DE_MARZO_DEL_2014">#REF!</definedName>
    <definedName name="PROG_05_EJECUCIÓN_ACUMULADA_AL_31_DE_MARZO_DEL_2016">#REF!</definedName>
    <definedName name="PROG_05_EJECUCIÓN_ACUMULADA_AL_31_DE_MAYO_DEL_2016">#REF!</definedName>
    <definedName name="PROG_05_EJECUCIÓN_ACUMULADA_AL_31_DE_OCTUBRE_DEL_2016">#REF!</definedName>
    <definedName name="PROG_05_EJECUCIÓN_AL_30_DE_JUNIO_DEL_2016">#REF!</definedName>
    <definedName name="PROG_05_EJECUCIÓN_AL_30_DE_NOVIEMBRE_DEL_2016">#REF!</definedName>
    <definedName name="PROG_05_EJECUCIÓN_AL_30_DE_SEPTIEMBRE_DEL_2016">#REF!</definedName>
    <definedName name="PROG_05_EJECUCIÓN_AL_31_DE_AGOSTO_DEL_2016">#REF!</definedName>
    <definedName name="PROG_05_EJECUCIÓN_AL_31_DE_DICIEMBRE_DEL_2016">#REF!</definedName>
    <definedName name="PROG_05_EJECUCIÓN_AL_31_DE_JULIO_2016">#REF!</definedName>
    <definedName name="PROG_05_EJECUCIÓN_AL_31_DE_JULIO_DEL_2016">#REF!</definedName>
    <definedName name="PROG_05_EJECUCIÓN_AL_31_DE_MAYO_DEL_2016">#REF!</definedName>
    <definedName name="PROG_05_EJECUCIÓN_AL_31_DE_OCTUBRE_DEL_2016">#REF!</definedName>
    <definedName name="PROG_05_EJECUCIÓN_AL_31_DE_SEPTIEMBRE_DEL_2016">#REF!</definedName>
    <definedName name="PROG_05_EJECUCION_MES_DE_ENERO_2015">#REF!</definedName>
    <definedName name="PROG_05_EJECUCIÓN_PRESUPUESTARIA_30_DE_JUNIO_DE_2017">#REF!</definedName>
    <definedName name="PROG_05_EJECUCIÓN_PRESUPUESTARIA_31_DE_JULIO_DE_2017">#REF!</definedName>
    <definedName name="PROG_05_EJECUCIÓN_PRESUPUESTARIA_31_DE_MAYO_DE_2017">#REF!</definedName>
    <definedName name="PROG_05_EJECUCIÓN_PRESUPUESTARIA_ACUMULADA_AL_13_DE_MARZO_DE_2017">#REF!</definedName>
    <definedName name="PROG_05_EJECUCION_PRESUPUESTARIA_ACUMULADA_AL_30_DE_ABRIL_2014">#REF!</definedName>
    <definedName name="PROG_05_EJECUCION_PRESUPUESTARIA_ACUMULADA_AL_30_DE_JUNIO_2014">#REF!</definedName>
    <definedName name="PROG_05_EJECUCIÓN_PRESUPUESTARIA_ACUMULADA_AL_30_DE_JUNIO_DE_2017">#REF!</definedName>
    <definedName name="PROG_05_EJECUCIÓN_PRESUPUESTARIA_ACUMULADA_AL_30_DE_NOVIEMBRE_DE_2017">#REF!</definedName>
    <definedName name="PROG_05_EJECUCION_PRESUPUESTARIA_ACUMULADA_AL_30_DE_SEPTIEMBRE_2014">#REF!</definedName>
    <definedName name="PROG_05_EJECUCIÓN_PRESUPUESTARIA_ACUMULADA_AL_30_DE_SEPTIEMBRE_DE_2017">#REF!</definedName>
    <definedName name="PROG_05_EJECUCIÓN_PRESUPUESTARIA_ACUMULADA_AL_31_DE_AGOSTO_DE_2017">#REF!</definedName>
    <definedName name="PROG_05_EJECUCIÓN_PRESUPUESTARIA_ACUMULADA_AL_31_DE_DICIEMBRE_DEL_2015">#REF!</definedName>
    <definedName name="PROG_05_EJECUCION_PRESUPUESTARIA_ACUMULADA_AL_31_DE_JULIO_2014">#REF!</definedName>
    <definedName name="PROG_05_EJECUCIÓN_PRESUPUESTARIA_ACUMULADA_AL_31_DE_JULIO_DE_2017">#REF!</definedName>
    <definedName name="PROG_05_EJECUCIÓN_PRESUPUESTARIA_ACUMULADA_AL_31_DE_MARZO_DEL_2015">#REF!</definedName>
    <definedName name="PROG_05_EJECUCION_PRESUPUESTARIA_ACUMULADA_AL_31_DE_MAYO_2014">#REF!</definedName>
    <definedName name="PROG_05_EJECUCION_PRESUPUESTARIA_ACUMULADA_AL_31_DE_OCTUBRE_2014">#REF!</definedName>
    <definedName name="PROG_05_EJECUCIÓN_PRESUPUESTARIA_ACUMULADA_AL_31_DE_OCTUBRE_DE_2017">#REF!</definedName>
    <definedName name="PROG_05_EJECUCION_PRESUPUESTARIA_AL_28_DE_FEBHRERO_2014.">#REF!</definedName>
    <definedName name="PROG_05_EJECUCIÓN_PRESUPUESTARIA_AL_28_DE_FEBRERO_DE_2018" localSheetId="11">#REF!</definedName>
    <definedName name="PROG_05_EJECUCIÓN_PRESUPUESTARIA_AL_28_DE_FEBRERO_DE_2018">#REF!</definedName>
    <definedName name="PROG_05_EJECUCIÓN_PRESUPUESTARIA_AL_29_DE_FEBRERO_DEL_2016">#REF!</definedName>
    <definedName name="PROG_05_EJECUCION_PRESUPUESTARIA_AL_30_DE_ABRIL_2014">#REF!</definedName>
    <definedName name="PROG_05_EJECUCION_PRESUPUESTARIA_AL_30_DE_JUNIO_2014">#REF!</definedName>
    <definedName name="PROG_05_EJECUCIÓN_PRESUPUESTARIA_AL_30_DE_NOVIEMBRE_DE_2017">#REF!</definedName>
    <definedName name="PROG_05_EJECUCION_PRESUPUESTARIA_AL_30_DE_SEPTIEMBRE_2014">#REF!</definedName>
    <definedName name="PROG_05_EJECUCIÓN_PRESUPUESTARIA_AL_30_DE_SEPTIEMBRE_DE_2017">#REF!</definedName>
    <definedName name="PROG_05_EJECUCIÓN_PRESUPUESTARIA_AL_31_DE_AGOSTO_DE_2017">#REF!</definedName>
    <definedName name="PROG_05_EJECUCIÓN_PRESUPUESTARIA_AL_31_DE_DICIEMBRE_DE_2017">#REF!</definedName>
    <definedName name="PROG_05_EJECUCIÓN_PRESUPUESTARIA_AL_31_DE_DICIEMBRE_DEL_2015">#REF!</definedName>
    <definedName name="PROG_05_EJECUCION_PRESUPUESTARIA_AL_31_DE_ENERO_2014.">#REF!</definedName>
    <definedName name="PROG_05_EJECUCIÓN_PRESUPUESTARIA_AL_31_DE_ENERO_DE_2017">#REF!</definedName>
    <definedName name="PROG_05_EJECUCIÓN_PRESUPUESTARIA_AL_31_DE_ENERO_DE_2018">#REF!</definedName>
    <definedName name="PROG_05_EJECUCION_PRESUPUESTARIA_AL_31_DE_JULIO_2014">#REF!</definedName>
    <definedName name="PROG_05_EJECUCIÓN_PRESUPUESTARIA_AL_31_DE_MARZO_DEL_2014">#REF!</definedName>
    <definedName name="PROG_05_EJECUCION_PRESUPUESTARIA_AL_31_DE_MAYO_2014">#REF!</definedName>
    <definedName name="PROG_05_EJECUCION_PRESUPUESTARIA_AL_31_DE_OCTUBRE_2014">#REF!</definedName>
    <definedName name="PROG_05_EJECUCIÓN_PRESUPUESTARIA_AL_31_DE_OCTUBRE_DE_2017">#REF!</definedName>
    <definedName name="PROG_05_SITUACIÓN_PRESUPUESTARIA_AL_31_DE_MARZO_DEL_2015">#REF!</definedName>
    <definedName name="PROG_06_EJECUCIÓN_ACUMULADA_AL_13_DE_MARZO_DE_2018">#REF!</definedName>
    <definedName name="PROG_06_EJECUCIÓN_ACUMULADA_AL_31_DE_AGOSTO_DEL_2016">#REF!</definedName>
    <definedName name="PROG_06_EJECUCIÓN_PRESUPUESTARIA_ACUMULADA_AL_13_DE_MARZO_DE_2017">#REF!</definedName>
    <definedName name="PROG_06_EJECUCIÓN_PRESUPUESTARIA_ACUMULADA_AL_28_DE_FEBRERO_DE_2018">#REF!</definedName>
    <definedName name="PROG_06_EJECUCIÓN_PRESUPUESTARIA_ACUMULADA_AL_29_DE_FEBRERO_DEL_2016">#REF!</definedName>
    <definedName name="PROG_06_EJECUCIÓN_PRESUPUESTARIA_ACUMULADA_AL_30_DE_JUNIO_DE_2017">#REF!</definedName>
    <definedName name="PROG_06_EJECUCIÓN_PRESUPUESTARIA_ACUMULADA_AL_30_DE_JUNIO_DEL_2016">#REF!</definedName>
    <definedName name="PROG_06_EJECUCIÓN_PRESUPUESTARIA_ACUMULADA_AL_30_DE_NOVIEMBRE_DE_2017">#REF!</definedName>
    <definedName name="PROG_06_EJECUCIÓN_PRESUPUESTARIA_ACUMULADA_AL_30_DE_NOVIEMBRE_DEL_2016">#REF!</definedName>
    <definedName name="PROG_06_EJECUCIÓN_PRESUPUESTARIA_ACUMULADA_AL_30_DE_SEPTIEMBRE_2017">#REF!</definedName>
    <definedName name="PROG_06_EJECUCIÓN_PRESUPUESTARIA_ACUMULADA_AL_30_DE_SEPTIEMBRE_DE_2017">#REF!</definedName>
    <definedName name="PROG_06_EJECUCIÓN_PRESUPUESTARIA_ACUMULADA_AL_30_DE_SEPTIEMBRE_DEL_2016">#REF!</definedName>
    <definedName name="PROG_06_EJECUCIÓN_PRESUPUESTARIA_ACUMULADA_AL_31_DE_AGOSTO_DE_2017">#REF!</definedName>
    <definedName name="PROG_06_EJECUCIÓN_PRESUPUESTARIA_ACUMULADA_AL_31_DE_DICIEMBRE_DE_2017">#REF!</definedName>
    <definedName name="PROG_06_EJECUCIÓN_PRESUPUESTARIA_ACUMULADA_AL_31_DE_DICIEMBRE_DEL_2016">#REF!</definedName>
    <definedName name="PROG_06_EJECUCIÓN_PRESUPUESTARIA_ACUMULADA_AL_31_DE_JULIO_DE_2017">#REF!</definedName>
    <definedName name="PROG_06_EJECUCIÓN_PRESUPUESTARIA_ACUMULADA_AL_31_DE_JULIO_DE_2018">#REF!</definedName>
    <definedName name="PROG_06_EJECUCIÓN_PRESUPUESTARIA_ACUMULADA_AL_31_DE_JULIO_DEL_2016">#REF!</definedName>
    <definedName name="PROG_06_EJECUCIÓN_PRESUPUESTARIA_ACUMULADA_AL_31_DE_MARZO_DEL_2016">#REF!</definedName>
    <definedName name="PROG_06_EJECUCIÓN_PRESUPUESTARIA_ACUMULADA_AL_31_DE_MAYO_DE_2017">#REF!</definedName>
    <definedName name="PROG_06_EJECUCIÓN_PRESUPUESTARIA_ACUMULADA_AL_31_DE_MAYO_DEL_2016">#REF!</definedName>
    <definedName name="PROG_06_EJECUCIÓN_PRESUPUESTARIA_ACUMULADA_AL_31_DE_OCTUBRE_DE_2017">#REF!</definedName>
    <definedName name="PROG_06_EJECUCIÓN_PRESUPUESTARIA_ACUMULADA_AL_31_DE_OCTUBRE_DEL_2016">#REF!</definedName>
    <definedName name="PROG_06_EJECUCIÓN_PRESUPUESTARIA_AL_29_DE_FEBRERO_DEL_2016">#REF!</definedName>
    <definedName name="PROG_06_EJECUCIÓN_PRESUPUESTARIA_AL_30_DE_JUNIO_DE_2017">#REF!</definedName>
    <definedName name="PROG_06_EJECUCIÓN_PRESUPUESTARIA_AL_30_DE_JUNIO_DE_2017_V1">#REF!</definedName>
    <definedName name="PROG_06_EJECUCIÓN_PRESUPUESTARIA_AL_30_DE_JUNIO_DEL_2016">#REF!</definedName>
    <definedName name="PROG_06_EJECUCIÓN_PRESUPUESTARIA_AL_30_DE_NOVIEMBRE_DE_2017">#REF!</definedName>
    <definedName name="PROG_06_EJECUCIÓN_PRESUPUESTARIA_AL_30_DE_NOVIEMBRE_DEL_2016">#REF!</definedName>
    <definedName name="PROG_06_EJECUCIÓN_PRESUPUESTARIA_AL_30_DE_SEPTIEMBRE_DE_2017">#REF!</definedName>
    <definedName name="PROG_06_EJECUCIÓN_PRESUPUESTARIA_AL_30_DE_SEPTIEMBRE_DEL_2016">#REF!</definedName>
    <definedName name="PROG_06_EJECUCIÓN_PRESUPUESTARIA_AL_31_DE_AGOSTO_DE_2017">#REF!</definedName>
    <definedName name="PROG_06_EJECUCIÓN_PRESUPUESTARIA_AL_31_DE_AGOSTO_DEL_2016">#REF!</definedName>
    <definedName name="PROG_06_EJECUCIÓN_PRESUPUESTARIA_AL_31_DE_DICIEMBRE_DE_2017">#REF!</definedName>
    <definedName name="PROG_06_EJECUCIÓN_PRESUPUESTARIA_AL_31_DE_DICIEMBRE_DEL_2016">#REF!</definedName>
    <definedName name="PROG_06_EJECUCIÓN_PRESUPUESTARIA_AL_31_DE_ENERO_2016">#REF!</definedName>
    <definedName name="PROG_06_EJECUCIÓN_PRESUPUESTARIA_AL_31_DE_ENERO_DE_2017">#REF!</definedName>
    <definedName name="PROG_06_EJECUCIÓN_PRESUPUESTARIA_AL_31_DE_ENERO_DE_2018">#REF!</definedName>
    <definedName name="PROG_06_EJECUCIÓN_PRESUPUESTARIA_AL_31_DE_JULIO_DE_2017">#REF!</definedName>
    <definedName name="PROG_06_EJECUCION_PRESUPUESTARIA_AL_31_DE_JULIO_DE_2018">#REF!</definedName>
    <definedName name="PROG_06_EJECUCIÓN_PRESUPUESTARIA_AL_31_DE_JULIO_DE_2018">#REF!</definedName>
    <definedName name="PROG_06_EJECUCIÓN_PRESUPUESTARIA_AL_31_DE_JULIO_DEL_2016">#REF!</definedName>
    <definedName name="PROG_06_EJECUCIÓN_PRESUPUESTARIA_AL_31_DE_MAYO_DE_2017">#REF!</definedName>
    <definedName name="PROG_06_EJECUCIÓN_PRESUPUESTARIA_AL_31_DE_MAYO_DEL_2016">#REF!</definedName>
    <definedName name="PROG_06_EJECUCIÓN_PRESUPUESTARIA_AL_31_DE_OCTUBRE_DE_2017">#REF!</definedName>
    <definedName name="PROG_06_EJECUCIÓN_PRESUPUESTARIA_AL_31_DE_OCTUBRE_DEL_2016">#REF!</definedName>
    <definedName name="PROG01_EJECUCIÓN_PRESUPUESTARIA_ACUMULADA_AL_31_DE_MARZO_2018">#REF!</definedName>
    <definedName name="PROG01_EJECUCIÓN_PRESUPUESTARIA_AL_31_DE_MARZO_2018">#REF!</definedName>
    <definedName name="PROGRAMA_01_EJECUCIÓN_ACUMULADA_AL_28_DE_FEBRERO_2017">#REF!</definedName>
    <definedName name="PROGRAMA_01_EJECUCIÓN_PRESUPUESTARIA_AL_30_DE_JUNIO_2018">#REF!</definedName>
    <definedName name="PRROG_05_EJECUCIÓN_PRESUPUESTARIA_ACUMULADA_AL_31_DE_MAYO_DE_2017">#REF!</definedName>
    <definedName name="Requerimiento2022">#REF!</definedName>
    <definedName name="RequerimientoENERO">'P01 2023'!$F$2:$F$147</definedName>
    <definedName name="Saldo_ENERO">'P01 2023'!$H$2:$H$147</definedName>
    <definedName name="sep_2012">#REF!</definedName>
    <definedName name="SEPTIEMBRE_2012">#REF!</definedName>
    <definedName name="Situacionjulio">#REF!</definedName>
    <definedName name="_xlnm.Print_Titles" localSheetId="1">CONSOLIDADO!$B:$G,CONSOLIDADO!$4:$9</definedName>
    <definedName name="_xlnm.Print_Titles" localSheetId="2">'Prog 01'!$5:$197</definedName>
    <definedName name="_xlnm.Print_Titles" localSheetId="8">'Prog 03'!$B:$G,'Prog 03'!$7:$11</definedName>
    <definedName name="_xlnm.Print_Titles" localSheetId="11">'Prog 05'!$2:$8</definedName>
  </definedNames>
  <calcPr calcId="152511"/>
  <pivotCaches>
    <pivotCache cacheId="5" r:id="rId18"/>
    <pivotCache cacheId="8" r:id="rId1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E35" i="54" l="1"/>
  <c r="L71" i="54"/>
  <c r="I71" i="54"/>
  <c r="I60" i="54"/>
  <c r="I59" i="54"/>
  <c r="L33" i="54"/>
  <c r="BX4" i="139"/>
  <c r="BY4" i="139"/>
  <c r="BZ4" i="139"/>
  <c r="BX5" i="139"/>
  <c r="BY5" i="139"/>
  <c r="BZ5" i="139"/>
  <c r="BX6" i="139"/>
  <c r="BY6" i="139"/>
  <c r="BZ6" i="139"/>
  <c r="BX7" i="139"/>
  <c r="BY7" i="139"/>
  <c r="BZ7" i="139"/>
  <c r="BX8" i="139"/>
  <c r="BY8" i="139"/>
  <c r="BZ8" i="139"/>
  <c r="BY3" i="139"/>
  <c r="BZ3" i="139"/>
  <c r="BX3" i="139"/>
  <c r="P53" i="54"/>
  <c r="P59" i="54"/>
  <c r="P60" i="54"/>
  <c r="BL3" i="131"/>
  <c r="L50" i="35"/>
  <c r="I50" i="35"/>
  <c r="I48" i="35"/>
  <c r="L47" i="35"/>
  <c r="I47" i="35"/>
  <c r="L46" i="35"/>
  <c r="I46" i="35"/>
  <c r="L45" i="35"/>
  <c r="I45" i="35"/>
  <c r="L44" i="35"/>
  <c r="I44" i="35"/>
  <c r="L40" i="35"/>
  <c r="L39" i="35"/>
  <c r="I40" i="35"/>
  <c r="I39" i="35"/>
  <c r="L32" i="35"/>
  <c r="L35" i="35"/>
  <c r="L31" i="35"/>
  <c r="L25" i="35"/>
  <c r="L23" i="35"/>
  <c r="L22" i="35"/>
  <c r="L21" i="35"/>
  <c r="L36" i="35"/>
  <c r="L33" i="35"/>
  <c r="L19" i="35"/>
  <c r="L15" i="35"/>
  <c r="I36" i="35"/>
  <c r="I35" i="35"/>
  <c r="I34" i="35"/>
  <c r="I33" i="35"/>
  <c r="I32" i="35"/>
  <c r="I31" i="35"/>
  <c r="I27" i="35"/>
  <c r="I25" i="35"/>
  <c r="I24" i="35"/>
  <c r="I23" i="35"/>
  <c r="I22" i="35"/>
  <c r="I21" i="35"/>
  <c r="I19" i="35"/>
  <c r="I17" i="35"/>
  <c r="I16" i="35"/>
  <c r="I15" i="35"/>
  <c r="AC28" i="35"/>
  <c r="AC26" i="35"/>
  <c r="AC47" i="35"/>
  <c r="AC46" i="35"/>
  <c r="AC45" i="35"/>
  <c r="AC33" i="35"/>
  <c r="AC31" i="35"/>
  <c r="AC36" i="35"/>
  <c r="AC21" i="35"/>
  <c r="AC23" i="35"/>
  <c r="AC19" i="35"/>
  <c r="AC15" i="35"/>
  <c r="CU4" i="137"/>
  <c r="CV4" i="137"/>
  <c r="CW4" i="137"/>
  <c r="CU5" i="137"/>
  <c r="CV5" i="137"/>
  <c r="CW5" i="137"/>
  <c r="CU6" i="137"/>
  <c r="CV6" i="137"/>
  <c r="CW6" i="137"/>
  <c r="CU7" i="137"/>
  <c r="CV7" i="137"/>
  <c r="CW7" i="137"/>
  <c r="CU8" i="137"/>
  <c r="CV8" i="137"/>
  <c r="CW8" i="137"/>
  <c r="CU9" i="137"/>
  <c r="CV9" i="137"/>
  <c r="CW9" i="137"/>
  <c r="CU10" i="137"/>
  <c r="CV10" i="137"/>
  <c r="CW10" i="137"/>
  <c r="CU11" i="137"/>
  <c r="CV11" i="137"/>
  <c r="CW11" i="137"/>
  <c r="CU12" i="137"/>
  <c r="CV12" i="137"/>
  <c r="CW12" i="137"/>
  <c r="CU13" i="137"/>
  <c r="CV13" i="137"/>
  <c r="CW13" i="137"/>
  <c r="CU14" i="137"/>
  <c r="CV14" i="137"/>
  <c r="CW14" i="137"/>
  <c r="CU15" i="137"/>
  <c r="CV15" i="137"/>
  <c r="CW15" i="137"/>
  <c r="CU16" i="137"/>
  <c r="CV16" i="137"/>
  <c r="CW16" i="137"/>
  <c r="CU17" i="137"/>
  <c r="CV17" i="137"/>
  <c r="CW17" i="137"/>
  <c r="CU18" i="137"/>
  <c r="CV18" i="137"/>
  <c r="CW18" i="137"/>
  <c r="CU19" i="137"/>
  <c r="CV19" i="137"/>
  <c r="CW19" i="137"/>
  <c r="CU20" i="137"/>
  <c r="CV20" i="137"/>
  <c r="CW20" i="137"/>
  <c r="CU21" i="137"/>
  <c r="CV21" i="137"/>
  <c r="CW21" i="137"/>
  <c r="CU22" i="137"/>
  <c r="CV22" i="137"/>
  <c r="CW22" i="137"/>
  <c r="CU23" i="137"/>
  <c r="CV23" i="137"/>
  <c r="CW23" i="137"/>
  <c r="CU24" i="137"/>
  <c r="CV24" i="137"/>
  <c r="CW24" i="137"/>
  <c r="CU25" i="137"/>
  <c r="CV25" i="137"/>
  <c r="CW25" i="137"/>
  <c r="CU26" i="137"/>
  <c r="CV26" i="137"/>
  <c r="CW26" i="137"/>
  <c r="CU27" i="137"/>
  <c r="CV27" i="137"/>
  <c r="CW27" i="137"/>
  <c r="CU28" i="137"/>
  <c r="CV28" i="137"/>
  <c r="CW28" i="137"/>
  <c r="CU29" i="137"/>
  <c r="CV29" i="137"/>
  <c r="CW29" i="137"/>
  <c r="CU30" i="137"/>
  <c r="CV30" i="137"/>
  <c r="CW30" i="137"/>
  <c r="CU31" i="137"/>
  <c r="CV31" i="137"/>
  <c r="CW31" i="137"/>
  <c r="CU32" i="137"/>
  <c r="CV32" i="137"/>
  <c r="CW32" i="137"/>
  <c r="CU33" i="137"/>
  <c r="CV33" i="137"/>
  <c r="CW33" i="137"/>
  <c r="CU34" i="137"/>
  <c r="CV34" i="137"/>
  <c r="CW34" i="137"/>
  <c r="CU35" i="137"/>
  <c r="CV35" i="137"/>
  <c r="CW35" i="137"/>
  <c r="CU36" i="137"/>
  <c r="CV36" i="137"/>
  <c r="CW36" i="137"/>
  <c r="CU37" i="137"/>
  <c r="CV37" i="137"/>
  <c r="CW37" i="137"/>
  <c r="CU38" i="137"/>
  <c r="CV38" i="137"/>
  <c r="CW38" i="137"/>
  <c r="CU39" i="137"/>
  <c r="CV39" i="137"/>
  <c r="CW39" i="137"/>
  <c r="CU40" i="137"/>
  <c r="CV40" i="137"/>
  <c r="CW40" i="137"/>
  <c r="CU41" i="137"/>
  <c r="CV41" i="137"/>
  <c r="CW41" i="137"/>
  <c r="CU42" i="137"/>
  <c r="CV42" i="137"/>
  <c r="CW42" i="137"/>
  <c r="CU43" i="137"/>
  <c r="CV43" i="137"/>
  <c r="CW43" i="137"/>
  <c r="CU44" i="137"/>
  <c r="CV44" i="137"/>
  <c r="CW44" i="137"/>
  <c r="CU45" i="137"/>
  <c r="CV45" i="137"/>
  <c r="CW45" i="137"/>
  <c r="CU46" i="137"/>
  <c r="CV46" i="137"/>
  <c r="CW46" i="137"/>
  <c r="CU47" i="137"/>
  <c r="CV47" i="137"/>
  <c r="CW47" i="137"/>
  <c r="CU48" i="137"/>
  <c r="CV48" i="137"/>
  <c r="CW48" i="137"/>
  <c r="CU49" i="137"/>
  <c r="CV49" i="137"/>
  <c r="CW49" i="137"/>
  <c r="CU50" i="137"/>
  <c r="CV50" i="137"/>
  <c r="CW50" i="137"/>
  <c r="CU51" i="137"/>
  <c r="CV51" i="137"/>
  <c r="CW51" i="137"/>
  <c r="CU52" i="137"/>
  <c r="CV52" i="137"/>
  <c r="CW52" i="137"/>
  <c r="CV3" i="137"/>
  <c r="CW3" i="137"/>
  <c r="CU3" i="137"/>
  <c r="CL4" i="137"/>
  <c r="CL5" i="137"/>
  <c r="CL6" i="137"/>
  <c r="CL7" i="137"/>
  <c r="CL8" i="137"/>
  <c r="CL9" i="137"/>
  <c r="CL10" i="137"/>
  <c r="CL11" i="137"/>
  <c r="CL12" i="137"/>
  <c r="CL3" i="137"/>
  <c r="P50" i="35"/>
  <c r="P48" i="35"/>
  <c r="P47" i="35"/>
  <c r="P46" i="35"/>
  <c r="P45" i="35"/>
  <c r="P44" i="35"/>
  <c r="P36" i="35"/>
  <c r="P35" i="35"/>
  <c r="P34" i="35"/>
  <c r="P33" i="35"/>
  <c r="P32" i="35"/>
  <c r="P31" i="35"/>
  <c r="P27" i="35"/>
  <c r="P25" i="35"/>
  <c r="P24" i="35"/>
  <c r="P23" i="35"/>
  <c r="P22" i="35"/>
  <c r="P21" i="35"/>
  <c r="P19" i="35"/>
  <c r="P18" i="35"/>
  <c r="P17" i="35"/>
  <c r="P16" i="35"/>
  <c r="P15" i="35"/>
  <c r="P12" i="35"/>
  <c r="L56" i="37"/>
  <c r="I56" i="37"/>
  <c r="L53" i="37"/>
  <c r="L51" i="37"/>
  <c r="I54" i="37"/>
  <c r="I53" i="37"/>
  <c r="I52" i="37"/>
  <c r="I51" i="37"/>
  <c r="L50" i="37"/>
  <c r="L49" i="37"/>
  <c r="L48" i="37"/>
  <c r="L47" i="37"/>
  <c r="L46" i="37"/>
  <c r="L45" i="37"/>
  <c r="I50" i="37"/>
  <c r="I49" i="37"/>
  <c r="I48" i="37"/>
  <c r="I47" i="37"/>
  <c r="I46" i="37"/>
  <c r="I45" i="37"/>
  <c r="L43" i="37"/>
  <c r="L42" i="37"/>
  <c r="L41" i="37"/>
  <c r="I43" i="37"/>
  <c r="I42" i="37"/>
  <c r="I41" i="37"/>
  <c r="L40" i="37"/>
  <c r="I40" i="37"/>
  <c r="L32" i="37"/>
  <c r="I32" i="37"/>
  <c r="I26" i="37"/>
  <c r="L23" i="37"/>
  <c r="I23" i="37"/>
  <c r="L21" i="37"/>
  <c r="L17" i="37"/>
  <c r="L18" i="37"/>
  <c r="L19" i="37"/>
  <c r="L20" i="37"/>
  <c r="L22" i="37"/>
  <c r="L15" i="37"/>
  <c r="I22" i="37"/>
  <c r="I21" i="37"/>
  <c r="I20" i="37"/>
  <c r="I19" i="37"/>
  <c r="I18" i="37"/>
  <c r="I17" i="37"/>
  <c r="I15" i="37"/>
  <c r="AC44" i="37"/>
  <c r="AC39" i="37"/>
  <c r="AC16" i="37"/>
  <c r="AC14" i="37" s="1"/>
  <c r="AC12" i="37" s="1"/>
  <c r="AC53" i="37"/>
  <c r="AC50" i="37"/>
  <c r="AC49" i="37"/>
  <c r="AC48" i="37"/>
  <c r="AC47" i="37"/>
  <c r="AC46" i="37"/>
  <c r="AC45" i="37"/>
  <c r="AC41" i="37"/>
  <c r="AC40" i="37"/>
  <c r="AC23" i="37"/>
  <c r="AC20" i="37"/>
  <c r="AC17" i="37"/>
  <c r="AC19" i="37"/>
  <c r="AC18" i="37"/>
  <c r="AC15" i="37"/>
  <c r="CP4" i="138"/>
  <c r="CP5" i="138"/>
  <c r="CP6" i="138"/>
  <c r="CP7" i="138"/>
  <c r="CP8" i="138"/>
  <c r="CP9" i="138"/>
  <c r="CP10" i="138"/>
  <c r="CP11" i="138"/>
  <c r="CP12" i="138"/>
  <c r="CP13" i="138"/>
  <c r="CP14" i="138"/>
  <c r="CP15" i="138"/>
  <c r="CP16" i="138"/>
  <c r="CP17" i="138"/>
  <c r="CP3" i="138"/>
  <c r="CY4" i="138"/>
  <c r="CZ4" i="138"/>
  <c r="DA4" i="138"/>
  <c r="CY5" i="138"/>
  <c r="CZ5" i="138"/>
  <c r="DA5" i="138"/>
  <c r="CY6" i="138"/>
  <c r="CZ6" i="138"/>
  <c r="DA6" i="138"/>
  <c r="CY7" i="138"/>
  <c r="CZ7" i="138"/>
  <c r="DA7" i="138"/>
  <c r="CY8" i="138"/>
  <c r="CZ8" i="138"/>
  <c r="DA8" i="138"/>
  <c r="CY9" i="138"/>
  <c r="CZ9" i="138"/>
  <c r="DA9" i="138"/>
  <c r="CY10" i="138"/>
  <c r="CZ10" i="138"/>
  <c r="DA10" i="138"/>
  <c r="CY11" i="138"/>
  <c r="CZ11" i="138"/>
  <c r="DA11" i="138"/>
  <c r="CY12" i="138"/>
  <c r="CZ12" i="138"/>
  <c r="DA12" i="138"/>
  <c r="CY13" i="138"/>
  <c r="CZ13" i="138"/>
  <c r="DA13" i="138"/>
  <c r="CY14" i="138"/>
  <c r="CZ14" i="138"/>
  <c r="DA14" i="138"/>
  <c r="CY15" i="138"/>
  <c r="CZ15" i="138"/>
  <c r="DA15" i="138"/>
  <c r="CY16" i="138"/>
  <c r="CZ16" i="138"/>
  <c r="DA16" i="138"/>
  <c r="CY17" i="138"/>
  <c r="CZ17" i="138"/>
  <c r="DA17" i="138"/>
  <c r="CY18" i="138"/>
  <c r="CZ18" i="138"/>
  <c r="DA18" i="138"/>
  <c r="CY19" i="138"/>
  <c r="CZ19" i="138"/>
  <c r="DA19" i="138"/>
  <c r="CY20" i="138"/>
  <c r="CZ20" i="138"/>
  <c r="DA20" i="138"/>
  <c r="CY21" i="138"/>
  <c r="CZ21" i="138"/>
  <c r="DA21" i="138"/>
  <c r="CY22" i="138"/>
  <c r="CZ22" i="138"/>
  <c r="DA22" i="138"/>
  <c r="CY23" i="138"/>
  <c r="CZ23" i="138"/>
  <c r="DA23" i="138"/>
  <c r="CY24" i="138"/>
  <c r="CZ24" i="138"/>
  <c r="DA24" i="138"/>
  <c r="CY25" i="138"/>
  <c r="CZ25" i="138"/>
  <c r="DA25" i="138"/>
  <c r="CY26" i="138"/>
  <c r="CZ26" i="138"/>
  <c r="DA26" i="138"/>
  <c r="CY27" i="138"/>
  <c r="CZ27" i="138"/>
  <c r="DA27" i="138"/>
  <c r="CY28" i="138"/>
  <c r="CZ28" i="138"/>
  <c r="DA28" i="138"/>
  <c r="CY29" i="138"/>
  <c r="CZ29" i="138"/>
  <c r="DA29" i="138"/>
  <c r="CY30" i="138"/>
  <c r="CZ30" i="138"/>
  <c r="DA30" i="138"/>
  <c r="CY31" i="138"/>
  <c r="CZ31" i="138"/>
  <c r="DA31" i="138"/>
  <c r="CY32" i="138"/>
  <c r="CZ32" i="138"/>
  <c r="DA32" i="138"/>
  <c r="CY33" i="138"/>
  <c r="CZ33" i="138"/>
  <c r="DA33" i="138"/>
  <c r="CY34" i="138"/>
  <c r="CZ34" i="138"/>
  <c r="DA34" i="138"/>
  <c r="CY35" i="138"/>
  <c r="CZ35" i="138"/>
  <c r="DA35" i="138"/>
  <c r="CY36" i="138"/>
  <c r="CZ36" i="138"/>
  <c r="DA36" i="138"/>
  <c r="CY37" i="138"/>
  <c r="CZ37" i="138"/>
  <c r="DA37" i="138"/>
  <c r="CY38" i="138"/>
  <c r="CZ38" i="138"/>
  <c r="DA38" i="138"/>
  <c r="CY39" i="138"/>
  <c r="CZ39" i="138"/>
  <c r="DA39" i="138"/>
  <c r="CY40" i="138"/>
  <c r="CZ40" i="138"/>
  <c r="DA40" i="138"/>
  <c r="CY41" i="138"/>
  <c r="CZ41" i="138"/>
  <c r="DA41" i="138"/>
  <c r="CY42" i="138"/>
  <c r="CZ42" i="138"/>
  <c r="DA42" i="138"/>
  <c r="CY43" i="138"/>
  <c r="CZ43" i="138"/>
  <c r="DA43" i="138"/>
  <c r="CY44" i="138"/>
  <c r="CZ44" i="138"/>
  <c r="DA44" i="138"/>
  <c r="CY45" i="138"/>
  <c r="CZ45" i="138"/>
  <c r="DA45" i="138"/>
  <c r="CY46" i="138"/>
  <c r="CZ46" i="138"/>
  <c r="DA46" i="138"/>
  <c r="CY47" i="138"/>
  <c r="CZ47" i="138"/>
  <c r="DA47" i="138"/>
  <c r="CY48" i="138"/>
  <c r="CZ48" i="138"/>
  <c r="DA48" i="138"/>
  <c r="CY49" i="138"/>
  <c r="CZ49" i="138"/>
  <c r="DA49" i="138"/>
  <c r="CY50" i="138"/>
  <c r="CZ50" i="138"/>
  <c r="DA50" i="138"/>
  <c r="CY51" i="138"/>
  <c r="CZ51" i="138"/>
  <c r="DA51" i="138"/>
  <c r="CY52" i="138"/>
  <c r="CZ52" i="138"/>
  <c r="DA52" i="138"/>
  <c r="CY53" i="138"/>
  <c r="CZ53" i="138"/>
  <c r="DA53" i="138"/>
  <c r="CZ3" i="138"/>
  <c r="DA3" i="138"/>
  <c r="CY3" i="138"/>
  <c r="BW3" i="138"/>
  <c r="DF3" i="132"/>
  <c r="M171" i="4"/>
  <c r="O196" i="4"/>
  <c r="O194" i="4"/>
  <c r="O193" i="4"/>
  <c r="O192" i="4"/>
  <c r="O191" i="4"/>
  <c r="O190" i="4"/>
  <c r="O189" i="4"/>
  <c r="O188" i="4"/>
  <c r="O187" i="4"/>
  <c r="O186" i="4"/>
  <c r="O185" i="4"/>
  <c r="O184" i="4"/>
  <c r="O183" i="4"/>
  <c r="O180" i="4"/>
  <c r="O179" i="4"/>
  <c r="O178" i="4"/>
  <c r="O177" i="4"/>
  <c r="O176" i="4"/>
  <c r="O175" i="4"/>
  <c r="O174" i="4"/>
  <c r="O173" i="4"/>
  <c r="O172" i="4"/>
  <c r="O171" i="4"/>
  <c r="O169" i="4"/>
  <c r="O167" i="4"/>
  <c r="O165" i="4"/>
  <c r="O162" i="4"/>
  <c r="O160" i="4"/>
  <c r="O158" i="4"/>
  <c r="O157" i="4"/>
  <c r="O156" i="4"/>
  <c r="O155" i="4"/>
  <c r="O146" i="4"/>
  <c r="O144" i="4"/>
  <c r="O143" i="4"/>
  <c r="O142" i="4"/>
  <c r="O141" i="4"/>
  <c r="O139" i="4"/>
  <c r="O138" i="4"/>
  <c r="O137" i="4"/>
  <c r="O136" i="4"/>
  <c r="O135" i="4"/>
  <c r="O134" i="4"/>
  <c r="O133" i="4"/>
  <c r="O132" i="4"/>
  <c r="O131" i="4"/>
  <c r="O130" i="4"/>
  <c r="O129" i="4"/>
  <c r="O128" i="4"/>
  <c r="O127" i="4"/>
  <c r="O126" i="4"/>
  <c r="O125" i="4"/>
  <c r="O124" i="4"/>
  <c r="O123" i="4"/>
  <c r="O122" i="4"/>
  <c r="O121" i="4"/>
  <c r="O120" i="4"/>
  <c r="O119" i="4"/>
  <c r="O118" i="4"/>
  <c r="O117" i="4"/>
  <c r="O116" i="4"/>
  <c r="O115" i="4"/>
  <c r="O113" i="4"/>
  <c r="O111" i="4"/>
  <c r="O110" i="4"/>
  <c r="O109" i="4"/>
  <c r="O108" i="4"/>
  <c r="O107" i="4"/>
  <c r="O106" i="4"/>
  <c r="O105" i="4"/>
  <c r="O104" i="4"/>
  <c r="O103" i="4"/>
  <c r="O102" i="4"/>
  <c r="O101" i="4"/>
  <c r="O100" i="4"/>
  <c r="O99" i="4"/>
  <c r="O98" i="4"/>
  <c r="O97" i="4"/>
  <c r="O96" i="4"/>
  <c r="O95" i="4"/>
  <c r="O94" i="4"/>
  <c r="O93" i="4"/>
  <c r="O92" i="4"/>
  <c r="O90" i="4"/>
  <c r="O89" i="4"/>
  <c r="O88" i="4"/>
  <c r="O87" i="4"/>
  <c r="O86" i="4"/>
  <c r="O85" i="4"/>
  <c r="O84" i="4"/>
  <c r="O83" i="4"/>
  <c r="O82" i="4"/>
  <c r="O81" i="4"/>
  <c r="O79" i="4"/>
  <c r="O78" i="4"/>
  <c r="O76" i="4"/>
  <c r="O75" i="4"/>
  <c r="O74" i="4"/>
  <c r="O73" i="4"/>
  <c r="O72" i="4"/>
  <c r="O71" i="4"/>
  <c r="O70" i="4"/>
  <c r="O69" i="4"/>
  <c r="O68" i="4"/>
  <c r="O67" i="4"/>
  <c r="O66" i="4"/>
  <c r="O65" i="4"/>
  <c r="O64" i="4"/>
  <c r="O63" i="4"/>
  <c r="O61" i="4"/>
  <c r="O60" i="4"/>
  <c r="O59" i="4"/>
  <c r="O58" i="4"/>
  <c r="O57" i="4"/>
  <c r="O56" i="4"/>
  <c r="O54" i="4"/>
  <c r="O53" i="4"/>
  <c r="O52" i="4"/>
  <c r="O51" i="4"/>
  <c r="O50" i="4"/>
  <c r="O49" i="4"/>
  <c r="O48" i="4"/>
  <c r="O46" i="4"/>
  <c r="O45" i="4"/>
  <c r="O44" i="4"/>
  <c r="O43" i="4"/>
  <c r="O42" i="4"/>
  <c r="O41" i="4"/>
  <c r="O40" i="4"/>
  <c r="O39" i="4"/>
  <c r="O38" i="4"/>
  <c r="O37" i="4"/>
  <c r="O36" i="4"/>
  <c r="O35" i="4"/>
  <c r="O34" i="4"/>
  <c r="O33" i="4"/>
  <c r="O32" i="4"/>
  <c r="O30" i="4"/>
  <c r="O29" i="4"/>
  <c r="O28" i="4"/>
  <c r="O27" i="4"/>
  <c r="O26" i="4"/>
  <c r="O25" i="4"/>
  <c r="O23" i="4"/>
  <c r="O22" i="4"/>
  <c r="O21" i="4"/>
  <c r="O20" i="4"/>
  <c r="O19" i="4"/>
  <c r="O18" i="4"/>
  <c r="O17" i="4"/>
  <c r="O16" i="4"/>
  <c r="O15" i="4"/>
  <c r="O14" i="4"/>
  <c r="O13" i="4"/>
  <c r="O12" i="4"/>
  <c r="O11" i="4"/>
  <c r="O10" i="4"/>
  <c r="M196" i="4"/>
  <c r="M194" i="4"/>
  <c r="M193" i="4"/>
  <c r="M192" i="4"/>
  <c r="M191" i="4"/>
  <c r="M190" i="4"/>
  <c r="M189" i="4"/>
  <c r="M188" i="4"/>
  <c r="M187" i="4"/>
  <c r="M186" i="4"/>
  <c r="M185" i="4"/>
  <c r="M184" i="4"/>
  <c r="M183" i="4"/>
  <c r="M180" i="4"/>
  <c r="M179" i="4"/>
  <c r="M178" i="4"/>
  <c r="M177" i="4"/>
  <c r="M176" i="4"/>
  <c r="M175" i="4"/>
  <c r="M174" i="4"/>
  <c r="M173" i="4"/>
  <c r="M172" i="4"/>
  <c r="M169" i="4"/>
  <c r="M167" i="4"/>
  <c r="M165" i="4"/>
  <c r="M162" i="4"/>
  <c r="M160" i="4"/>
  <c r="M158" i="4"/>
  <c r="M157" i="4"/>
  <c r="M156" i="4"/>
  <c r="M155" i="4"/>
  <c r="M146" i="4"/>
  <c r="M144" i="4"/>
  <c r="M143" i="4"/>
  <c r="M142" i="4"/>
  <c r="M141" i="4"/>
  <c r="M139" i="4"/>
  <c r="M138" i="4"/>
  <c r="M137" i="4"/>
  <c r="M136" i="4"/>
  <c r="M135" i="4"/>
  <c r="M134" i="4"/>
  <c r="M133" i="4"/>
  <c r="M132" i="4"/>
  <c r="M131" i="4"/>
  <c r="M130" i="4"/>
  <c r="M129" i="4"/>
  <c r="M128" i="4"/>
  <c r="M127" i="4"/>
  <c r="M126" i="4"/>
  <c r="M125" i="4"/>
  <c r="M124" i="4"/>
  <c r="M123" i="4"/>
  <c r="M122" i="4"/>
  <c r="M121" i="4"/>
  <c r="M120" i="4"/>
  <c r="M119" i="4"/>
  <c r="M118" i="4"/>
  <c r="M117" i="4"/>
  <c r="M116" i="4"/>
  <c r="M115" i="4"/>
  <c r="M113" i="4"/>
  <c r="M111" i="4"/>
  <c r="M110" i="4"/>
  <c r="M109" i="4"/>
  <c r="M108" i="4"/>
  <c r="M107" i="4"/>
  <c r="M106" i="4"/>
  <c r="M105" i="4"/>
  <c r="M104" i="4"/>
  <c r="M103" i="4"/>
  <c r="M102" i="4"/>
  <c r="M101" i="4"/>
  <c r="M100" i="4"/>
  <c r="M99" i="4"/>
  <c r="M98" i="4"/>
  <c r="M97" i="4"/>
  <c r="M96" i="4"/>
  <c r="M95" i="4"/>
  <c r="M94" i="4"/>
  <c r="M93" i="4"/>
  <c r="M92" i="4"/>
  <c r="M90" i="4"/>
  <c r="M89" i="4"/>
  <c r="M88" i="4"/>
  <c r="M87" i="4"/>
  <c r="M86" i="4"/>
  <c r="M85" i="4"/>
  <c r="M84" i="4"/>
  <c r="M83" i="4"/>
  <c r="M82" i="4"/>
  <c r="M81" i="4"/>
  <c r="M79" i="4"/>
  <c r="M78" i="4"/>
  <c r="M76" i="4"/>
  <c r="M75" i="4"/>
  <c r="M74" i="4"/>
  <c r="M73" i="4"/>
  <c r="M72" i="4"/>
  <c r="M71" i="4"/>
  <c r="M70" i="4"/>
  <c r="M69" i="4"/>
  <c r="M68" i="4"/>
  <c r="M67" i="4"/>
  <c r="M66" i="4"/>
  <c r="M65" i="4"/>
  <c r="M64" i="4"/>
  <c r="M63" i="4"/>
  <c r="M61" i="4"/>
  <c r="M60" i="4"/>
  <c r="M59" i="4"/>
  <c r="M58" i="4"/>
  <c r="M57" i="4"/>
  <c r="M56" i="4"/>
  <c r="M54" i="4"/>
  <c r="M53" i="4"/>
  <c r="M52" i="4"/>
  <c r="M51" i="4"/>
  <c r="M50" i="4"/>
  <c r="M49" i="4"/>
  <c r="M48" i="4"/>
  <c r="M46" i="4"/>
  <c r="M45" i="4"/>
  <c r="M44" i="4"/>
  <c r="M43" i="4"/>
  <c r="M42" i="4"/>
  <c r="M41" i="4"/>
  <c r="M40" i="4"/>
  <c r="M39" i="4"/>
  <c r="M38" i="4"/>
  <c r="M37" i="4"/>
  <c r="M36" i="4"/>
  <c r="M35" i="4"/>
  <c r="M34" i="4"/>
  <c r="M33" i="4"/>
  <c r="M32" i="4"/>
  <c r="M30" i="4"/>
  <c r="M29" i="4"/>
  <c r="M28" i="4"/>
  <c r="M27" i="4"/>
  <c r="M26" i="4"/>
  <c r="M25" i="4"/>
  <c r="M23" i="4"/>
  <c r="M22" i="4"/>
  <c r="M21" i="4"/>
  <c r="M20" i="4"/>
  <c r="M19" i="4"/>
  <c r="M18" i="4"/>
  <c r="M17" i="4"/>
  <c r="M16" i="4"/>
  <c r="M15" i="4"/>
  <c r="M14" i="4"/>
  <c r="M13" i="4"/>
  <c r="M12" i="4"/>
  <c r="M11" i="4"/>
  <c r="M10" i="4"/>
  <c r="J196" i="4"/>
  <c r="J194" i="4"/>
  <c r="J193" i="4"/>
  <c r="J192" i="4"/>
  <c r="J191" i="4"/>
  <c r="J190" i="4"/>
  <c r="J189" i="4"/>
  <c r="J188" i="4"/>
  <c r="J187" i="4"/>
  <c r="J186" i="4"/>
  <c r="J185" i="4"/>
  <c r="J184" i="4"/>
  <c r="J183" i="4"/>
  <c r="J180" i="4"/>
  <c r="J179" i="4"/>
  <c r="J178" i="4"/>
  <c r="J177" i="4"/>
  <c r="J176" i="4"/>
  <c r="J175" i="4"/>
  <c r="J174" i="4"/>
  <c r="J173" i="4"/>
  <c r="J172" i="4"/>
  <c r="J171" i="4"/>
  <c r="J169" i="4"/>
  <c r="J167" i="4"/>
  <c r="J165" i="4"/>
  <c r="J162" i="4"/>
  <c r="J160" i="4"/>
  <c r="J158" i="4"/>
  <c r="J157" i="4"/>
  <c r="J156" i="4"/>
  <c r="J155" i="4"/>
  <c r="J146" i="4"/>
  <c r="J144" i="4"/>
  <c r="J143" i="4"/>
  <c r="J142" i="4"/>
  <c r="J141" i="4"/>
  <c r="J139" i="4"/>
  <c r="J138" i="4"/>
  <c r="J137" i="4"/>
  <c r="J136" i="4"/>
  <c r="J135" i="4"/>
  <c r="J134" i="4"/>
  <c r="J133" i="4"/>
  <c r="J132" i="4"/>
  <c r="J131" i="4"/>
  <c r="J130" i="4"/>
  <c r="J129" i="4"/>
  <c r="J128" i="4"/>
  <c r="J127" i="4"/>
  <c r="J126" i="4"/>
  <c r="J125" i="4"/>
  <c r="J124" i="4"/>
  <c r="J123" i="4"/>
  <c r="J122" i="4"/>
  <c r="J121" i="4"/>
  <c r="J120" i="4"/>
  <c r="J119" i="4"/>
  <c r="J118" i="4"/>
  <c r="J117" i="4"/>
  <c r="J116" i="4"/>
  <c r="J115" i="4"/>
  <c r="J113" i="4"/>
  <c r="J111" i="4"/>
  <c r="J110" i="4"/>
  <c r="J109" i="4"/>
  <c r="J108" i="4"/>
  <c r="J107" i="4"/>
  <c r="J106" i="4"/>
  <c r="J105" i="4"/>
  <c r="J104" i="4"/>
  <c r="J103" i="4"/>
  <c r="J102" i="4"/>
  <c r="J101" i="4"/>
  <c r="J100" i="4"/>
  <c r="J99" i="4"/>
  <c r="J98" i="4"/>
  <c r="J97" i="4"/>
  <c r="J96" i="4"/>
  <c r="J95" i="4"/>
  <c r="J94" i="4"/>
  <c r="J93" i="4"/>
  <c r="J92" i="4"/>
  <c r="J90" i="4"/>
  <c r="J89" i="4"/>
  <c r="J88" i="4"/>
  <c r="J87" i="4"/>
  <c r="J86" i="4"/>
  <c r="J84" i="4"/>
  <c r="J83" i="4"/>
  <c r="J82" i="4"/>
  <c r="J81" i="4"/>
  <c r="J79" i="4"/>
  <c r="J76" i="4"/>
  <c r="J75" i="4"/>
  <c r="J74" i="4"/>
  <c r="J73" i="4"/>
  <c r="J72" i="4"/>
  <c r="J71" i="4"/>
  <c r="J70" i="4"/>
  <c r="J69" i="4"/>
  <c r="J68" i="4"/>
  <c r="J67" i="4"/>
  <c r="J66" i="4"/>
  <c r="J65" i="4"/>
  <c r="J64" i="4"/>
  <c r="J63" i="4"/>
  <c r="J61" i="4"/>
  <c r="J60" i="4"/>
  <c r="J59" i="4"/>
  <c r="J58" i="4"/>
  <c r="J57" i="4"/>
  <c r="J56" i="4"/>
  <c r="J54" i="4"/>
  <c r="J53" i="4"/>
  <c r="J52" i="4"/>
  <c r="J51" i="4"/>
  <c r="J50" i="4"/>
  <c r="J49" i="4"/>
  <c r="J48" i="4"/>
  <c r="J46" i="4"/>
  <c r="J45" i="4"/>
  <c r="J44" i="4"/>
  <c r="J43" i="4"/>
  <c r="J42" i="4"/>
  <c r="J41" i="4"/>
  <c r="J40" i="4"/>
  <c r="J39" i="4"/>
  <c r="J38" i="4"/>
  <c r="J37" i="4"/>
  <c r="J36" i="4"/>
  <c r="J35" i="4"/>
  <c r="J34" i="4"/>
  <c r="J33" i="4"/>
  <c r="J32" i="4"/>
  <c r="J30" i="4"/>
  <c r="J29" i="4"/>
  <c r="J28" i="4"/>
  <c r="J27" i="4"/>
  <c r="J26" i="4"/>
  <c r="J25" i="4"/>
  <c r="J23" i="4"/>
  <c r="J22" i="4"/>
  <c r="J21" i="4"/>
  <c r="J20" i="4"/>
  <c r="J19" i="4"/>
  <c r="J18" i="4"/>
  <c r="J17" i="4"/>
  <c r="J16" i="4"/>
  <c r="J15" i="4"/>
  <c r="J14" i="4"/>
  <c r="J13" i="4"/>
  <c r="J12" i="4"/>
  <c r="J11" i="4"/>
  <c r="J10" i="4"/>
  <c r="AE13" i="4"/>
  <c r="AE14" i="4"/>
  <c r="AE15" i="4"/>
  <c r="AE16" i="4"/>
  <c r="AE17" i="4"/>
  <c r="AE18" i="4"/>
  <c r="AE19" i="4"/>
  <c r="AE20" i="4"/>
  <c r="AE21" i="4"/>
  <c r="AE22" i="4"/>
  <c r="AE23" i="4"/>
  <c r="AE26" i="4"/>
  <c r="AE27" i="4"/>
  <c r="AE28" i="4"/>
  <c r="AE29" i="4"/>
  <c r="AE30" i="4"/>
  <c r="AE32" i="4"/>
  <c r="AE33" i="4"/>
  <c r="AE34" i="4"/>
  <c r="AE35" i="4"/>
  <c r="AE37" i="4"/>
  <c r="AE39" i="4"/>
  <c r="AE41" i="4"/>
  <c r="AE42" i="4"/>
  <c r="AE43" i="4"/>
  <c r="AE44" i="4"/>
  <c r="AE45" i="4"/>
  <c r="AE46" i="4"/>
  <c r="AE48" i="4"/>
  <c r="AE49" i="4"/>
  <c r="AE50" i="4"/>
  <c r="AE51" i="4"/>
  <c r="AE52" i="4"/>
  <c r="AE54" i="4"/>
  <c r="AE56" i="4"/>
  <c r="AE57" i="4"/>
  <c r="AE58" i="4"/>
  <c r="AE59" i="4"/>
  <c r="AE60" i="4"/>
  <c r="AE61" i="4"/>
  <c r="AE63" i="4"/>
  <c r="AE64" i="4"/>
  <c r="AE65" i="4"/>
  <c r="AE66" i="4"/>
  <c r="AE68" i="4"/>
  <c r="AE70" i="4"/>
  <c r="AE72" i="4"/>
  <c r="AE73" i="4"/>
  <c r="AE74" i="4"/>
  <c r="AE75" i="4"/>
  <c r="AE78" i="4"/>
  <c r="AE79" i="4"/>
  <c r="AE81" i="4"/>
  <c r="AE82" i="4"/>
  <c r="AE85" i="4"/>
  <c r="AE86" i="4"/>
  <c r="AE89" i="4"/>
  <c r="AE90" i="4"/>
  <c r="AE94" i="4"/>
  <c r="AE96" i="4"/>
  <c r="AE98" i="4"/>
  <c r="AE99" i="4"/>
  <c r="AE100" i="4"/>
  <c r="AE101" i="4"/>
  <c r="AE102" i="4"/>
  <c r="AE103" i="4"/>
  <c r="AE106" i="4"/>
  <c r="AE107" i="4"/>
  <c r="AE108" i="4"/>
  <c r="AE109" i="4"/>
  <c r="AE113" i="4"/>
  <c r="AE115" i="4"/>
  <c r="AE116" i="4"/>
  <c r="AE118" i="4"/>
  <c r="AE119" i="4"/>
  <c r="AE121" i="4"/>
  <c r="AE122" i="4"/>
  <c r="AE124" i="4"/>
  <c r="AE125" i="4"/>
  <c r="AE126" i="4"/>
  <c r="AE128" i="4"/>
  <c r="AE129" i="4"/>
  <c r="AE133" i="4"/>
  <c r="AE134" i="4"/>
  <c r="AE135" i="4"/>
  <c r="AE136" i="4"/>
  <c r="AE137" i="4"/>
  <c r="AE138" i="4"/>
  <c r="AE139" i="4"/>
  <c r="AE146" i="4"/>
  <c r="AE147" i="4"/>
  <c r="AE148" i="4"/>
  <c r="AE155" i="4"/>
  <c r="AE162" i="4"/>
  <c r="AD194" i="4"/>
  <c r="AD193" i="4"/>
  <c r="AD192" i="4"/>
  <c r="AD133" i="4"/>
  <c r="AD188" i="4"/>
  <c r="AD186" i="4"/>
  <c r="AD178" i="4"/>
  <c r="AD174" i="4"/>
  <c r="AD173" i="4"/>
  <c r="AD172" i="4"/>
  <c r="AD171" i="4"/>
  <c r="AD165" i="4"/>
  <c r="AD162" i="4"/>
  <c r="AD155" i="4"/>
  <c r="AD146" i="4"/>
  <c r="AD139" i="4"/>
  <c r="AD138" i="4"/>
  <c r="AD134" i="4"/>
  <c r="AD135" i="4"/>
  <c r="AD136" i="4"/>
  <c r="AD129" i="4"/>
  <c r="AD128" i="4"/>
  <c r="AD125" i="4"/>
  <c r="AD126" i="4"/>
  <c r="AD124" i="4"/>
  <c r="AD120" i="4"/>
  <c r="AD121" i="4"/>
  <c r="AD122" i="4"/>
  <c r="AD119" i="4"/>
  <c r="AD118" i="4"/>
  <c r="AD117" i="4"/>
  <c r="AD115" i="4"/>
  <c r="AD113" i="4"/>
  <c r="AD109" i="4"/>
  <c r="AD106" i="4"/>
  <c r="AD107" i="4"/>
  <c r="AD105" i="4"/>
  <c r="AD99" i="4"/>
  <c r="AD100" i="4"/>
  <c r="AD101" i="4"/>
  <c r="AD102" i="4"/>
  <c r="AD98" i="4"/>
  <c r="AD96" i="4"/>
  <c r="AD92" i="4"/>
  <c r="AD82" i="4"/>
  <c r="AD83" i="4"/>
  <c r="AD84" i="4"/>
  <c r="AD85" i="4"/>
  <c r="AD81" i="4"/>
  <c r="AD79" i="4"/>
  <c r="AD78" i="4"/>
  <c r="AD73" i="4"/>
  <c r="AD74" i="4"/>
  <c r="AD75" i="4"/>
  <c r="AD76" i="4"/>
  <c r="AD72" i="4"/>
  <c r="AD70" i="4"/>
  <c r="AD68" i="4"/>
  <c r="AD64" i="4"/>
  <c r="AD65" i="4"/>
  <c r="AD66" i="4"/>
  <c r="AD63" i="4"/>
  <c r="AD57" i="4"/>
  <c r="AD58" i="4"/>
  <c r="AD59" i="4"/>
  <c r="AD60" i="4"/>
  <c r="AD61" i="4"/>
  <c r="AD56" i="4"/>
  <c r="AD49" i="4"/>
  <c r="AD50" i="4"/>
  <c r="AD51" i="4"/>
  <c r="AD52" i="4"/>
  <c r="AD53" i="4"/>
  <c r="AD48" i="4"/>
  <c r="AD42" i="4"/>
  <c r="AD43" i="4"/>
  <c r="AD44" i="4"/>
  <c r="AD45" i="4"/>
  <c r="AD46" i="4"/>
  <c r="AD41" i="4"/>
  <c r="AD39" i="4"/>
  <c r="AD37" i="4"/>
  <c r="AD35" i="4"/>
  <c r="AD33" i="4"/>
  <c r="AD32" i="4"/>
  <c r="AD26" i="4"/>
  <c r="AD27" i="4"/>
  <c r="AD28" i="4"/>
  <c r="AD29" i="4"/>
  <c r="AD30" i="4"/>
  <c r="AD25" i="4"/>
  <c r="AD11" i="4"/>
  <c r="AD12" i="4"/>
  <c r="AD13" i="4"/>
  <c r="AD14" i="4"/>
  <c r="AD15" i="4"/>
  <c r="AD16" i="4"/>
  <c r="AD17" i="4"/>
  <c r="AD18" i="4"/>
  <c r="AD19" i="4"/>
  <c r="AD20" i="4"/>
  <c r="AD21" i="4"/>
  <c r="AD22" i="4"/>
  <c r="AD10" i="4"/>
  <c r="CE144" i="136"/>
  <c r="CE143" i="136"/>
  <c r="CE4" i="136"/>
  <c r="CF4" i="136"/>
  <c r="CG4" i="136"/>
  <c r="CH4" i="136"/>
  <c r="CE5" i="136"/>
  <c r="CF5" i="136"/>
  <c r="CG5" i="136"/>
  <c r="CH5" i="136"/>
  <c r="CE6" i="136"/>
  <c r="CF6" i="136"/>
  <c r="CG6" i="136"/>
  <c r="CH6" i="136"/>
  <c r="CE7" i="136"/>
  <c r="CF7" i="136"/>
  <c r="CG7" i="136"/>
  <c r="CH7" i="136"/>
  <c r="CE8" i="136"/>
  <c r="CF8" i="136"/>
  <c r="CG8" i="136"/>
  <c r="CH8" i="136"/>
  <c r="CE9" i="136"/>
  <c r="CF9" i="136"/>
  <c r="CG9" i="136"/>
  <c r="CH9" i="136"/>
  <c r="CE10" i="136"/>
  <c r="CF10" i="136"/>
  <c r="CG10" i="136"/>
  <c r="CH10" i="136"/>
  <c r="CE11" i="136"/>
  <c r="CF11" i="136"/>
  <c r="CG11" i="136"/>
  <c r="CH11" i="136"/>
  <c r="CE12" i="136"/>
  <c r="CF12" i="136"/>
  <c r="CG12" i="136"/>
  <c r="CH12" i="136"/>
  <c r="CE13" i="136"/>
  <c r="CF13" i="136"/>
  <c r="CG13" i="136"/>
  <c r="CH13" i="136"/>
  <c r="CE14" i="136"/>
  <c r="CF14" i="136"/>
  <c r="CG14" i="136"/>
  <c r="CH14" i="136"/>
  <c r="CE15" i="136"/>
  <c r="CF15" i="136"/>
  <c r="CG15" i="136"/>
  <c r="CH15" i="136"/>
  <c r="CE16" i="136"/>
  <c r="CF16" i="136"/>
  <c r="CG16" i="136"/>
  <c r="CH16" i="136"/>
  <c r="CE17" i="136"/>
  <c r="CF17" i="136"/>
  <c r="CG17" i="136"/>
  <c r="CH17" i="136"/>
  <c r="CE18" i="136"/>
  <c r="CF18" i="136"/>
  <c r="CG18" i="136"/>
  <c r="CH18" i="136"/>
  <c r="CE19" i="136"/>
  <c r="CF19" i="136"/>
  <c r="CG19" i="136"/>
  <c r="CH19" i="136"/>
  <c r="CE20" i="136"/>
  <c r="CF20" i="136"/>
  <c r="CG20" i="136"/>
  <c r="CH20" i="136"/>
  <c r="CE21" i="136"/>
  <c r="CF21" i="136"/>
  <c r="CG21" i="136"/>
  <c r="CH21" i="136"/>
  <c r="CE22" i="136"/>
  <c r="CF22" i="136"/>
  <c r="CG22" i="136"/>
  <c r="CH22" i="136"/>
  <c r="CE23" i="136"/>
  <c r="CF23" i="136"/>
  <c r="CG23" i="136"/>
  <c r="CH23" i="136"/>
  <c r="CE24" i="136"/>
  <c r="CF24" i="136"/>
  <c r="CG24" i="136"/>
  <c r="CH24" i="136"/>
  <c r="CE25" i="136"/>
  <c r="CF25" i="136"/>
  <c r="CG25" i="136"/>
  <c r="CH25" i="136"/>
  <c r="CE26" i="136"/>
  <c r="CF26" i="136"/>
  <c r="CG26" i="136"/>
  <c r="CH26" i="136"/>
  <c r="CE27" i="136"/>
  <c r="CF27" i="136"/>
  <c r="CG27" i="136"/>
  <c r="CH27" i="136"/>
  <c r="CE28" i="136"/>
  <c r="CF28" i="136"/>
  <c r="CG28" i="136"/>
  <c r="CH28" i="136"/>
  <c r="CE29" i="136"/>
  <c r="CF29" i="136"/>
  <c r="CG29" i="136"/>
  <c r="CH29" i="136"/>
  <c r="CE30" i="136"/>
  <c r="CF30" i="136"/>
  <c r="CG30" i="136"/>
  <c r="CH30" i="136"/>
  <c r="CE31" i="136"/>
  <c r="CF31" i="136"/>
  <c r="CG31" i="136"/>
  <c r="CH31" i="136"/>
  <c r="CE32" i="136"/>
  <c r="CF32" i="136"/>
  <c r="CG32" i="136"/>
  <c r="CH32" i="136"/>
  <c r="CE33" i="136"/>
  <c r="CF33" i="136"/>
  <c r="CG33" i="136"/>
  <c r="CH33" i="136"/>
  <c r="CE34" i="136"/>
  <c r="CF34" i="136"/>
  <c r="CG34" i="136"/>
  <c r="CH34" i="136"/>
  <c r="CE35" i="136"/>
  <c r="CF35" i="136"/>
  <c r="CG35" i="136"/>
  <c r="CH35" i="136"/>
  <c r="CE36" i="136"/>
  <c r="CF36" i="136"/>
  <c r="CG36" i="136"/>
  <c r="CH36" i="136"/>
  <c r="CE37" i="136"/>
  <c r="CF37" i="136"/>
  <c r="CG37" i="136"/>
  <c r="CH37" i="136"/>
  <c r="CE38" i="136"/>
  <c r="CF38" i="136"/>
  <c r="CG38" i="136"/>
  <c r="CH38" i="136"/>
  <c r="CE39" i="136"/>
  <c r="CF39" i="136"/>
  <c r="CG39" i="136"/>
  <c r="CH39" i="136"/>
  <c r="CE40" i="136"/>
  <c r="CF40" i="136"/>
  <c r="CG40" i="136"/>
  <c r="CH40" i="136"/>
  <c r="CE41" i="136"/>
  <c r="CF41" i="136"/>
  <c r="CG41" i="136"/>
  <c r="CH41" i="136"/>
  <c r="CE42" i="136"/>
  <c r="CF42" i="136"/>
  <c r="CG42" i="136"/>
  <c r="CH42" i="136"/>
  <c r="CE43" i="136"/>
  <c r="CF43" i="136"/>
  <c r="CG43" i="136"/>
  <c r="CH43" i="136"/>
  <c r="CE44" i="136"/>
  <c r="CF44" i="136"/>
  <c r="CG44" i="136"/>
  <c r="CH44" i="136"/>
  <c r="CE45" i="136"/>
  <c r="CF45" i="136"/>
  <c r="CG45" i="136"/>
  <c r="CH45" i="136"/>
  <c r="CE46" i="136"/>
  <c r="CF46" i="136"/>
  <c r="CG46" i="136"/>
  <c r="CH46" i="136"/>
  <c r="CE47" i="136"/>
  <c r="CF47" i="136"/>
  <c r="CG47" i="136"/>
  <c r="CH47" i="136"/>
  <c r="CE48" i="136"/>
  <c r="CF48" i="136"/>
  <c r="CG48" i="136"/>
  <c r="CH48" i="136"/>
  <c r="CE49" i="136"/>
  <c r="CF49" i="136"/>
  <c r="CG49" i="136"/>
  <c r="CH49" i="136"/>
  <c r="CE50" i="136"/>
  <c r="CF50" i="136"/>
  <c r="CG50" i="136"/>
  <c r="CH50" i="136"/>
  <c r="CE51" i="136"/>
  <c r="CF51" i="136"/>
  <c r="CG51" i="136"/>
  <c r="CH51" i="136"/>
  <c r="CE52" i="136"/>
  <c r="CF52" i="136"/>
  <c r="CG52" i="136"/>
  <c r="CH52" i="136"/>
  <c r="CE53" i="136"/>
  <c r="CF53" i="136"/>
  <c r="CG53" i="136"/>
  <c r="CH53" i="136"/>
  <c r="CE54" i="136"/>
  <c r="CF54" i="136"/>
  <c r="CG54" i="136"/>
  <c r="CH54" i="136"/>
  <c r="CE55" i="136"/>
  <c r="CF55" i="136"/>
  <c r="CG55" i="136"/>
  <c r="CH55" i="136"/>
  <c r="CE56" i="136"/>
  <c r="CF56" i="136"/>
  <c r="CG56" i="136"/>
  <c r="CH56" i="136"/>
  <c r="CE57" i="136"/>
  <c r="CF57" i="136"/>
  <c r="CG57" i="136"/>
  <c r="CH57" i="136"/>
  <c r="CE58" i="136"/>
  <c r="CF58" i="136"/>
  <c r="CG58" i="136"/>
  <c r="CH58" i="136"/>
  <c r="CE59" i="136"/>
  <c r="CF59" i="136"/>
  <c r="CG59" i="136"/>
  <c r="CH59" i="136"/>
  <c r="CE60" i="136"/>
  <c r="CF60" i="136"/>
  <c r="CG60" i="136"/>
  <c r="CH60" i="136"/>
  <c r="CE61" i="136"/>
  <c r="CF61" i="136"/>
  <c r="CG61" i="136"/>
  <c r="CH61" i="136"/>
  <c r="CE62" i="136"/>
  <c r="CF62" i="136"/>
  <c r="CG62" i="136"/>
  <c r="CH62" i="136"/>
  <c r="CE63" i="136"/>
  <c r="CF63" i="136"/>
  <c r="CG63" i="136"/>
  <c r="CH63" i="136"/>
  <c r="CE64" i="136"/>
  <c r="CF64" i="136"/>
  <c r="CG64" i="136"/>
  <c r="CH64" i="136"/>
  <c r="CE65" i="136"/>
  <c r="CF65" i="136"/>
  <c r="CG65" i="136"/>
  <c r="CH65" i="136"/>
  <c r="CE66" i="136"/>
  <c r="CF66" i="136"/>
  <c r="CG66" i="136"/>
  <c r="CH66" i="136"/>
  <c r="CE67" i="136"/>
  <c r="CF67" i="136"/>
  <c r="CG67" i="136"/>
  <c r="CH67" i="136"/>
  <c r="CE68" i="136"/>
  <c r="CF68" i="136"/>
  <c r="CG68" i="136"/>
  <c r="CH68" i="136"/>
  <c r="CE69" i="136"/>
  <c r="CF69" i="136"/>
  <c r="CG69" i="136"/>
  <c r="CH69" i="136"/>
  <c r="CE70" i="136"/>
  <c r="CF70" i="136"/>
  <c r="CG70" i="136"/>
  <c r="CH70" i="136"/>
  <c r="CE71" i="136"/>
  <c r="CF71" i="136"/>
  <c r="CG71" i="136"/>
  <c r="CH71" i="136"/>
  <c r="CE72" i="136"/>
  <c r="CF72" i="136"/>
  <c r="CG72" i="136"/>
  <c r="CH72" i="136"/>
  <c r="CE73" i="136"/>
  <c r="CF73" i="136"/>
  <c r="CG73" i="136"/>
  <c r="CH73" i="136"/>
  <c r="CE74" i="136"/>
  <c r="CF74" i="136"/>
  <c r="CG74" i="136"/>
  <c r="CH74" i="136"/>
  <c r="CE75" i="136"/>
  <c r="CF75" i="136"/>
  <c r="CG75" i="136"/>
  <c r="CH75" i="136"/>
  <c r="CE76" i="136"/>
  <c r="CF76" i="136"/>
  <c r="CG76" i="136"/>
  <c r="CH76" i="136"/>
  <c r="CE77" i="136"/>
  <c r="CF77" i="136"/>
  <c r="CG77" i="136"/>
  <c r="CH77" i="136"/>
  <c r="CE78" i="136"/>
  <c r="CF78" i="136"/>
  <c r="CG78" i="136"/>
  <c r="CH78" i="136"/>
  <c r="CE79" i="136"/>
  <c r="CF79" i="136"/>
  <c r="CG79" i="136"/>
  <c r="CH79" i="136"/>
  <c r="CE80" i="136"/>
  <c r="CF80" i="136"/>
  <c r="CG80" i="136"/>
  <c r="CH80" i="136"/>
  <c r="CE81" i="136"/>
  <c r="CF81" i="136"/>
  <c r="CG81" i="136"/>
  <c r="CH81" i="136"/>
  <c r="CE82" i="136"/>
  <c r="CF82" i="136"/>
  <c r="CG82" i="136"/>
  <c r="CH82" i="136"/>
  <c r="CE83" i="136"/>
  <c r="CF83" i="136"/>
  <c r="CG83" i="136"/>
  <c r="CH83" i="136"/>
  <c r="CE84" i="136"/>
  <c r="CF84" i="136"/>
  <c r="CG84" i="136"/>
  <c r="CH84" i="136"/>
  <c r="CE85" i="136"/>
  <c r="CF85" i="136"/>
  <c r="CG85" i="136"/>
  <c r="CH85" i="136"/>
  <c r="CE86" i="136"/>
  <c r="CF86" i="136"/>
  <c r="CG86" i="136"/>
  <c r="CH86" i="136"/>
  <c r="CE87" i="136"/>
  <c r="CF87" i="136"/>
  <c r="CG87" i="136"/>
  <c r="CH87" i="136"/>
  <c r="CE88" i="136"/>
  <c r="CF88" i="136"/>
  <c r="CG88" i="136"/>
  <c r="CH88" i="136"/>
  <c r="CE89" i="136"/>
  <c r="CF89" i="136"/>
  <c r="CG89" i="136"/>
  <c r="CH89" i="136"/>
  <c r="CE90" i="136"/>
  <c r="CF90" i="136"/>
  <c r="CG90" i="136"/>
  <c r="CH90" i="136"/>
  <c r="CE91" i="136"/>
  <c r="CF91" i="136"/>
  <c r="CG91" i="136"/>
  <c r="CH91" i="136"/>
  <c r="CE92" i="136"/>
  <c r="CF92" i="136"/>
  <c r="CG92" i="136"/>
  <c r="CH92" i="136"/>
  <c r="CE93" i="136"/>
  <c r="CF93" i="136"/>
  <c r="CG93" i="136"/>
  <c r="CH93" i="136"/>
  <c r="CE94" i="136"/>
  <c r="CF94" i="136"/>
  <c r="CG94" i="136"/>
  <c r="CH94" i="136"/>
  <c r="CE95" i="136"/>
  <c r="CF95" i="136"/>
  <c r="CG95" i="136"/>
  <c r="CH95" i="136"/>
  <c r="CE96" i="136"/>
  <c r="CF96" i="136"/>
  <c r="CG96" i="136"/>
  <c r="CH96" i="136"/>
  <c r="CE97" i="136"/>
  <c r="CF97" i="136"/>
  <c r="CG97" i="136"/>
  <c r="CH97" i="136"/>
  <c r="CE98" i="136"/>
  <c r="CF98" i="136"/>
  <c r="CG98" i="136"/>
  <c r="CH98" i="136"/>
  <c r="CE99" i="136"/>
  <c r="CF99" i="136"/>
  <c r="CG99" i="136"/>
  <c r="CH99" i="136"/>
  <c r="CE100" i="136"/>
  <c r="CF100" i="136"/>
  <c r="CG100" i="136"/>
  <c r="CH100" i="136"/>
  <c r="CE101" i="136"/>
  <c r="CF101" i="136"/>
  <c r="CG101" i="136"/>
  <c r="CH101" i="136"/>
  <c r="CE102" i="136"/>
  <c r="CF102" i="136"/>
  <c r="CG102" i="136"/>
  <c r="CH102" i="136"/>
  <c r="CE103" i="136"/>
  <c r="CF103" i="136"/>
  <c r="CG103" i="136"/>
  <c r="CH103" i="136"/>
  <c r="CE104" i="136"/>
  <c r="CF104" i="136"/>
  <c r="CG104" i="136"/>
  <c r="CH104" i="136"/>
  <c r="CE105" i="136"/>
  <c r="CF105" i="136"/>
  <c r="CG105" i="136"/>
  <c r="CH105" i="136"/>
  <c r="CE106" i="136"/>
  <c r="CF106" i="136"/>
  <c r="CG106" i="136"/>
  <c r="CH106" i="136"/>
  <c r="CE107" i="136"/>
  <c r="CF107" i="136"/>
  <c r="CG107" i="136"/>
  <c r="CH107" i="136"/>
  <c r="CE108" i="136"/>
  <c r="CF108" i="136"/>
  <c r="CG108" i="136"/>
  <c r="CH108" i="136"/>
  <c r="CE109" i="136"/>
  <c r="CF109" i="136"/>
  <c r="CG109" i="136"/>
  <c r="CH109" i="136"/>
  <c r="CE110" i="136"/>
  <c r="CF110" i="136"/>
  <c r="CG110" i="136"/>
  <c r="CH110" i="136"/>
  <c r="CE111" i="136"/>
  <c r="CF111" i="136"/>
  <c r="CG111" i="136"/>
  <c r="CH111" i="136"/>
  <c r="CE112" i="136"/>
  <c r="CF112" i="136"/>
  <c r="CG112" i="136"/>
  <c r="CH112" i="136"/>
  <c r="CE113" i="136"/>
  <c r="CF113" i="136"/>
  <c r="CG113" i="136"/>
  <c r="CH113" i="136"/>
  <c r="CE114" i="136"/>
  <c r="CF114" i="136"/>
  <c r="CG114" i="136"/>
  <c r="CH114" i="136"/>
  <c r="CE115" i="136"/>
  <c r="CF115" i="136"/>
  <c r="CG115" i="136"/>
  <c r="CH115" i="136"/>
  <c r="CE116" i="136"/>
  <c r="CF116" i="136"/>
  <c r="CG116" i="136"/>
  <c r="CH116" i="136"/>
  <c r="CE117" i="136"/>
  <c r="CF117" i="136"/>
  <c r="CG117" i="136"/>
  <c r="CH117" i="136"/>
  <c r="CE118" i="136"/>
  <c r="CF118" i="136"/>
  <c r="CG118" i="136"/>
  <c r="CH118" i="136"/>
  <c r="CE119" i="136"/>
  <c r="CF119" i="136"/>
  <c r="CG119" i="136"/>
  <c r="CH119" i="136"/>
  <c r="CE120" i="136"/>
  <c r="CF120" i="136"/>
  <c r="CG120" i="136"/>
  <c r="CH120" i="136"/>
  <c r="CE121" i="136"/>
  <c r="CF121" i="136"/>
  <c r="CG121" i="136"/>
  <c r="CH121" i="136"/>
  <c r="CE122" i="136"/>
  <c r="CF122" i="136"/>
  <c r="CG122" i="136"/>
  <c r="CH122" i="136"/>
  <c r="CE123" i="136"/>
  <c r="CF123" i="136"/>
  <c r="CG123" i="136"/>
  <c r="CH123" i="136"/>
  <c r="CE124" i="136"/>
  <c r="CF124" i="136"/>
  <c r="CG124" i="136"/>
  <c r="CH124" i="136"/>
  <c r="CE125" i="136"/>
  <c r="CF125" i="136"/>
  <c r="CG125" i="136"/>
  <c r="CH125" i="136"/>
  <c r="CE126" i="136"/>
  <c r="CF126" i="136"/>
  <c r="CG126" i="136"/>
  <c r="CH126" i="136"/>
  <c r="CE127" i="136"/>
  <c r="CF127" i="136"/>
  <c r="CG127" i="136"/>
  <c r="CH127" i="136"/>
  <c r="CE128" i="136"/>
  <c r="CF128" i="136"/>
  <c r="CG128" i="136"/>
  <c r="CH128" i="136"/>
  <c r="CE129" i="136"/>
  <c r="CF129" i="136"/>
  <c r="CG129" i="136"/>
  <c r="CH129" i="136"/>
  <c r="CE130" i="136"/>
  <c r="CF130" i="136"/>
  <c r="CG130" i="136"/>
  <c r="CH130" i="136"/>
  <c r="CE131" i="136"/>
  <c r="CF131" i="136"/>
  <c r="CG131" i="136"/>
  <c r="CH131" i="136"/>
  <c r="CE132" i="136"/>
  <c r="CF132" i="136"/>
  <c r="CG132" i="136"/>
  <c r="CH132" i="136"/>
  <c r="CE133" i="136"/>
  <c r="CF133" i="136"/>
  <c r="CG133" i="136"/>
  <c r="CH133" i="136"/>
  <c r="CE134" i="136"/>
  <c r="CF134" i="136"/>
  <c r="CG134" i="136"/>
  <c r="CH134" i="136"/>
  <c r="CE135" i="136"/>
  <c r="CF135" i="136"/>
  <c r="CG135" i="136"/>
  <c r="CH135" i="136"/>
  <c r="CE136" i="136"/>
  <c r="CF136" i="136"/>
  <c r="CG136" i="136"/>
  <c r="CH136" i="136"/>
  <c r="CE137" i="136"/>
  <c r="CF137" i="136"/>
  <c r="CG137" i="136"/>
  <c r="CH137" i="136"/>
  <c r="CE138" i="136"/>
  <c r="CF138" i="136"/>
  <c r="CG138" i="136"/>
  <c r="CH138" i="136"/>
  <c r="CE139" i="136"/>
  <c r="CF139" i="136"/>
  <c r="CG139" i="136"/>
  <c r="CH139" i="136"/>
  <c r="CE140" i="136"/>
  <c r="CF140" i="136"/>
  <c r="CG140" i="136"/>
  <c r="CH140" i="136"/>
  <c r="CE141" i="136"/>
  <c r="CF141" i="136"/>
  <c r="CG141" i="136"/>
  <c r="CH141" i="136"/>
  <c r="CE142" i="136"/>
  <c r="CF142" i="136"/>
  <c r="CG142" i="136"/>
  <c r="CH142" i="136"/>
  <c r="CF143" i="136"/>
  <c r="CG143" i="136"/>
  <c r="CH143" i="136"/>
  <c r="CF144" i="136"/>
  <c r="CG144" i="136"/>
  <c r="CH144" i="136"/>
  <c r="CE145" i="136"/>
  <c r="CF145" i="136"/>
  <c r="CG145" i="136"/>
  <c r="CH145" i="136"/>
  <c r="CE146" i="136"/>
  <c r="CF146" i="136"/>
  <c r="CG146" i="136"/>
  <c r="CH146" i="136"/>
  <c r="CE147" i="136"/>
  <c r="CF147" i="136"/>
  <c r="CG147" i="136"/>
  <c r="CH147" i="136"/>
  <c r="CE148" i="136"/>
  <c r="CF148" i="136"/>
  <c r="CG148" i="136"/>
  <c r="CH148" i="136"/>
  <c r="CE149" i="136"/>
  <c r="CF149" i="136"/>
  <c r="CG149" i="136"/>
  <c r="CH149" i="136"/>
  <c r="CE150" i="136"/>
  <c r="CF150" i="136"/>
  <c r="CG150" i="136"/>
  <c r="CH150" i="136"/>
  <c r="CE151" i="136"/>
  <c r="CF151" i="136"/>
  <c r="CG151" i="136"/>
  <c r="CH151" i="136"/>
  <c r="CE152" i="136"/>
  <c r="CF152" i="136"/>
  <c r="CG152" i="136"/>
  <c r="CH152" i="136"/>
  <c r="CE153" i="136"/>
  <c r="CF153" i="136"/>
  <c r="CG153" i="136"/>
  <c r="CH153" i="136"/>
  <c r="CE154" i="136"/>
  <c r="CF154" i="136"/>
  <c r="CG154" i="136"/>
  <c r="CH154" i="136"/>
  <c r="CE155" i="136"/>
  <c r="CF155" i="136"/>
  <c r="CG155" i="136"/>
  <c r="CH155" i="136"/>
  <c r="CE156" i="136"/>
  <c r="CF156" i="136"/>
  <c r="CG156" i="136"/>
  <c r="CH156" i="136"/>
  <c r="CE157" i="136"/>
  <c r="CF157" i="136"/>
  <c r="CG157" i="136"/>
  <c r="CH157" i="136"/>
  <c r="CE158" i="136"/>
  <c r="CF158" i="136"/>
  <c r="CG158" i="136"/>
  <c r="CH158" i="136"/>
  <c r="CE159" i="136"/>
  <c r="CF159" i="136"/>
  <c r="CG159" i="136"/>
  <c r="CH159" i="136"/>
  <c r="CE160" i="136"/>
  <c r="CF160" i="136"/>
  <c r="CG160" i="136"/>
  <c r="CH160" i="136"/>
  <c r="CE161" i="136"/>
  <c r="CF161" i="136"/>
  <c r="CG161" i="136"/>
  <c r="CH161" i="136"/>
  <c r="CE162" i="136"/>
  <c r="CF162" i="136"/>
  <c r="CG162" i="136"/>
  <c r="CH162" i="136"/>
  <c r="CF3" i="136"/>
  <c r="CG3" i="136"/>
  <c r="CH3" i="136"/>
  <c r="CE3" i="136"/>
  <c r="BX4" i="136"/>
  <c r="BX5" i="136"/>
  <c r="BX6" i="136"/>
  <c r="BX7" i="136"/>
  <c r="BX8" i="136"/>
  <c r="BX9" i="136"/>
  <c r="BX10" i="136"/>
  <c r="BX11" i="136"/>
  <c r="BX12" i="136"/>
  <c r="BX13" i="136"/>
  <c r="BX14" i="136"/>
  <c r="BX15" i="136"/>
  <c r="BX16" i="136"/>
  <c r="BX17" i="136"/>
  <c r="BX18" i="136"/>
  <c r="BX19" i="136"/>
  <c r="BX20" i="136"/>
  <c r="BX21" i="136"/>
  <c r="BX22" i="136"/>
  <c r="BX23" i="136"/>
  <c r="BX24" i="136"/>
  <c r="BX25" i="136"/>
  <c r="BX26" i="136"/>
  <c r="BX27" i="136"/>
  <c r="BX28" i="136"/>
  <c r="BX29" i="136"/>
  <c r="BX30" i="136"/>
  <c r="BX31" i="136"/>
  <c r="BX32" i="136"/>
  <c r="BX33" i="136"/>
  <c r="BX34" i="136"/>
  <c r="BX35" i="136"/>
  <c r="BX36" i="136"/>
  <c r="BX37" i="136"/>
  <c r="BX38" i="136"/>
  <c r="BX39" i="136"/>
  <c r="BX40" i="136"/>
  <c r="BX41" i="136"/>
  <c r="BX42" i="136"/>
  <c r="BX43" i="136"/>
  <c r="BX44" i="136"/>
  <c r="BX45" i="136"/>
  <c r="BX46" i="136"/>
  <c r="BX47" i="136"/>
  <c r="BX48" i="136"/>
  <c r="BX49" i="136"/>
  <c r="BX50" i="136"/>
  <c r="BX51" i="136"/>
  <c r="BX52" i="136"/>
  <c r="BX53" i="136"/>
  <c r="BX54" i="136"/>
  <c r="BX55" i="136"/>
  <c r="BX56" i="136"/>
  <c r="BX57" i="136"/>
  <c r="BX58" i="136"/>
  <c r="BX59" i="136"/>
  <c r="BX60" i="136"/>
  <c r="BX61" i="136"/>
  <c r="BX62" i="136"/>
  <c r="BX63" i="136"/>
  <c r="BX64" i="136"/>
  <c r="BX65" i="136"/>
  <c r="BX66" i="136"/>
  <c r="BX67" i="136"/>
  <c r="BX68" i="136"/>
  <c r="BX69" i="136"/>
  <c r="BX70" i="136"/>
  <c r="BX71" i="136"/>
  <c r="BX72" i="136"/>
  <c r="BX73" i="136"/>
  <c r="BX74" i="136"/>
  <c r="BX75" i="136"/>
  <c r="BX76" i="136"/>
  <c r="BX77" i="136"/>
  <c r="BX78" i="136"/>
  <c r="BX79" i="136"/>
  <c r="BX80" i="136"/>
  <c r="BX81" i="136"/>
  <c r="BX82" i="136"/>
  <c r="BX83" i="136"/>
  <c r="BX84" i="136"/>
  <c r="BX85" i="136"/>
  <c r="BX86" i="136"/>
  <c r="BX87" i="136"/>
  <c r="BX88" i="136"/>
  <c r="BX89" i="136"/>
  <c r="BX90" i="136"/>
  <c r="BX91" i="136"/>
  <c r="BX92" i="136"/>
  <c r="BX93" i="136"/>
  <c r="BX94" i="136"/>
  <c r="BX95" i="136"/>
  <c r="BX96" i="136"/>
  <c r="BX97" i="136"/>
  <c r="BX98" i="136"/>
  <c r="BX99" i="136"/>
  <c r="BX100" i="136"/>
  <c r="BX101" i="136"/>
  <c r="BX102" i="136"/>
  <c r="BX103" i="136"/>
  <c r="BX104" i="136"/>
  <c r="BX105" i="136"/>
  <c r="BX106" i="136"/>
  <c r="BX107" i="136"/>
  <c r="BX108" i="136"/>
  <c r="BX109" i="136"/>
  <c r="BX3" i="136"/>
  <c r="Q196" i="4"/>
  <c r="Q194" i="4"/>
  <c r="Q193" i="4"/>
  <c r="Q192" i="4"/>
  <c r="Q187" i="4"/>
  <c r="Q188" i="4"/>
  <c r="Q186" i="4"/>
  <c r="Q180" i="4"/>
  <c r="Q179" i="4"/>
  <c r="Q178" i="4"/>
  <c r="Q172" i="4"/>
  <c r="Q169" i="4"/>
  <c r="Q167" i="4"/>
  <c r="Q166" i="4"/>
  <c r="Q165" i="4"/>
  <c r="Q162" i="4"/>
  <c r="Q197" i="4"/>
  <c r="Q173" i="4"/>
  <c r="Q156" i="4"/>
  <c r="Q155" i="4"/>
  <c r="Q148" i="4"/>
  <c r="Q143" i="4"/>
  <c r="Q144" i="4"/>
  <c r="Q146" i="4"/>
  <c r="Q135" i="4"/>
  <c r="Q136" i="4"/>
  <c r="Q137" i="4"/>
  <c r="Q138" i="4"/>
  <c r="Q139" i="4"/>
  <c r="Q140" i="4"/>
  <c r="Q141" i="4"/>
  <c r="Q142" i="4"/>
  <c r="Q134" i="4"/>
  <c r="Q133" i="4"/>
  <c r="Q131" i="4"/>
  <c r="Q122" i="4"/>
  <c r="Q123" i="4"/>
  <c r="Q124" i="4"/>
  <c r="Q125" i="4"/>
  <c r="Q126" i="4"/>
  <c r="Q127" i="4"/>
  <c r="Q128" i="4"/>
  <c r="Q129" i="4"/>
  <c r="Q130" i="4"/>
  <c r="Q121" i="4"/>
  <c r="CH106" i="135"/>
  <c r="CI106" i="135"/>
  <c r="CJ106" i="135"/>
  <c r="CK106" i="135"/>
  <c r="BP82" i="136"/>
  <c r="I33" i="54"/>
  <c r="BK4" i="139"/>
  <c r="BL4" i="139"/>
  <c r="BM4" i="139"/>
  <c r="BK5" i="139"/>
  <c r="BL5" i="139"/>
  <c r="BM5" i="139"/>
  <c r="BK6" i="139"/>
  <c r="BL6" i="139"/>
  <c r="BM6" i="139"/>
  <c r="BK7" i="139"/>
  <c r="BL7" i="139"/>
  <c r="BM7" i="139"/>
  <c r="BK8" i="139"/>
  <c r="BL8" i="139"/>
  <c r="BM8" i="139"/>
  <c r="BL3" i="139"/>
  <c r="BM3" i="139"/>
  <c r="BK3" i="139"/>
  <c r="BS14" i="137"/>
  <c r="AA37" i="35"/>
  <c r="AA26" i="35"/>
  <c r="AA47" i="35"/>
  <c r="AA45" i="35"/>
  <c r="AA44" i="35"/>
  <c r="AA35" i="35"/>
  <c r="AA36" i="35"/>
  <c r="AA21" i="35"/>
  <c r="AA25" i="35"/>
  <c r="AA22" i="35"/>
  <c r="AA23" i="35"/>
  <c r="AA15" i="35"/>
  <c r="AA19" i="35"/>
  <c r="CC4" i="137"/>
  <c r="CD4" i="137"/>
  <c r="CE4" i="137"/>
  <c r="CC5" i="137"/>
  <c r="CD5" i="137"/>
  <c r="CE5" i="137"/>
  <c r="CC6" i="137"/>
  <c r="CD6" i="137"/>
  <c r="CE6" i="137"/>
  <c r="CC7" i="137"/>
  <c r="CD7" i="137"/>
  <c r="CE7" i="137"/>
  <c r="CC8" i="137"/>
  <c r="CD8" i="137"/>
  <c r="CE8" i="137"/>
  <c r="CC9" i="137"/>
  <c r="CD9" i="137"/>
  <c r="CE9" i="137"/>
  <c r="CC10" i="137"/>
  <c r="CD10" i="137"/>
  <c r="CE10" i="137"/>
  <c r="CC11" i="137"/>
  <c r="CD11" i="137"/>
  <c r="CE11" i="137"/>
  <c r="CC12" i="137"/>
  <c r="CD12" i="137"/>
  <c r="CE12" i="137"/>
  <c r="CC13" i="137"/>
  <c r="CD13" i="137"/>
  <c r="CE13" i="137"/>
  <c r="CC14" i="137"/>
  <c r="CD14" i="137"/>
  <c r="CE14" i="137"/>
  <c r="CC15" i="137"/>
  <c r="CD15" i="137"/>
  <c r="CE15" i="137"/>
  <c r="CC16" i="137"/>
  <c r="CD16" i="137"/>
  <c r="CE16" i="137"/>
  <c r="CC17" i="137"/>
  <c r="CD17" i="137"/>
  <c r="CE17" i="137"/>
  <c r="CC18" i="137"/>
  <c r="CD18" i="137"/>
  <c r="CE18" i="137"/>
  <c r="CC19" i="137"/>
  <c r="CD19" i="137"/>
  <c r="CE19" i="137"/>
  <c r="CC20" i="137"/>
  <c r="CD20" i="137"/>
  <c r="CE20" i="137"/>
  <c r="CC21" i="137"/>
  <c r="CD21" i="137"/>
  <c r="CE21" i="137"/>
  <c r="CC22" i="137"/>
  <c r="CD22" i="137"/>
  <c r="CE22" i="137"/>
  <c r="CC23" i="137"/>
  <c r="CD23" i="137"/>
  <c r="CE23" i="137"/>
  <c r="CC24" i="137"/>
  <c r="CD24" i="137"/>
  <c r="CE24" i="137"/>
  <c r="CC25" i="137"/>
  <c r="CD25" i="137"/>
  <c r="CE25" i="137"/>
  <c r="CC26" i="137"/>
  <c r="CD26" i="137"/>
  <c r="CE26" i="137"/>
  <c r="CC27" i="137"/>
  <c r="CD27" i="137"/>
  <c r="CE27" i="137"/>
  <c r="CC28" i="137"/>
  <c r="CD28" i="137"/>
  <c r="CE28" i="137"/>
  <c r="CC29" i="137"/>
  <c r="CD29" i="137"/>
  <c r="CE29" i="137"/>
  <c r="CC30" i="137"/>
  <c r="CD30" i="137"/>
  <c r="CE30" i="137"/>
  <c r="CC31" i="137"/>
  <c r="CD31" i="137"/>
  <c r="CE31" i="137"/>
  <c r="CC32" i="137"/>
  <c r="CD32" i="137"/>
  <c r="CE32" i="137"/>
  <c r="CC33" i="137"/>
  <c r="CD33" i="137"/>
  <c r="CE33" i="137"/>
  <c r="CC34" i="137"/>
  <c r="CD34" i="137"/>
  <c r="CE34" i="137"/>
  <c r="CC35" i="137"/>
  <c r="CD35" i="137"/>
  <c r="CE35" i="137"/>
  <c r="CC36" i="137"/>
  <c r="CD36" i="137"/>
  <c r="CE36" i="137"/>
  <c r="CC37" i="137"/>
  <c r="CD37" i="137"/>
  <c r="CE37" i="137"/>
  <c r="CC38" i="137"/>
  <c r="CD38" i="137"/>
  <c r="CE38" i="137"/>
  <c r="CC39" i="137"/>
  <c r="CD39" i="137"/>
  <c r="CE39" i="137"/>
  <c r="CC40" i="137"/>
  <c r="CD40" i="137"/>
  <c r="CE40" i="137"/>
  <c r="CC41" i="137"/>
  <c r="CD41" i="137"/>
  <c r="CE41" i="137"/>
  <c r="CC42" i="137"/>
  <c r="CD42" i="137"/>
  <c r="CE42" i="137"/>
  <c r="CC43" i="137"/>
  <c r="CD43" i="137"/>
  <c r="CE43" i="137"/>
  <c r="CC44" i="137"/>
  <c r="CD44" i="137"/>
  <c r="CE44" i="137"/>
  <c r="CC45" i="137"/>
  <c r="CD45" i="137"/>
  <c r="CE45" i="137"/>
  <c r="CC46" i="137"/>
  <c r="CD46" i="137"/>
  <c r="CE46" i="137"/>
  <c r="CC47" i="137"/>
  <c r="CD47" i="137"/>
  <c r="CE47" i="137"/>
  <c r="CC48" i="137"/>
  <c r="CD48" i="137"/>
  <c r="CE48" i="137"/>
  <c r="CC49" i="137"/>
  <c r="CD49" i="137"/>
  <c r="CE49" i="137"/>
  <c r="CC50" i="137"/>
  <c r="CD50" i="137"/>
  <c r="CE50" i="137"/>
  <c r="CC51" i="137"/>
  <c r="CD51" i="137"/>
  <c r="CE51" i="137"/>
  <c r="CD3" i="137"/>
  <c r="CE3" i="137"/>
  <c r="CC3" i="137"/>
  <c r="BS4" i="137"/>
  <c r="BS5" i="137"/>
  <c r="BS6" i="137"/>
  <c r="BS7" i="137"/>
  <c r="BS8" i="137"/>
  <c r="BS9" i="137"/>
  <c r="BS10" i="137"/>
  <c r="BS11" i="137"/>
  <c r="BS12" i="137"/>
  <c r="BS13" i="137"/>
  <c r="BS3" i="137"/>
  <c r="CK4" i="133"/>
  <c r="CK5" i="133"/>
  <c r="CK6" i="133"/>
  <c r="CK7" i="133"/>
  <c r="CK8" i="133"/>
  <c r="CK9" i="133"/>
  <c r="CK10" i="133"/>
  <c r="CK11" i="133"/>
  <c r="CK12" i="133"/>
  <c r="CK13" i="133"/>
  <c r="CK14" i="133"/>
  <c r="CK15" i="133"/>
  <c r="CK16" i="133"/>
  <c r="CK17" i="133"/>
  <c r="CK18" i="133"/>
  <c r="CK19" i="133"/>
  <c r="CK20" i="133"/>
  <c r="CK21" i="133"/>
  <c r="CK22" i="133"/>
  <c r="CK23" i="133"/>
  <c r="CK24" i="133"/>
  <c r="CK25" i="133"/>
  <c r="CK26" i="133"/>
  <c r="CK27" i="133"/>
  <c r="CK28" i="133"/>
  <c r="CK29" i="133"/>
  <c r="CK30" i="133"/>
  <c r="CK31" i="133"/>
  <c r="CK32" i="133"/>
  <c r="CK33" i="133"/>
  <c r="CK34" i="133"/>
  <c r="CK35" i="133"/>
  <c r="CK36" i="133"/>
  <c r="CK37" i="133"/>
  <c r="CK38" i="133"/>
  <c r="CK39" i="133"/>
  <c r="CK40" i="133"/>
  <c r="CK41" i="133"/>
  <c r="CK42" i="133"/>
  <c r="CK43" i="133"/>
  <c r="CK44" i="133"/>
  <c r="CK45" i="133"/>
  <c r="CK46" i="133"/>
  <c r="CK47" i="133"/>
  <c r="CK48" i="133"/>
  <c r="CK49" i="133"/>
  <c r="CK3" i="133"/>
  <c r="CJ4" i="133"/>
  <c r="CJ5" i="133"/>
  <c r="CJ6" i="133"/>
  <c r="CJ7" i="133"/>
  <c r="CJ8" i="133"/>
  <c r="CJ9" i="133"/>
  <c r="CJ10" i="133"/>
  <c r="CJ11" i="133"/>
  <c r="CJ12" i="133"/>
  <c r="CJ13" i="133"/>
  <c r="CJ14" i="133"/>
  <c r="CJ15" i="133"/>
  <c r="CJ16" i="133"/>
  <c r="CJ17" i="133"/>
  <c r="CJ18" i="133"/>
  <c r="CJ19" i="133"/>
  <c r="CJ20" i="133"/>
  <c r="CJ21" i="133"/>
  <c r="CJ22" i="133"/>
  <c r="CJ23" i="133"/>
  <c r="CJ24" i="133"/>
  <c r="CJ25" i="133"/>
  <c r="CJ26" i="133"/>
  <c r="CJ27" i="133"/>
  <c r="CJ28" i="133"/>
  <c r="CJ29" i="133"/>
  <c r="CJ30" i="133"/>
  <c r="CJ31" i="133"/>
  <c r="CJ32" i="133"/>
  <c r="CJ33" i="133"/>
  <c r="CJ34" i="133"/>
  <c r="CJ35" i="133"/>
  <c r="CJ36" i="133"/>
  <c r="CJ37" i="133"/>
  <c r="CJ38" i="133"/>
  <c r="CJ39" i="133"/>
  <c r="CJ40" i="133"/>
  <c r="CJ41" i="133"/>
  <c r="CJ42" i="133"/>
  <c r="CJ43" i="133"/>
  <c r="CJ44" i="133"/>
  <c r="CJ45" i="133"/>
  <c r="CJ46" i="133"/>
  <c r="CJ47" i="133"/>
  <c r="CJ48" i="133"/>
  <c r="CJ49" i="133"/>
  <c r="CJ3" i="133"/>
  <c r="CI4" i="133"/>
  <c r="CI5" i="133"/>
  <c r="CI6" i="133"/>
  <c r="CI7" i="133"/>
  <c r="CI8" i="133"/>
  <c r="CI9" i="133"/>
  <c r="CI10" i="133"/>
  <c r="CI11" i="133"/>
  <c r="CI12" i="133"/>
  <c r="CI13" i="133"/>
  <c r="CI14" i="133"/>
  <c r="CI15" i="133"/>
  <c r="CI16" i="133"/>
  <c r="CI17" i="133"/>
  <c r="CI18" i="133"/>
  <c r="CI19" i="133"/>
  <c r="CI20" i="133"/>
  <c r="CI21" i="133"/>
  <c r="CI22" i="133"/>
  <c r="CI23" i="133"/>
  <c r="CI24" i="133"/>
  <c r="CI25" i="133"/>
  <c r="CI26" i="133"/>
  <c r="CI27" i="133"/>
  <c r="CI28" i="133"/>
  <c r="CI29" i="133"/>
  <c r="CI30" i="133"/>
  <c r="CI31" i="133"/>
  <c r="CI32" i="133"/>
  <c r="CI33" i="133"/>
  <c r="CI34" i="133"/>
  <c r="CI35" i="133"/>
  <c r="CI36" i="133"/>
  <c r="CI37" i="133"/>
  <c r="CI38" i="133"/>
  <c r="CI39" i="133"/>
  <c r="CI40" i="133"/>
  <c r="CI41" i="133"/>
  <c r="CI42" i="133"/>
  <c r="CI43" i="133"/>
  <c r="CI44" i="133"/>
  <c r="CI45" i="133"/>
  <c r="CI46" i="133"/>
  <c r="CI47" i="133"/>
  <c r="CI48" i="133"/>
  <c r="CI49" i="133"/>
  <c r="CI3" i="133"/>
  <c r="BZ4" i="133"/>
  <c r="BZ5" i="133"/>
  <c r="BZ6" i="133"/>
  <c r="BZ7" i="133"/>
  <c r="BZ8" i="133"/>
  <c r="BZ9" i="133"/>
  <c r="BZ10" i="133"/>
  <c r="BZ11" i="133"/>
  <c r="BZ12" i="133"/>
  <c r="BZ13" i="133"/>
  <c r="BZ14" i="133"/>
  <c r="BZ15" i="133"/>
  <c r="BZ16" i="133"/>
  <c r="BZ17" i="133"/>
  <c r="BZ18" i="133"/>
  <c r="BZ19" i="133"/>
  <c r="BZ20" i="133"/>
  <c r="BZ21" i="133"/>
  <c r="BZ22" i="133"/>
  <c r="BZ23" i="133"/>
  <c r="BZ3" i="133"/>
  <c r="S185" i="4"/>
  <c r="AB173" i="4"/>
  <c r="AB136" i="4"/>
  <c r="AB125" i="4"/>
  <c r="AB122" i="4"/>
  <c r="AB117" i="4"/>
  <c r="AB109" i="4"/>
  <c r="AB100" i="4"/>
  <c r="AB95" i="4"/>
  <c r="AB85" i="4"/>
  <c r="AB74" i="4"/>
  <c r="AB65" i="4"/>
  <c r="AB57" i="4"/>
  <c r="AB45" i="4"/>
  <c r="AB35" i="4"/>
  <c r="AB26" i="4"/>
  <c r="AB15" i="4"/>
  <c r="BI3" i="136"/>
  <c r="AB10" i="4" s="1"/>
  <c r="BP4" i="136"/>
  <c r="BQ4" i="136"/>
  <c r="BR4" i="136"/>
  <c r="BS4" i="136"/>
  <c r="BP5" i="136"/>
  <c r="BQ5" i="136"/>
  <c r="BR5" i="136"/>
  <c r="BS5" i="136"/>
  <c r="BP6" i="136"/>
  <c r="BQ6" i="136"/>
  <c r="BR6" i="136"/>
  <c r="BS6" i="136"/>
  <c r="BP7" i="136"/>
  <c r="BQ7" i="136"/>
  <c r="BR7" i="136"/>
  <c r="BS7" i="136"/>
  <c r="BP8" i="136"/>
  <c r="BQ8" i="136"/>
  <c r="BR8" i="136"/>
  <c r="BS8" i="136"/>
  <c r="BP9" i="136"/>
  <c r="BQ9" i="136"/>
  <c r="BR9" i="136"/>
  <c r="BS9" i="136"/>
  <c r="BP10" i="136"/>
  <c r="BQ10" i="136"/>
  <c r="BR10" i="136"/>
  <c r="BS10" i="136"/>
  <c r="BP11" i="136"/>
  <c r="BQ11" i="136"/>
  <c r="BR11" i="136"/>
  <c r="BS11" i="136"/>
  <c r="BP12" i="136"/>
  <c r="BQ12" i="136"/>
  <c r="BR12" i="136"/>
  <c r="BS12" i="136"/>
  <c r="BP13" i="136"/>
  <c r="BQ13" i="136"/>
  <c r="BR13" i="136"/>
  <c r="BS13" i="136"/>
  <c r="BP14" i="136"/>
  <c r="BQ14" i="136"/>
  <c r="BR14" i="136"/>
  <c r="BS14" i="136"/>
  <c r="BP15" i="136"/>
  <c r="BQ15" i="136"/>
  <c r="BR15" i="136"/>
  <c r="BS15" i="136"/>
  <c r="BP16" i="136"/>
  <c r="BQ16" i="136"/>
  <c r="BR16" i="136"/>
  <c r="BS16" i="136"/>
  <c r="BP17" i="136"/>
  <c r="BQ17" i="136"/>
  <c r="BR17" i="136"/>
  <c r="BS17" i="136"/>
  <c r="BP18" i="136"/>
  <c r="BQ18" i="136"/>
  <c r="BR18" i="136"/>
  <c r="BS18" i="136"/>
  <c r="BP19" i="136"/>
  <c r="BQ19" i="136"/>
  <c r="BR19" i="136"/>
  <c r="BS19" i="136"/>
  <c r="BP20" i="136"/>
  <c r="BQ20" i="136"/>
  <c r="BR20" i="136"/>
  <c r="BS20" i="136"/>
  <c r="BP21" i="136"/>
  <c r="BQ21" i="136"/>
  <c r="BR21" i="136"/>
  <c r="BS21" i="136"/>
  <c r="BP22" i="136"/>
  <c r="BQ22" i="136"/>
  <c r="BR22" i="136"/>
  <c r="BS22" i="136"/>
  <c r="BP23" i="136"/>
  <c r="BQ23" i="136"/>
  <c r="BR23" i="136"/>
  <c r="BS23" i="136"/>
  <c r="BP24" i="136"/>
  <c r="BQ24" i="136"/>
  <c r="BR24" i="136"/>
  <c r="BS24" i="136"/>
  <c r="BP25" i="136"/>
  <c r="BQ25" i="136"/>
  <c r="BR25" i="136"/>
  <c r="BS25" i="136"/>
  <c r="BP26" i="136"/>
  <c r="BQ26" i="136"/>
  <c r="BR26" i="136"/>
  <c r="BS26" i="136"/>
  <c r="BP27" i="136"/>
  <c r="BQ27" i="136"/>
  <c r="BR27" i="136"/>
  <c r="BS27" i="136"/>
  <c r="BP28" i="136"/>
  <c r="BQ28" i="136"/>
  <c r="BR28" i="136"/>
  <c r="BS28" i="136"/>
  <c r="BP29" i="136"/>
  <c r="BQ29" i="136"/>
  <c r="BR29" i="136"/>
  <c r="BS29" i="136"/>
  <c r="BP30" i="136"/>
  <c r="BQ30" i="136"/>
  <c r="BR30" i="136"/>
  <c r="BS30" i="136"/>
  <c r="BP31" i="136"/>
  <c r="BQ31" i="136"/>
  <c r="BR31" i="136"/>
  <c r="BS31" i="136"/>
  <c r="BP32" i="136"/>
  <c r="BQ32" i="136"/>
  <c r="BR32" i="136"/>
  <c r="BS32" i="136"/>
  <c r="BP33" i="136"/>
  <c r="BQ33" i="136"/>
  <c r="BR33" i="136"/>
  <c r="BS33" i="136"/>
  <c r="BP34" i="136"/>
  <c r="BQ34" i="136"/>
  <c r="BR34" i="136"/>
  <c r="BS34" i="136"/>
  <c r="BP35" i="136"/>
  <c r="BQ35" i="136"/>
  <c r="BR35" i="136"/>
  <c r="BS35" i="136"/>
  <c r="BP36" i="136"/>
  <c r="BQ36" i="136"/>
  <c r="BR36" i="136"/>
  <c r="BS36" i="136"/>
  <c r="BP37" i="136"/>
  <c r="BQ37" i="136"/>
  <c r="BR37" i="136"/>
  <c r="BS37" i="136"/>
  <c r="BP38" i="136"/>
  <c r="BQ38" i="136"/>
  <c r="BR38" i="136"/>
  <c r="BS38" i="136"/>
  <c r="BP39" i="136"/>
  <c r="BQ39" i="136"/>
  <c r="BR39" i="136"/>
  <c r="BS39" i="136"/>
  <c r="BP40" i="136"/>
  <c r="BQ40" i="136"/>
  <c r="BR40" i="136"/>
  <c r="BS40" i="136"/>
  <c r="BP41" i="136"/>
  <c r="BQ41" i="136"/>
  <c r="BR41" i="136"/>
  <c r="BS41" i="136"/>
  <c r="BP42" i="136"/>
  <c r="BQ42" i="136"/>
  <c r="BR42" i="136"/>
  <c r="BS42" i="136"/>
  <c r="BP43" i="136"/>
  <c r="BQ43" i="136"/>
  <c r="BR43" i="136"/>
  <c r="BS43" i="136"/>
  <c r="BP44" i="136"/>
  <c r="BQ44" i="136"/>
  <c r="BR44" i="136"/>
  <c r="BS44" i="136"/>
  <c r="BP45" i="136"/>
  <c r="BQ45" i="136"/>
  <c r="BR45" i="136"/>
  <c r="BS45" i="136"/>
  <c r="BP46" i="136"/>
  <c r="BQ46" i="136"/>
  <c r="BR46" i="136"/>
  <c r="BS46" i="136"/>
  <c r="BP47" i="136"/>
  <c r="BQ47" i="136"/>
  <c r="BR47" i="136"/>
  <c r="BS47" i="136"/>
  <c r="BP48" i="136"/>
  <c r="BQ48" i="136"/>
  <c r="BR48" i="136"/>
  <c r="BS48" i="136"/>
  <c r="BP49" i="136"/>
  <c r="BQ49" i="136"/>
  <c r="BR49" i="136"/>
  <c r="BS49" i="136"/>
  <c r="BP50" i="136"/>
  <c r="BQ50" i="136"/>
  <c r="BR50" i="136"/>
  <c r="BS50" i="136"/>
  <c r="BP51" i="136"/>
  <c r="BQ51" i="136"/>
  <c r="BR51" i="136"/>
  <c r="BS51" i="136"/>
  <c r="BP52" i="136"/>
  <c r="BQ52" i="136"/>
  <c r="BR52" i="136"/>
  <c r="BS52" i="136"/>
  <c r="BP53" i="136"/>
  <c r="BQ53" i="136"/>
  <c r="BR53" i="136"/>
  <c r="BS53" i="136"/>
  <c r="BP54" i="136"/>
  <c r="BQ54" i="136"/>
  <c r="BR54" i="136"/>
  <c r="BS54" i="136"/>
  <c r="BP55" i="136"/>
  <c r="BQ55" i="136"/>
  <c r="BR55" i="136"/>
  <c r="BS55" i="136"/>
  <c r="BP56" i="136"/>
  <c r="BQ56" i="136"/>
  <c r="BR56" i="136"/>
  <c r="BS56" i="136"/>
  <c r="BP57" i="136"/>
  <c r="BQ57" i="136"/>
  <c r="BR57" i="136"/>
  <c r="BS57" i="136"/>
  <c r="BP58" i="136"/>
  <c r="BQ58" i="136"/>
  <c r="BR58" i="136"/>
  <c r="BS58" i="136"/>
  <c r="BP59" i="136"/>
  <c r="BQ59" i="136"/>
  <c r="BR59" i="136"/>
  <c r="BS59" i="136"/>
  <c r="BP60" i="136"/>
  <c r="BQ60" i="136"/>
  <c r="BR60" i="136"/>
  <c r="BS60" i="136"/>
  <c r="BP61" i="136"/>
  <c r="BQ61" i="136"/>
  <c r="BR61" i="136"/>
  <c r="BS61" i="136"/>
  <c r="BP62" i="136"/>
  <c r="BQ62" i="136"/>
  <c r="BR62" i="136"/>
  <c r="BS62" i="136"/>
  <c r="BP63" i="136"/>
  <c r="BQ63" i="136"/>
  <c r="BR63" i="136"/>
  <c r="BS63" i="136"/>
  <c r="BP64" i="136"/>
  <c r="BQ64" i="136"/>
  <c r="BR64" i="136"/>
  <c r="BS64" i="136"/>
  <c r="BP65" i="136"/>
  <c r="BQ65" i="136"/>
  <c r="BR65" i="136"/>
  <c r="BS65" i="136"/>
  <c r="BP66" i="136"/>
  <c r="BQ66" i="136"/>
  <c r="BR66" i="136"/>
  <c r="BS66" i="136"/>
  <c r="BP67" i="136"/>
  <c r="BQ67" i="136"/>
  <c r="BR67" i="136"/>
  <c r="BS67" i="136"/>
  <c r="BP68" i="136"/>
  <c r="BQ68" i="136"/>
  <c r="BR68" i="136"/>
  <c r="BS68" i="136"/>
  <c r="BP69" i="136"/>
  <c r="BQ69" i="136"/>
  <c r="BR69" i="136"/>
  <c r="BS69" i="136"/>
  <c r="BP70" i="136"/>
  <c r="BQ70" i="136"/>
  <c r="BR70" i="136"/>
  <c r="BS70" i="136"/>
  <c r="BP71" i="136"/>
  <c r="BQ71" i="136"/>
  <c r="BR71" i="136"/>
  <c r="BS71" i="136"/>
  <c r="BP72" i="136"/>
  <c r="BQ72" i="136"/>
  <c r="BR72" i="136"/>
  <c r="BS72" i="136"/>
  <c r="BP73" i="136"/>
  <c r="BQ73" i="136"/>
  <c r="BR73" i="136"/>
  <c r="BS73" i="136"/>
  <c r="BP74" i="136"/>
  <c r="BQ74" i="136"/>
  <c r="BR74" i="136"/>
  <c r="BS74" i="136"/>
  <c r="BP75" i="136"/>
  <c r="BQ75" i="136"/>
  <c r="BR75" i="136"/>
  <c r="BS75" i="136"/>
  <c r="BP76" i="136"/>
  <c r="BQ76" i="136"/>
  <c r="BR76" i="136"/>
  <c r="BS76" i="136"/>
  <c r="BP77" i="136"/>
  <c r="BQ77" i="136"/>
  <c r="BR77" i="136"/>
  <c r="BS77" i="136"/>
  <c r="BP78" i="136"/>
  <c r="BQ78" i="136"/>
  <c r="BR78" i="136"/>
  <c r="BS78" i="136"/>
  <c r="BP79" i="136"/>
  <c r="BQ79" i="136"/>
  <c r="BR79" i="136"/>
  <c r="BS79" i="136"/>
  <c r="BP80" i="136"/>
  <c r="BQ80" i="136"/>
  <c r="BR80" i="136"/>
  <c r="BS80" i="136"/>
  <c r="BP81" i="136"/>
  <c r="BQ81" i="136"/>
  <c r="BR81" i="136"/>
  <c r="BS81" i="136"/>
  <c r="BQ82" i="136"/>
  <c r="BR82" i="136"/>
  <c r="BS82" i="136"/>
  <c r="BP83" i="136"/>
  <c r="BQ83" i="136"/>
  <c r="BR83" i="136"/>
  <c r="BS83" i="136"/>
  <c r="BP84" i="136"/>
  <c r="BQ84" i="136"/>
  <c r="BR84" i="136"/>
  <c r="BS84" i="136"/>
  <c r="BP85" i="136"/>
  <c r="BQ85" i="136"/>
  <c r="BR85" i="136"/>
  <c r="BS85" i="136"/>
  <c r="BP86" i="136"/>
  <c r="BQ86" i="136"/>
  <c r="BR86" i="136"/>
  <c r="BS86" i="136"/>
  <c r="BP87" i="136"/>
  <c r="BQ87" i="136"/>
  <c r="BR87" i="136"/>
  <c r="BS87" i="136"/>
  <c r="BP88" i="136"/>
  <c r="BQ88" i="136"/>
  <c r="BR88" i="136"/>
  <c r="BS88" i="136"/>
  <c r="BP89" i="136"/>
  <c r="BQ89" i="136"/>
  <c r="BR89" i="136"/>
  <c r="BS89" i="136"/>
  <c r="BP90" i="136"/>
  <c r="BQ90" i="136"/>
  <c r="BR90" i="136"/>
  <c r="BS90" i="136"/>
  <c r="BP91" i="136"/>
  <c r="BQ91" i="136"/>
  <c r="BR91" i="136"/>
  <c r="BS91" i="136"/>
  <c r="BP92" i="136"/>
  <c r="BQ92" i="136"/>
  <c r="BR92" i="136"/>
  <c r="BS92" i="136"/>
  <c r="BP93" i="136"/>
  <c r="BQ93" i="136"/>
  <c r="BR93" i="136"/>
  <c r="BS93" i="136"/>
  <c r="BP94" i="136"/>
  <c r="BQ94" i="136"/>
  <c r="BR94" i="136"/>
  <c r="BS94" i="136"/>
  <c r="BP95" i="136"/>
  <c r="BQ95" i="136"/>
  <c r="BR95" i="136"/>
  <c r="BS95" i="136"/>
  <c r="BP96" i="136"/>
  <c r="BQ96" i="136"/>
  <c r="BR96" i="136"/>
  <c r="BS96" i="136"/>
  <c r="BP97" i="136"/>
  <c r="BQ97" i="136"/>
  <c r="BR97" i="136"/>
  <c r="BS97" i="136"/>
  <c r="BP98" i="136"/>
  <c r="BQ98" i="136"/>
  <c r="BR98" i="136"/>
  <c r="BS98" i="136"/>
  <c r="BP99" i="136"/>
  <c r="BQ99" i="136"/>
  <c r="BR99" i="136"/>
  <c r="BS99" i="136"/>
  <c r="BP100" i="136"/>
  <c r="BQ100" i="136"/>
  <c r="BR100" i="136"/>
  <c r="BS100" i="136"/>
  <c r="BP101" i="136"/>
  <c r="BQ101" i="136"/>
  <c r="BR101" i="136"/>
  <c r="BS101" i="136"/>
  <c r="BP102" i="136"/>
  <c r="BQ102" i="136"/>
  <c r="BR102" i="136"/>
  <c r="BS102" i="136"/>
  <c r="BP103" i="136"/>
  <c r="BQ103" i="136"/>
  <c r="BR103" i="136"/>
  <c r="BS103" i="136"/>
  <c r="BP104" i="136"/>
  <c r="BQ104" i="136"/>
  <c r="BR104" i="136"/>
  <c r="BS104" i="136"/>
  <c r="BP105" i="136"/>
  <c r="BQ105" i="136"/>
  <c r="BR105" i="136"/>
  <c r="BS105" i="136"/>
  <c r="BP106" i="136"/>
  <c r="BQ106" i="136"/>
  <c r="BR106" i="136"/>
  <c r="BS106" i="136"/>
  <c r="BP107" i="136"/>
  <c r="BQ107" i="136"/>
  <c r="BR107" i="136"/>
  <c r="BS107" i="136"/>
  <c r="BP108" i="136"/>
  <c r="BQ108" i="136"/>
  <c r="BR108" i="136"/>
  <c r="BS108" i="136"/>
  <c r="BP109" i="136"/>
  <c r="BQ109" i="136"/>
  <c r="BR109" i="136"/>
  <c r="BS109" i="136"/>
  <c r="BP110" i="136"/>
  <c r="BQ110" i="136"/>
  <c r="BR110" i="136"/>
  <c r="BS110" i="136"/>
  <c r="BP111" i="136"/>
  <c r="BQ111" i="136"/>
  <c r="BR111" i="136"/>
  <c r="BS111" i="136"/>
  <c r="BP112" i="136"/>
  <c r="BQ112" i="136"/>
  <c r="BR112" i="136"/>
  <c r="BS112" i="136"/>
  <c r="BP113" i="136"/>
  <c r="BQ113" i="136"/>
  <c r="BR113" i="136"/>
  <c r="BS113" i="136"/>
  <c r="BP114" i="136"/>
  <c r="BQ114" i="136"/>
  <c r="BR114" i="136"/>
  <c r="BS114" i="136"/>
  <c r="BP115" i="136"/>
  <c r="BQ115" i="136"/>
  <c r="BR115" i="136"/>
  <c r="BS115" i="136"/>
  <c r="BP116" i="136"/>
  <c r="BQ116" i="136"/>
  <c r="BR116" i="136"/>
  <c r="BS116" i="136"/>
  <c r="BP117" i="136"/>
  <c r="BQ117" i="136"/>
  <c r="BR117" i="136"/>
  <c r="BS117" i="136"/>
  <c r="BP118" i="136"/>
  <c r="BQ118" i="136"/>
  <c r="BR118" i="136"/>
  <c r="BS118" i="136"/>
  <c r="BP119" i="136"/>
  <c r="BQ119" i="136"/>
  <c r="BR119" i="136"/>
  <c r="BS119" i="136"/>
  <c r="BP120" i="136"/>
  <c r="BQ120" i="136"/>
  <c r="BR120" i="136"/>
  <c r="BS120" i="136"/>
  <c r="BP121" i="136"/>
  <c r="BQ121" i="136"/>
  <c r="BR121" i="136"/>
  <c r="BS121" i="136"/>
  <c r="BP122" i="136"/>
  <c r="BQ122" i="136"/>
  <c r="BR122" i="136"/>
  <c r="BS122" i="136"/>
  <c r="BP123" i="136"/>
  <c r="BQ123" i="136"/>
  <c r="BR123" i="136"/>
  <c r="BS123" i="136"/>
  <c r="BP124" i="136"/>
  <c r="BQ124" i="136"/>
  <c r="BR124" i="136"/>
  <c r="BS124" i="136"/>
  <c r="BP125" i="136"/>
  <c r="BQ125" i="136"/>
  <c r="BR125" i="136"/>
  <c r="BS125" i="136"/>
  <c r="BP126" i="136"/>
  <c r="BQ126" i="136"/>
  <c r="BR126" i="136"/>
  <c r="BS126" i="136"/>
  <c r="BP127" i="136"/>
  <c r="BQ127" i="136"/>
  <c r="BR127" i="136"/>
  <c r="BS127" i="136"/>
  <c r="BP128" i="136"/>
  <c r="BQ128" i="136"/>
  <c r="BR128" i="136"/>
  <c r="BS128" i="136"/>
  <c r="BP129" i="136"/>
  <c r="BQ129" i="136"/>
  <c r="BR129" i="136"/>
  <c r="BS129" i="136"/>
  <c r="BP130" i="136"/>
  <c r="BQ130" i="136"/>
  <c r="BR130" i="136"/>
  <c r="BS130" i="136"/>
  <c r="BP131" i="136"/>
  <c r="BQ131" i="136"/>
  <c r="BR131" i="136"/>
  <c r="BS131" i="136"/>
  <c r="BP132" i="136"/>
  <c r="BQ132" i="136"/>
  <c r="BR132" i="136"/>
  <c r="BS132" i="136"/>
  <c r="BP133" i="136"/>
  <c r="BQ133" i="136"/>
  <c r="BR133" i="136"/>
  <c r="BS133" i="136"/>
  <c r="BP134" i="136"/>
  <c r="BQ134" i="136"/>
  <c r="BR134" i="136"/>
  <c r="BS134" i="136"/>
  <c r="BP135" i="136"/>
  <c r="BQ135" i="136"/>
  <c r="BR135" i="136"/>
  <c r="BS135" i="136"/>
  <c r="BP136" i="136"/>
  <c r="BQ136" i="136"/>
  <c r="BR136" i="136"/>
  <c r="BS136" i="136"/>
  <c r="BP137" i="136"/>
  <c r="BQ137" i="136"/>
  <c r="BR137" i="136"/>
  <c r="BS137" i="136"/>
  <c r="BP138" i="136"/>
  <c r="BQ138" i="136"/>
  <c r="BR138" i="136"/>
  <c r="BS138" i="136"/>
  <c r="BP139" i="136"/>
  <c r="BQ139" i="136"/>
  <c r="BR139" i="136"/>
  <c r="BS139" i="136"/>
  <c r="BP140" i="136"/>
  <c r="BQ140" i="136"/>
  <c r="BR140" i="136"/>
  <c r="BS140" i="136"/>
  <c r="BP141" i="136"/>
  <c r="BQ141" i="136"/>
  <c r="BR141" i="136"/>
  <c r="BS141" i="136"/>
  <c r="BP142" i="136"/>
  <c r="BQ142" i="136"/>
  <c r="BR142" i="136"/>
  <c r="BS142" i="136"/>
  <c r="BP143" i="136"/>
  <c r="BQ143" i="136"/>
  <c r="BR143" i="136"/>
  <c r="BS143" i="136"/>
  <c r="BP144" i="136"/>
  <c r="BQ144" i="136"/>
  <c r="BR144" i="136"/>
  <c r="BS144" i="136"/>
  <c r="BP145" i="136"/>
  <c r="BQ145" i="136"/>
  <c r="BR145" i="136"/>
  <c r="BS145" i="136"/>
  <c r="BP146" i="136"/>
  <c r="BQ146" i="136"/>
  <c r="BR146" i="136"/>
  <c r="BS146" i="136"/>
  <c r="N213" i="39" s="1"/>
  <c r="BP147" i="136"/>
  <c r="BQ147" i="136"/>
  <c r="BR147" i="136"/>
  <c r="L215" i="39" s="1"/>
  <c r="BS147" i="136"/>
  <c r="N215" i="39" s="1"/>
  <c r="BP148" i="136"/>
  <c r="BQ148" i="136"/>
  <c r="BR148" i="136"/>
  <c r="BS148" i="136"/>
  <c r="BP149" i="136"/>
  <c r="BQ149" i="136"/>
  <c r="BR149" i="136"/>
  <c r="BS149" i="136"/>
  <c r="BP150" i="136"/>
  <c r="BQ150" i="136"/>
  <c r="BR150" i="136"/>
  <c r="BS150" i="136"/>
  <c r="BP151" i="136"/>
  <c r="BQ151" i="136"/>
  <c r="BR151" i="136"/>
  <c r="BS151" i="136"/>
  <c r="BP152" i="136"/>
  <c r="BQ152" i="136"/>
  <c r="BR152" i="136"/>
  <c r="BS152" i="136"/>
  <c r="BP153" i="136"/>
  <c r="BQ153" i="136"/>
  <c r="BR153" i="136"/>
  <c r="BS153" i="136"/>
  <c r="BP154" i="136"/>
  <c r="BQ154" i="136"/>
  <c r="BR154" i="136"/>
  <c r="BS154" i="136"/>
  <c r="BP155" i="136"/>
  <c r="BQ155" i="136"/>
  <c r="BR155" i="136"/>
  <c r="BS155" i="136"/>
  <c r="BP156" i="136"/>
  <c r="BQ156" i="136"/>
  <c r="BR156" i="136"/>
  <c r="BS156" i="136"/>
  <c r="BP157" i="136"/>
  <c r="BQ157" i="136"/>
  <c r="BR157" i="136"/>
  <c r="BS157" i="136"/>
  <c r="BP158" i="136"/>
  <c r="BQ158" i="136"/>
  <c r="BR158" i="136"/>
  <c r="BS158" i="136"/>
  <c r="BP159" i="136"/>
  <c r="BQ159" i="136"/>
  <c r="BR159" i="136"/>
  <c r="BS159" i="136"/>
  <c r="BP160" i="136"/>
  <c r="BQ160" i="136"/>
  <c r="BR160" i="136"/>
  <c r="BS160" i="136"/>
  <c r="BP161" i="136"/>
  <c r="BQ161" i="136"/>
  <c r="BR161" i="136"/>
  <c r="BS161" i="136"/>
  <c r="BP162" i="136"/>
  <c r="BQ162" i="136"/>
  <c r="BR162" i="136"/>
  <c r="BS162" i="136"/>
  <c r="BQ3" i="136"/>
  <c r="BR3" i="136"/>
  <c r="BS3" i="136"/>
  <c r="BP3" i="136"/>
  <c r="BI4" i="136"/>
  <c r="AB11" i="4" s="1"/>
  <c r="BI5" i="136"/>
  <c r="AB12" i="4" s="1"/>
  <c r="BI6" i="136"/>
  <c r="AB13" i="4" s="1"/>
  <c r="BI7" i="136"/>
  <c r="AB14" i="4" s="1"/>
  <c r="BI8" i="136"/>
  <c r="BI9" i="136"/>
  <c r="AB16" i="4" s="1"/>
  <c r="BI10" i="136"/>
  <c r="AB17" i="4" s="1"/>
  <c r="BI11" i="136"/>
  <c r="AB18" i="4" s="1"/>
  <c r="BI12" i="136"/>
  <c r="AB19" i="4" s="1"/>
  <c r="BI13" i="136"/>
  <c r="AB20" i="4" s="1"/>
  <c r="BI14" i="136"/>
  <c r="AB22" i="4" s="1"/>
  <c r="BI15" i="136"/>
  <c r="AB25" i="4" s="1"/>
  <c r="BI16" i="136"/>
  <c r="BI17" i="136"/>
  <c r="AB27" i="4" s="1"/>
  <c r="BI18" i="136"/>
  <c r="AB32" i="4" s="1"/>
  <c r="BI19" i="136"/>
  <c r="AB33" i="4" s="1"/>
  <c r="BI20" i="136"/>
  <c r="BI21" i="136"/>
  <c r="AB41" i="4" s="1"/>
  <c r="BI22" i="136"/>
  <c r="AB42" i="4" s="1"/>
  <c r="BI23" i="136"/>
  <c r="AB43" i="4" s="1"/>
  <c r="BI24" i="136"/>
  <c r="AB44" i="4" s="1"/>
  <c r="BI25" i="136"/>
  <c r="BI26" i="136"/>
  <c r="AB46" i="4" s="1"/>
  <c r="BI27" i="136"/>
  <c r="AB48" i="4" s="1"/>
  <c r="BI28" i="136"/>
  <c r="AB49" i="4" s="1"/>
  <c r="BI29" i="136"/>
  <c r="AB50" i="4" s="1"/>
  <c r="BI30" i="136"/>
  <c r="AB53" i="4" s="1"/>
  <c r="BI31" i="136"/>
  <c r="AB56" i="4" s="1"/>
  <c r="BI32" i="136"/>
  <c r="BI33" i="136"/>
  <c r="AB58" i="4" s="1"/>
  <c r="BI34" i="136"/>
  <c r="AB63" i="4" s="1"/>
  <c r="BI35" i="136"/>
  <c r="AB64" i="4" s="1"/>
  <c r="BI36" i="136"/>
  <c r="BI37" i="136"/>
  <c r="AB66" i="4" s="1"/>
  <c r="BI38" i="136"/>
  <c r="AB72" i="4" s="1"/>
  <c r="BI39" i="136"/>
  <c r="AB73" i="4" s="1"/>
  <c r="BI40" i="136"/>
  <c r="BI41" i="136"/>
  <c r="AB75" i="4" s="1"/>
  <c r="BI42" i="136"/>
  <c r="AB76" i="4" s="1"/>
  <c r="BI43" i="136"/>
  <c r="AB78" i="4" s="1"/>
  <c r="BI44" i="136"/>
  <c r="BI45" i="136"/>
  <c r="AB86" i="4" s="1"/>
  <c r="BI46" i="136"/>
  <c r="AB87" i="4" s="1"/>
  <c r="BI47" i="136"/>
  <c r="AB92" i="4" s="1"/>
  <c r="BI48" i="136"/>
  <c r="AB94" i="4" s="1"/>
  <c r="BI49" i="136"/>
  <c r="BI50" i="136"/>
  <c r="AB98" i="4" s="1"/>
  <c r="BI51" i="136"/>
  <c r="AB99" i="4" s="1"/>
  <c r="BI52" i="136"/>
  <c r="BI53" i="136"/>
  <c r="AB102" i="4" s="1"/>
  <c r="BI54" i="136"/>
  <c r="AB105" i="4" s="1"/>
  <c r="BI55" i="136"/>
  <c r="AB106" i="4" s="1"/>
  <c r="BI56" i="136"/>
  <c r="AB107" i="4" s="1"/>
  <c r="BI57" i="136"/>
  <c r="BI58" i="136"/>
  <c r="AB115" i="4" s="1"/>
  <c r="BI59" i="136"/>
  <c r="AB116" i="4" s="1"/>
  <c r="BI60" i="136"/>
  <c r="BI61" i="136"/>
  <c r="AB118" i="4" s="1"/>
  <c r="BI62" i="136"/>
  <c r="AB119" i="4" s="1"/>
  <c r="BI63" i="136"/>
  <c r="AB120" i="4" s="1"/>
  <c r="BI64" i="136"/>
  <c r="AB121" i="4" s="1"/>
  <c r="BI65" i="136"/>
  <c r="BI66" i="136"/>
  <c r="AB123" i="4" s="1"/>
  <c r="BI67" i="136"/>
  <c r="AB124" i="4" s="1"/>
  <c r="BI68" i="136"/>
  <c r="BI69" i="136"/>
  <c r="AB126" i="4" s="1"/>
  <c r="BI70" i="136"/>
  <c r="AB127" i="4" s="1"/>
  <c r="BI71" i="136"/>
  <c r="AB128" i="4" s="1"/>
  <c r="BI72" i="136"/>
  <c r="AB133" i="4" s="1"/>
  <c r="BI73" i="136"/>
  <c r="AB134" i="4" s="1"/>
  <c r="BI74" i="136"/>
  <c r="BI75" i="136"/>
  <c r="AB138" i="4" s="1"/>
  <c r="BI76" i="136"/>
  <c r="AB139" i="4" s="1"/>
  <c r="BI77" i="136"/>
  <c r="AB141" i="4" s="1"/>
  <c r="BI78" i="136"/>
  <c r="AB146" i="4" s="1"/>
  <c r="BI79" i="136"/>
  <c r="AB155" i="4" s="1"/>
  <c r="BI80" i="136"/>
  <c r="AB162" i="4" s="1"/>
  <c r="BI81" i="136"/>
  <c r="AB172" i="4" s="1"/>
  <c r="BI82" i="136"/>
  <c r="BI83" i="136"/>
  <c r="AB174" i="4" s="1"/>
  <c r="AA15" i="37"/>
  <c r="AA55" i="37"/>
  <c r="AA24" i="37"/>
  <c r="CG4" i="138"/>
  <c r="CH4" i="138"/>
  <c r="CI4" i="138"/>
  <c r="CG5" i="138"/>
  <c r="CH5" i="138"/>
  <c r="CI5" i="138"/>
  <c r="CG6" i="138"/>
  <c r="CH6" i="138"/>
  <c r="CI6" i="138"/>
  <c r="CG7" i="138"/>
  <c r="CH7" i="138"/>
  <c r="CI7" i="138"/>
  <c r="CG8" i="138"/>
  <c r="CH8" i="138"/>
  <c r="CI8" i="138"/>
  <c r="CG9" i="138"/>
  <c r="CH9" i="138"/>
  <c r="CI9" i="138"/>
  <c r="CG10" i="138"/>
  <c r="CH10" i="138"/>
  <c r="CI10" i="138"/>
  <c r="CG11" i="138"/>
  <c r="CH11" i="138"/>
  <c r="CI11" i="138"/>
  <c r="CG12" i="138"/>
  <c r="CH12" i="138"/>
  <c r="CI12" i="138"/>
  <c r="CG13" i="138"/>
  <c r="CH13" i="138"/>
  <c r="CI13" i="138"/>
  <c r="CG14" i="138"/>
  <c r="CH14" i="138"/>
  <c r="CI14" i="138"/>
  <c r="CG15" i="138"/>
  <c r="CH15" i="138"/>
  <c r="CI15" i="138"/>
  <c r="CG16" i="138"/>
  <c r="CH16" i="138"/>
  <c r="CI16" i="138"/>
  <c r="CG17" i="138"/>
  <c r="CH17" i="138"/>
  <c r="CI17" i="138"/>
  <c r="CG18" i="138"/>
  <c r="CH18" i="138"/>
  <c r="CI18" i="138"/>
  <c r="CG19" i="138"/>
  <c r="CH19" i="138"/>
  <c r="CI19" i="138"/>
  <c r="CG20" i="138"/>
  <c r="CH20" i="138"/>
  <c r="CI20" i="138"/>
  <c r="CG21" i="138"/>
  <c r="CH21" i="138"/>
  <c r="CI21" i="138"/>
  <c r="CG22" i="138"/>
  <c r="I31" i="37" s="1"/>
  <c r="CH22" i="138"/>
  <c r="CI22" i="138"/>
  <c r="CG23" i="138"/>
  <c r="CH23" i="138"/>
  <c r="CI23" i="138"/>
  <c r="CG24" i="138"/>
  <c r="CH24" i="138"/>
  <c r="CI24" i="138"/>
  <c r="CG25" i="138"/>
  <c r="CH25" i="138"/>
  <c r="CI25" i="138"/>
  <c r="CG26" i="138"/>
  <c r="CH26" i="138"/>
  <c r="CI26" i="138"/>
  <c r="CG27" i="138"/>
  <c r="CH27" i="138"/>
  <c r="CI27" i="138"/>
  <c r="CG28" i="138"/>
  <c r="CH28" i="138"/>
  <c r="CI28" i="138"/>
  <c r="CG29" i="138"/>
  <c r="CH29" i="138"/>
  <c r="CI29" i="138"/>
  <c r="CG30" i="138"/>
  <c r="CH30" i="138"/>
  <c r="CI30" i="138"/>
  <c r="CG31" i="138"/>
  <c r="CH31" i="138"/>
  <c r="CI31" i="138"/>
  <c r="CG32" i="138"/>
  <c r="CH32" i="138"/>
  <c r="CI32" i="138"/>
  <c r="CG33" i="138"/>
  <c r="CH33" i="138"/>
  <c r="CI33" i="138"/>
  <c r="CG34" i="138"/>
  <c r="CH34" i="138"/>
  <c r="CI34" i="138"/>
  <c r="CG35" i="138"/>
  <c r="CH35" i="138"/>
  <c r="CI35" i="138"/>
  <c r="CG36" i="138"/>
  <c r="CH36" i="138"/>
  <c r="CI36" i="138"/>
  <c r="CG37" i="138"/>
  <c r="CH37" i="138"/>
  <c r="CI37" i="138"/>
  <c r="CG38" i="138"/>
  <c r="CH38" i="138"/>
  <c r="CI38" i="138"/>
  <c r="CG39" i="138"/>
  <c r="CH39" i="138"/>
  <c r="CI39" i="138"/>
  <c r="CG40" i="138"/>
  <c r="CH40" i="138"/>
  <c r="CI40" i="138"/>
  <c r="CG41" i="138"/>
  <c r="CH41" i="138"/>
  <c r="CI41" i="138"/>
  <c r="CG42" i="138"/>
  <c r="CH42" i="138"/>
  <c r="CI42" i="138"/>
  <c r="CG43" i="138"/>
  <c r="CH43" i="138"/>
  <c r="CI43" i="138"/>
  <c r="CG44" i="138"/>
  <c r="CH44" i="138"/>
  <c r="CI44" i="138"/>
  <c r="CG45" i="138"/>
  <c r="CH45" i="138"/>
  <c r="CI45" i="138"/>
  <c r="CG46" i="138"/>
  <c r="CH46" i="138"/>
  <c r="CI46" i="138"/>
  <c r="CG47" i="138"/>
  <c r="CH47" i="138"/>
  <c r="CI47" i="138"/>
  <c r="CG48" i="138"/>
  <c r="CH48" i="138"/>
  <c r="CI48" i="138"/>
  <c r="CG49" i="138"/>
  <c r="CH49" i="138"/>
  <c r="CI49" i="138"/>
  <c r="CG50" i="138"/>
  <c r="CH50" i="138"/>
  <c r="CI50" i="138"/>
  <c r="CG51" i="138"/>
  <c r="CH51" i="138"/>
  <c r="CI51" i="138"/>
  <c r="CH3" i="138"/>
  <c r="CI3" i="138"/>
  <c r="CG3" i="138"/>
  <c r="BW4" i="138"/>
  <c r="AA17" i="37" s="1"/>
  <c r="BW5" i="138"/>
  <c r="AA18" i="37" s="1"/>
  <c r="BW6" i="138"/>
  <c r="AA23" i="37" s="1"/>
  <c r="BW7" i="138"/>
  <c r="AA32" i="37" s="1"/>
  <c r="AA31" i="37" s="1"/>
  <c r="BW8" i="138"/>
  <c r="AA40" i="37" s="1"/>
  <c r="BW9" i="138"/>
  <c r="AA41" i="37" s="1"/>
  <c r="BW10" i="138"/>
  <c r="AA42" i="37" s="1"/>
  <c r="BW11" i="138"/>
  <c r="AA43" i="37" s="1"/>
  <c r="BW12" i="138"/>
  <c r="AA45" i="37" s="1"/>
  <c r="BW13" i="138"/>
  <c r="AA47" i="37" s="1"/>
  <c r="BW14" i="138"/>
  <c r="AA48" i="37" s="1"/>
  <c r="BW15" i="138"/>
  <c r="AA49" i="37" s="1"/>
  <c r="BW16" i="138"/>
  <c r="AA50" i="37" s="1"/>
  <c r="BW17" i="138"/>
  <c r="AA53" i="37" s="1"/>
  <c r="H10" i="54"/>
  <c r="I10" i="54"/>
  <c r="J10" i="54"/>
  <c r="L10" i="54"/>
  <c r="M10" i="54" s="1"/>
  <c r="Z10" i="54"/>
  <c r="K11" i="54"/>
  <c r="M11" i="54"/>
  <c r="O11" i="54"/>
  <c r="P11" i="54"/>
  <c r="P10" i="54" s="1"/>
  <c r="K12" i="54"/>
  <c r="M12" i="54"/>
  <c r="O12" i="54"/>
  <c r="Q12" i="54"/>
  <c r="R12" i="54" s="1"/>
  <c r="K13" i="54"/>
  <c r="M13" i="54"/>
  <c r="O13" i="54"/>
  <c r="Q13" i="54"/>
  <c r="R13" i="54" s="1"/>
  <c r="K14" i="54"/>
  <c r="M14" i="54"/>
  <c r="O14" i="54"/>
  <c r="Q14" i="54"/>
  <c r="R14" i="54" s="1"/>
  <c r="K15" i="54"/>
  <c r="M15" i="54"/>
  <c r="O15" i="54"/>
  <c r="Q15" i="54"/>
  <c r="R15" i="54" s="1"/>
  <c r="K16" i="54"/>
  <c r="M16" i="54"/>
  <c r="O16" i="54"/>
  <c r="Q16" i="54"/>
  <c r="R16" i="54" s="1"/>
  <c r="K17" i="54"/>
  <c r="M17" i="54"/>
  <c r="O17" i="54"/>
  <c r="Q17" i="54"/>
  <c r="R17" i="54" s="1"/>
  <c r="K18" i="54"/>
  <c r="M18" i="54"/>
  <c r="O18" i="54"/>
  <c r="Q18" i="54"/>
  <c r="R18" i="54" s="1"/>
  <c r="K19" i="54"/>
  <c r="M19" i="54"/>
  <c r="O19" i="54"/>
  <c r="Q19" i="54"/>
  <c r="R19" i="54" s="1"/>
  <c r="K20" i="54"/>
  <c r="M20" i="54"/>
  <c r="O20" i="54"/>
  <c r="Q20" i="54"/>
  <c r="R20" i="54" s="1"/>
  <c r="K21" i="54"/>
  <c r="M21" i="54"/>
  <c r="O21" i="54"/>
  <c r="Q21" i="54"/>
  <c r="R21" i="54" s="1"/>
  <c r="K22" i="54"/>
  <c r="M22" i="54"/>
  <c r="O22" i="54"/>
  <c r="Q22" i="54"/>
  <c r="R22" i="54" s="1"/>
  <c r="K23" i="54"/>
  <c r="M23" i="54"/>
  <c r="O23" i="54"/>
  <c r="Q23" i="54"/>
  <c r="R23" i="54" s="1"/>
  <c r="K24" i="54"/>
  <c r="M24" i="54"/>
  <c r="O24" i="54"/>
  <c r="Q24" i="54"/>
  <c r="R24" i="54" s="1"/>
  <c r="K25" i="54"/>
  <c r="M25" i="54"/>
  <c r="O25" i="54"/>
  <c r="Q25" i="54"/>
  <c r="R25" i="54" s="1"/>
  <c r="K26" i="54"/>
  <c r="M26" i="54"/>
  <c r="O26" i="54"/>
  <c r="Q26" i="54"/>
  <c r="R26" i="54" s="1"/>
  <c r="K27" i="54"/>
  <c r="M27" i="54"/>
  <c r="O27" i="54"/>
  <c r="Q27" i="54"/>
  <c r="R27" i="54" s="1"/>
  <c r="K28" i="54"/>
  <c r="M28" i="54"/>
  <c r="O28" i="54"/>
  <c r="Q28" i="54"/>
  <c r="R28" i="54" s="1"/>
  <c r="K29" i="54"/>
  <c r="M29" i="54"/>
  <c r="O29" i="54"/>
  <c r="Q29" i="54"/>
  <c r="R29" i="54" s="1"/>
  <c r="K30" i="54"/>
  <c r="M30" i="54"/>
  <c r="O30" i="54"/>
  <c r="Q30" i="54"/>
  <c r="R30" i="54" s="1"/>
  <c r="K31" i="54"/>
  <c r="M31" i="54"/>
  <c r="O31" i="54"/>
  <c r="Q31" i="54"/>
  <c r="R31" i="54" s="1"/>
  <c r="BJ48" i="138"/>
  <c r="I37" i="35" l="1"/>
  <c r="AC43" i="35"/>
  <c r="AC42" i="35" s="1"/>
  <c r="AC41" i="35" s="1"/>
  <c r="AC14" i="35"/>
  <c r="AC20" i="35"/>
  <c r="AC30" i="35"/>
  <c r="AC38" i="37"/>
  <c r="AC34" i="37" s="1"/>
  <c r="AC11" i="37" s="1"/>
  <c r="AA16" i="37"/>
  <c r="AA14" i="37" s="1"/>
  <c r="AA12" i="37" s="1"/>
  <c r="N15" i="37"/>
  <c r="AE25" i="4"/>
  <c r="N188" i="4"/>
  <c r="AE12" i="4"/>
  <c r="AD9" i="4"/>
  <c r="N186" i="4"/>
  <c r="J85" i="4"/>
  <c r="P185" i="4"/>
  <c r="N185" i="4"/>
  <c r="P188" i="4"/>
  <c r="P187" i="4"/>
  <c r="P186" i="4"/>
  <c r="K10" i="54"/>
  <c r="AA14" i="35"/>
  <c r="AA30" i="35"/>
  <c r="AA20" i="35"/>
  <c r="AA43" i="35"/>
  <c r="AA42" i="35" s="1"/>
  <c r="AA41" i="35" s="1"/>
  <c r="N187" i="4"/>
  <c r="AB9" i="4"/>
  <c r="AA44" i="37"/>
  <c r="AA39" i="37"/>
  <c r="Q11" i="54"/>
  <c r="O10" i="54"/>
  <c r="AU7" i="139"/>
  <c r="BJ49" i="138"/>
  <c r="BG32" i="137"/>
  <c r="BJ32" i="137"/>
  <c r="AX153" i="136"/>
  <c r="BG43" i="137"/>
  <c r="AW159" i="136"/>
  <c r="AZ159" i="136" s="1"/>
  <c r="AC13" i="35" l="1"/>
  <c r="AC10" i="35" s="1"/>
  <c r="AC9" i="35" s="1"/>
  <c r="AE11" i="4"/>
  <c r="AE10" i="4" s="1"/>
  <c r="AA13" i="35"/>
  <c r="AA10" i="35" s="1"/>
  <c r="AA9" i="35" s="1"/>
  <c r="AW153" i="136"/>
  <c r="AZ153" i="136" s="1"/>
  <c r="AA38" i="37"/>
  <c r="AA34" i="37" s="1"/>
  <c r="AA11" i="37" s="1"/>
  <c r="Q10" i="54"/>
  <c r="R10" i="54" s="1"/>
  <c r="R11" i="54"/>
  <c r="AX4" i="139"/>
  <c r="AY4" i="139"/>
  <c r="AZ4" i="139"/>
  <c r="AX5" i="139"/>
  <c r="AY5" i="139"/>
  <c r="AZ5" i="139"/>
  <c r="AX6" i="139"/>
  <c r="AY6" i="139"/>
  <c r="AZ6" i="139"/>
  <c r="AX7" i="139"/>
  <c r="AY7" i="139"/>
  <c r="AZ7" i="139"/>
  <c r="AX8" i="139"/>
  <c r="AY8" i="139"/>
  <c r="AZ8" i="139"/>
  <c r="AY3" i="139"/>
  <c r="AZ3" i="139"/>
  <c r="AX3" i="139"/>
  <c r="BA3" i="136"/>
  <c r="BA4" i="136"/>
  <c r="BB4" i="136"/>
  <c r="BC4" i="136"/>
  <c r="BD4" i="136"/>
  <c r="BA5" i="136"/>
  <c r="BB5" i="136"/>
  <c r="BC5" i="136"/>
  <c r="BD5" i="136"/>
  <c r="BA6" i="136"/>
  <c r="BB6" i="136"/>
  <c r="BC6" i="136"/>
  <c r="BD6" i="136"/>
  <c r="BA7" i="136"/>
  <c r="BB7" i="136"/>
  <c r="BC7" i="136"/>
  <c r="BD7" i="136"/>
  <c r="BA8" i="136"/>
  <c r="BB8" i="136"/>
  <c r="BC8" i="136"/>
  <c r="BD8" i="136"/>
  <c r="BA9" i="136"/>
  <c r="BB9" i="136"/>
  <c r="BC9" i="136"/>
  <c r="BD9" i="136"/>
  <c r="BA10" i="136"/>
  <c r="BB10" i="136"/>
  <c r="BC10" i="136"/>
  <c r="BD10" i="136"/>
  <c r="BA11" i="136"/>
  <c r="BB11" i="136"/>
  <c r="BC11" i="136"/>
  <c r="BD11" i="136"/>
  <c r="BA12" i="136"/>
  <c r="BB12" i="136"/>
  <c r="BC12" i="136"/>
  <c r="BD12" i="136"/>
  <c r="BA13" i="136"/>
  <c r="BB13" i="136"/>
  <c r="BC13" i="136"/>
  <c r="BD13" i="136"/>
  <c r="BA14" i="136"/>
  <c r="BB14" i="136"/>
  <c r="BC14" i="136"/>
  <c r="BD14" i="136"/>
  <c r="BA15" i="136"/>
  <c r="BB15" i="136"/>
  <c r="BC15" i="136"/>
  <c r="BD15" i="136"/>
  <c r="BA16" i="136"/>
  <c r="BB16" i="136"/>
  <c r="BC16" i="136"/>
  <c r="BD16" i="136"/>
  <c r="BA17" i="136"/>
  <c r="BB17" i="136"/>
  <c r="BC17" i="136"/>
  <c r="BD17" i="136"/>
  <c r="BA18" i="136"/>
  <c r="BB18" i="136"/>
  <c r="BC18" i="136"/>
  <c r="BD18" i="136"/>
  <c r="BA19" i="136"/>
  <c r="BB19" i="136"/>
  <c r="BC19" i="136"/>
  <c r="BD19" i="136"/>
  <c r="BA20" i="136"/>
  <c r="BB20" i="136"/>
  <c r="BC20" i="136"/>
  <c r="BD20" i="136"/>
  <c r="BA21" i="136"/>
  <c r="BB21" i="136"/>
  <c r="BC21" i="136"/>
  <c r="BD21" i="136"/>
  <c r="BA22" i="136"/>
  <c r="BB22" i="136"/>
  <c r="BC22" i="136"/>
  <c r="BD22" i="136"/>
  <c r="BA23" i="136"/>
  <c r="BB23" i="136"/>
  <c r="BC23" i="136"/>
  <c r="BD23" i="136"/>
  <c r="BA24" i="136"/>
  <c r="BB24" i="136"/>
  <c r="BC24" i="136"/>
  <c r="BD24" i="136"/>
  <c r="BA25" i="136"/>
  <c r="BB25" i="136"/>
  <c r="BC25" i="136"/>
  <c r="BD25" i="136"/>
  <c r="BA26" i="136"/>
  <c r="BB26" i="136"/>
  <c r="BC26" i="136"/>
  <c r="BD26" i="136"/>
  <c r="BA27" i="136"/>
  <c r="BB27" i="136"/>
  <c r="BC27" i="136"/>
  <c r="BD27" i="136"/>
  <c r="BA28" i="136"/>
  <c r="BB28" i="136"/>
  <c r="BC28" i="136"/>
  <c r="BD28" i="136"/>
  <c r="BA29" i="136"/>
  <c r="BB29" i="136"/>
  <c r="BC29" i="136"/>
  <c r="BD29" i="136"/>
  <c r="BA30" i="136"/>
  <c r="BB30" i="136"/>
  <c r="BC30" i="136"/>
  <c r="BD30" i="136"/>
  <c r="BA31" i="136"/>
  <c r="BB31" i="136"/>
  <c r="BC31" i="136"/>
  <c r="BD31" i="136"/>
  <c r="BA32" i="136"/>
  <c r="BB32" i="136"/>
  <c r="BC32" i="136"/>
  <c r="BD32" i="136"/>
  <c r="BA33" i="136"/>
  <c r="BB33" i="136"/>
  <c r="BC33" i="136"/>
  <c r="BD33" i="136"/>
  <c r="BA34" i="136"/>
  <c r="BB34" i="136"/>
  <c r="BC34" i="136"/>
  <c r="BD34" i="136"/>
  <c r="BA35" i="136"/>
  <c r="BB35" i="136"/>
  <c r="BC35" i="136"/>
  <c r="BD35" i="136"/>
  <c r="BA36" i="136"/>
  <c r="BB36" i="136"/>
  <c r="BC36" i="136"/>
  <c r="BD36" i="136"/>
  <c r="BA37" i="136"/>
  <c r="BB37" i="136"/>
  <c r="BC37" i="136"/>
  <c r="BD37" i="136"/>
  <c r="BA38" i="136"/>
  <c r="BB38" i="136"/>
  <c r="BC38" i="136"/>
  <c r="BD38" i="136"/>
  <c r="BA39" i="136"/>
  <c r="BB39" i="136"/>
  <c r="BC39" i="136"/>
  <c r="BD39" i="136"/>
  <c r="BA40" i="136"/>
  <c r="BB40" i="136"/>
  <c r="BC40" i="136"/>
  <c r="BD40" i="136"/>
  <c r="BA41" i="136"/>
  <c r="BB41" i="136"/>
  <c r="BC41" i="136"/>
  <c r="BD41" i="136"/>
  <c r="BA42" i="136"/>
  <c r="BB42" i="136"/>
  <c r="BC42" i="136"/>
  <c r="BD42" i="136"/>
  <c r="BA43" i="136"/>
  <c r="BB43" i="136"/>
  <c r="BC43" i="136"/>
  <c r="BD43" i="136"/>
  <c r="BA44" i="136"/>
  <c r="BB44" i="136"/>
  <c r="BC44" i="136"/>
  <c r="BD44" i="136"/>
  <c r="BA45" i="136"/>
  <c r="BB45" i="136"/>
  <c r="BC45" i="136"/>
  <c r="BD45" i="136"/>
  <c r="BA46" i="136"/>
  <c r="BB46" i="136"/>
  <c r="BC46" i="136"/>
  <c r="BD46" i="136"/>
  <c r="BA47" i="136"/>
  <c r="BB47" i="136"/>
  <c r="BC47" i="136"/>
  <c r="BD47" i="136"/>
  <c r="BA48" i="136"/>
  <c r="BB48" i="136"/>
  <c r="BC48" i="136"/>
  <c r="BD48" i="136"/>
  <c r="BA49" i="136"/>
  <c r="BB49" i="136"/>
  <c r="BC49" i="136"/>
  <c r="BD49" i="136"/>
  <c r="BA50" i="136"/>
  <c r="BB50" i="136"/>
  <c r="BC50" i="136"/>
  <c r="BD50" i="136"/>
  <c r="BA51" i="136"/>
  <c r="BB51" i="136"/>
  <c r="BC51" i="136"/>
  <c r="BD51" i="136"/>
  <c r="BA52" i="136"/>
  <c r="BB52" i="136"/>
  <c r="BC52" i="136"/>
  <c r="BD52" i="136"/>
  <c r="BA53" i="136"/>
  <c r="BB53" i="136"/>
  <c r="BC53" i="136"/>
  <c r="BD53" i="136"/>
  <c r="BA54" i="136"/>
  <c r="BB54" i="136"/>
  <c r="BC54" i="136"/>
  <c r="BD54" i="136"/>
  <c r="BA55" i="136"/>
  <c r="BB55" i="136"/>
  <c r="BC55" i="136"/>
  <c r="BD55" i="136"/>
  <c r="BA56" i="136"/>
  <c r="BB56" i="136"/>
  <c r="BC56" i="136"/>
  <c r="BD56" i="136"/>
  <c r="BA57" i="136"/>
  <c r="BB57" i="136"/>
  <c r="BC57" i="136"/>
  <c r="BD57" i="136"/>
  <c r="BA58" i="136"/>
  <c r="BB58" i="136"/>
  <c r="BC58" i="136"/>
  <c r="BD58" i="136"/>
  <c r="BA59" i="136"/>
  <c r="BB59" i="136"/>
  <c r="BC59" i="136"/>
  <c r="BD59" i="136"/>
  <c r="BA60" i="136"/>
  <c r="BB60" i="136"/>
  <c r="BC60" i="136"/>
  <c r="BD60" i="136"/>
  <c r="BA61" i="136"/>
  <c r="BB61" i="136"/>
  <c r="BC61" i="136"/>
  <c r="BD61" i="136"/>
  <c r="BA62" i="136"/>
  <c r="BB62" i="136"/>
  <c r="BC62" i="136"/>
  <c r="BD62" i="136"/>
  <c r="BA63" i="136"/>
  <c r="BB63" i="136"/>
  <c r="BC63" i="136"/>
  <c r="BD63" i="136"/>
  <c r="BA64" i="136"/>
  <c r="BB64" i="136"/>
  <c r="BC64" i="136"/>
  <c r="BD64" i="136"/>
  <c r="BA65" i="136"/>
  <c r="BB65" i="136"/>
  <c r="BC65" i="136"/>
  <c r="BD65" i="136"/>
  <c r="BA66" i="136"/>
  <c r="BB66" i="136"/>
  <c r="BC66" i="136"/>
  <c r="BD66" i="136"/>
  <c r="BA67" i="136"/>
  <c r="BB67" i="136"/>
  <c r="BC67" i="136"/>
  <c r="BD67" i="136"/>
  <c r="BA68" i="136"/>
  <c r="BB68" i="136"/>
  <c r="BC68" i="136"/>
  <c r="BD68" i="136"/>
  <c r="BA69" i="136"/>
  <c r="BB69" i="136"/>
  <c r="BC69" i="136"/>
  <c r="BD69" i="136"/>
  <c r="BA70" i="136"/>
  <c r="BB70" i="136"/>
  <c r="BC70" i="136"/>
  <c r="BD70" i="136"/>
  <c r="BA71" i="136"/>
  <c r="BB71" i="136"/>
  <c r="BC71" i="136"/>
  <c r="BD71" i="136"/>
  <c r="BA72" i="136"/>
  <c r="BB72" i="136"/>
  <c r="BC72" i="136"/>
  <c r="BD72" i="136"/>
  <c r="BA73" i="136"/>
  <c r="BB73" i="136"/>
  <c r="BC73" i="136"/>
  <c r="BD73" i="136"/>
  <c r="BA74" i="136"/>
  <c r="BB74" i="136"/>
  <c r="BC74" i="136"/>
  <c r="BD74" i="136"/>
  <c r="BA75" i="136"/>
  <c r="BB75" i="136"/>
  <c r="BC75" i="136"/>
  <c r="BD75" i="136"/>
  <c r="BA76" i="136"/>
  <c r="BB76" i="136"/>
  <c r="BC76" i="136"/>
  <c r="BD76" i="136"/>
  <c r="BA77" i="136"/>
  <c r="BB77" i="136"/>
  <c r="BC77" i="136"/>
  <c r="BD77" i="136"/>
  <c r="BA78" i="136"/>
  <c r="BB78" i="136"/>
  <c r="BC78" i="136"/>
  <c r="BD78" i="136"/>
  <c r="BA79" i="136"/>
  <c r="BB79" i="136"/>
  <c r="BC79" i="136"/>
  <c r="BD79" i="136"/>
  <c r="BA80" i="136"/>
  <c r="BB80" i="136"/>
  <c r="BC80" i="136"/>
  <c r="BD80" i="136"/>
  <c r="BA81" i="136"/>
  <c r="BB81" i="136"/>
  <c r="BC81" i="136"/>
  <c r="BD81" i="136"/>
  <c r="BA82" i="136"/>
  <c r="BB82" i="136"/>
  <c r="BC82" i="136"/>
  <c r="BD82" i="136"/>
  <c r="BA83" i="136"/>
  <c r="BB83" i="136"/>
  <c r="BC83" i="136"/>
  <c r="BD83" i="136"/>
  <c r="BA84" i="136"/>
  <c r="BB84" i="136"/>
  <c r="BC84" i="136"/>
  <c r="BD84" i="136"/>
  <c r="BA85" i="136"/>
  <c r="BB85" i="136"/>
  <c r="BC85" i="136"/>
  <c r="BD85" i="136"/>
  <c r="BA86" i="136"/>
  <c r="BB86" i="136"/>
  <c r="BC86" i="136"/>
  <c r="BD86" i="136"/>
  <c r="BA87" i="136"/>
  <c r="BB87" i="136"/>
  <c r="BC87" i="136"/>
  <c r="BD87" i="136"/>
  <c r="BA88" i="136"/>
  <c r="BB88" i="136"/>
  <c r="BC88" i="136"/>
  <c r="BD88" i="136"/>
  <c r="BA89" i="136"/>
  <c r="BB89" i="136"/>
  <c r="BC89" i="136"/>
  <c r="BD89" i="136"/>
  <c r="BA90" i="136"/>
  <c r="BB90" i="136"/>
  <c r="BC90" i="136"/>
  <c r="BD90" i="136"/>
  <c r="BA91" i="136"/>
  <c r="BB91" i="136"/>
  <c r="BC91" i="136"/>
  <c r="BD91" i="136"/>
  <c r="BA92" i="136"/>
  <c r="BB92" i="136"/>
  <c r="BC92" i="136"/>
  <c r="BD92" i="136"/>
  <c r="BA93" i="136"/>
  <c r="BB93" i="136"/>
  <c r="BC93" i="136"/>
  <c r="BD93" i="136"/>
  <c r="BA94" i="136"/>
  <c r="BB94" i="136"/>
  <c r="BC94" i="136"/>
  <c r="BD94" i="136"/>
  <c r="BA95" i="136"/>
  <c r="BB95" i="136"/>
  <c r="BC95" i="136"/>
  <c r="BD95" i="136"/>
  <c r="BA96" i="136"/>
  <c r="BB96" i="136"/>
  <c r="BC96" i="136"/>
  <c r="BD96" i="136"/>
  <c r="BA97" i="136"/>
  <c r="BB97" i="136"/>
  <c r="BC97" i="136"/>
  <c r="BD97" i="136"/>
  <c r="BA98" i="136"/>
  <c r="BB98" i="136"/>
  <c r="BC98" i="136"/>
  <c r="BD98" i="136"/>
  <c r="BA99" i="136"/>
  <c r="BB99" i="136"/>
  <c r="BC99" i="136"/>
  <c r="BD99" i="136"/>
  <c r="BA100" i="136"/>
  <c r="BB100" i="136"/>
  <c r="BC100" i="136"/>
  <c r="BD100" i="136"/>
  <c r="BA101" i="136"/>
  <c r="BB101" i="136"/>
  <c r="BC101" i="136"/>
  <c r="BD101" i="136"/>
  <c r="BA102" i="136"/>
  <c r="BB102" i="136"/>
  <c r="BC102" i="136"/>
  <c r="BD102" i="136"/>
  <c r="BA103" i="136"/>
  <c r="BB103" i="136"/>
  <c r="BC103" i="136"/>
  <c r="BD103" i="136"/>
  <c r="BA104" i="136"/>
  <c r="BB104" i="136"/>
  <c r="BC104" i="136"/>
  <c r="BD104" i="136"/>
  <c r="BA105" i="136"/>
  <c r="BB105" i="136"/>
  <c r="BC105" i="136"/>
  <c r="BD105" i="136"/>
  <c r="BA106" i="136"/>
  <c r="BB106" i="136"/>
  <c r="BC106" i="136"/>
  <c r="BD106" i="136"/>
  <c r="BA107" i="136"/>
  <c r="BB107" i="136"/>
  <c r="BC107" i="136"/>
  <c r="BD107" i="136"/>
  <c r="BA108" i="136"/>
  <c r="BB108" i="136"/>
  <c r="BC108" i="136"/>
  <c r="BD108" i="136"/>
  <c r="BA109" i="136"/>
  <c r="BB109" i="136"/>
  <c r="BC109" i="136"/>
  <c r="BD109" i="136"/>
  <c r="BA110" i="136"/>
  <c r="BB110" i="136"/>
  <c r="BC110" i="136"/>
  <c r="BD110" i="136"/>
  <c r="BA111" i="136"/>
  <c r="BB111" i="136"/>
  <c r="BC111" i="136"/>
  <c r="BD111" i="136"/>
  <c r="BA112" i="136"/>
  <c r="BB112" i="136"/>
  <c r="BC112" i="136"/>
  <c r="BD112" i="136"/>
  <c r="BA113" i="136"/>
  <c r="BB113" i="136"/>
  <c r="BC113" i="136"/>
  <c r="BD113" i="136"/>
  <c r="BA114" i="136"/>
  <c r="BB114" i="136"/>
  <c r="BC114" i="136"/>
  <c r="BD114" i="136"/>
  <c r="BA115" i="136"/>
  <c r="BB115" i="136"/>
  <c r="BC115" i="136"/>
  <c r="BD115" i="136"/>
  <c r="BA116" i="136"/>
  <c r="BB116" i="136"/>
  <c r="BC116" i="136"/>
  <c r="BD116" i="136"/>
  <c r="BA117" i="136"/>
  <c r="BB117" i="136"/>
  <c r="BC117" i="136"/>
  <c r="BD117" i="136"/>
  <c r="BA118" i="136"/>
  <c r="BB118" i="136"/>
  <c r="BC118" i="136"/>
  <c r="BD118" i="136"/>
  <c r="BA119" i="136"/>
  <c r="BB119" i="136"/>
  <c r="BC119" i="136"/>
  <c r="BD119" i="136"/>
  <c r="BA120" i="136"/>
  <c r="BB120" i="136"/>
  <c r="BC120" i="136"/>
  <c r="BD120" i="136"/>
  <c r="BA121" i="136"/>
  <c r="BB121" i="136"/>
  <c r="BC121" i="136"/>
  <c r="BD121" i="136"/>
  <c r="BA122" i="136"/>
  <c r="BB122" i="136"/>
  <c r="BC122" i="136"/>
  <c r="BD122" i="136"/>
  <c r="BA123" i="136"/>
  <c r="BB123" i="136"/>
  <c r="BC123" i="136"/>
  <c r="BD123" i="136"/>
  <c r="BA124" i="136"/>
  <c r="BB124" i="136"/>
  <c r="BC124" i="136"/>
  <c r="BD124" i="136"/>
  <c r="BA125" i="136"/>
  <c r="BB125" i="136"/>
  <c r="BC125" i="136"/>
  <c r="BD125" i="136"/>
  <c r="BA126" i="136"/>
  <c r="BB126" i="136"/>
  <c r="BC126" i="136"/>
  <c r="BD126" i="136"/>
  <c r="BA127" i="136"/>
  <c r="BB127" i="136"/>
  <c r="BC127" i="136"/>
  <c r="BD127" i="136"/>
  <c r="BA128" i="136"/>
  <c r="BB128" i="136"/>
  <c r="BC128" i="136"/>
  <c r="BD128" i="136"/>
  <c r="BA129" i="136"/>
  <c r="BB129" i="136"/>
  <c r="BC129" i="136"/>
  <c r="BD129" i="136"/>
  <c r="BA130" i="136"/>
  <c r="BB130" i="136"/>
  <c r="BC130" i="136"/>
  <c r="BD130" i="136"/>
  <c r="BA131" i="136"/>
  <c r="BB131" i="136"/>
  <c r="BC131" i="136"/>
  <c r="BD131" i="136"/>
  <c r="BA132" i="136"/>
  <c r="BB132" i="136"/>
  <c r="BC132" i="136"/>
  <c r="BD132" i="136"/>
  <c r="BA133" i="136"/>
  <c r="BB133" i="136"/>
  <c r="BC133" i="136"/>
  <c r="BD133" i="136"/>
  <c r="BA134" i="136"/>
  <c r="BB134" i="136"/>
  <c r="BC134" i="136"/>
  <c r="BD134" i="136"/>
  <c r="BA135" i="136"/>
  <c r="BB135" i="136"/>
  <c r="BC135" i="136"/>
  <c r="BD135" i="136"/>
  <c r="BA136" i="136"/>
  <c r="BB136" i="136"/>
  <c r="BC136" i="136"/>
  <c r="BD136" i="136"/>
  <c r="BA137" i="136"/>
  <c r="BB137" i="136"/>
  <c r="BC137" i="136"/>
  <c r="BD137" i="136"/>
  <c r="BA138" i="136"/>
  <c r="BB138" i="136"/>
  <c r="BC138" i="136"/>
  <c r="BD138" i="136"/>
  <c r="BA139" i="136"/>
  <c r="BB139" i="136"/>
  <c r="BC139" i="136"/>
  <c r="BD139" i="136"/>
  <c r="BA140" i="136"/>
  <c r="BB140" i="136"/>
  <c r="BC140" i="136"/>
  <c r="BD140" i="136"/>
  <c r="BA141" i="136"/>
  <c r="BB141" i="136"/>
  <c r="BC141" i="136"/>
  <c r="BD141" i="136"/>
  <c r="BA142" i="136"/>
  <c r="BB142" i="136"/>
  <c r="BC142" i="136"/>
  <c r="BD142" i="136"/>
  <c r="BA143" i="136"/>
  <c r="BB143" i="136"/>
  <c r="BC143" i="136"/>
  <c r="BD143" i="136"/>
  <c r="BA144" i="136"/>
  <c r="BB144" i="136"/>
  <c r="BC144" i="136"/>
  <c r="BD144" i="136"/>
  <c r="BA145" i="136"/>
  <c r="BB145" i="136"/>
  <c r="BC145" i="136"/>
  <c r="BD145" i="136"/>
  <c r="BA146" i="136"/>
  <c r="BB146" i="136"/>
  <c r="BC146" i="136"/>
  <c r="BD146" i="136"/>
  <c r="BA147" i="136"/>
  <c r="BB147" i="136"/>
  <c r="BC147" i="136"/>
  <c r="BD147" i="136"/>
  <c r="BA148" i="136"/>
  <c r="BB148" i="136"/>
  <c r="BC148" i="136"/>
  <c r="BD148" i="136"/>
  <c r="BA149" i="136"/>
  <c r="BB149" i="136"/>
  <c r="BC149" i="136"/>
  <c r="BD149" i="136"/>
  <c r="BA150" i="136"/>
  <c r="BB150" i="136"/>
  <c r="BC150" i="136"/>
  <c r="BD150" i="136"/>
  <c r="BA151" i="136"/>
  <c r="BB151" i="136"/>
  <c r="BC151" i="136"/>
  <c r="BD151" i="136"/>
  <c r="BA152" i="136"/>
  <c r="BB152" i="136"/>
  <c r="BC152" i="136"/>
  <c r="BD152" i="136"/>
  <c r="BA153" i="136"/>
  <c r="BB153" i="136"/>
  <c r="BC153" i="136"/>
  <c r="BD153" i="136"/>
  <c r="BA154" i="136"/>
  <c r="BB154" i="136"/>
  <c r="BC154" i="136"/>
  <c r="BD154" i="136"/>
  <c r="BA155" i="136"/>
  <c r="BB155" i="136"/>
  <c r="BC155" i="136"/>
  <c r="BD155" i="136"/>
  <c r="BA156" i="136"/>
  <c r="BB156" i="136"/>
  <c r="BC156" i="136"/>
  <c r="BD156" i="136"/>
  <c r="BA157" i="136"/>
  <c r="BB157" i="136"/>
  <c r="BC157" i="136"/>
  <c r="BD157" i="136"/>
  <c r="BA158" i="136"/>
  <c r="BB158" i="136"/>
  <c r="BC158" i="136"/>
  <c r="BD158" i="136"/>
  <c r="BA159" i="136"/>
  <c r="BB159" i="136"/>
  <c r="BC159" i="136"/>
  <c r="BD159" i="136"/>
  <c r="BB3" i="136"/>
  <c r="BC3" i="136"/>
  <c r="BD3" i="136"/>
  <c r="AT4" i="136"/>
  <c r="Z11" i="4" s="1"/>
  <c r="AT5" i="136"/>
  <c r="Z12" i="4" s="1"/>
  <c r="AT6" i="136"/>
  <c r="Z13" i="4" s="1"/>
  <c r="AT7" i="136"/>
  <c r="Z14" i="4" s="1"/>
  <c r="AT8" i="136"/>
  <c r="Z15" i="4" s="1"/>
  <c r="AT9" i="136"/>
  <c r="Z16" i="4" s="1"/>
  <c r="AT10" i="136"/>
  <c r="Z17" i="4" s="1"/>
  <c r="AT11" i="136"/>
  <c r="Z18" i="4" s="1"/>
  <c r="AT12" i="136"/>
  <c r="Z19" i="4" s="1"/>
  <c r="AT13" i="136"/>
  <c r="Z20" i="4" s="1"/>
  <c r="AT14" i="136"/>
  <c r="Z22" i="4" s="1"/>
  <c r="AT15" i="136"/>
  <c r="Z25" i="4" s="1"/>
  <c r="AT16" i="136"/>
  <c r="Z26" i="4" s="1"/>
  <c r="AT17" i="136"/>
  <c r="Z27" i="4" s="1"/>
  <c r="AT18" i="136"/>
  <c r="Z32" i="4" s="1"/>
  <c r="AT19" i="136"/>
  <c r="Z33" i="4" s="1"/>
  <c r="AT20" i="136"/>
  <c r="Z35" i="4" s="1"/>
  <c r="AT21" i="136"/>
  <c r="Z41" i="4" s="1"/>
  <c r="AT22" i="136"/>
  <c r="Z42" i="4" s="1"/>
  <c r="AT23" i="136"/>
  <c r="Z43" i="4" s="1"/>
  <c r="AT24" i="136"/>
  <c r="Z44" i="4" s="1"/>
  <c r="AT25" i="136"/>
  <c r="Z45" i="4" s="1"/>
  <c r="AT26" i="136"/>
  <c r="Z46" i="4" s="1"/>
  <c r="AT27" i="136"/>
  <c r="Z48" i="4" s="1"/>
  <c r="AT28" i="136"/>
  <c r="Z49" i="4" s="1"/>
  <c r="AT29" i="136"/>
  <c r="Z50" i="4" s="1"/>
  <c r="AT30" i="136"/>
  <c r="Z51" i="4" s="1"/>
  <c r="AT31" i="136"/>
  <c r="Z53" i="4" s="1"/>
  <c r="AT32" i="136"/>
  <c r="Z56" i="4" s="1"/>
  <c r="AT33" i="136"/>
  <c r="Z57" i="4" s="1"/>
  <c r="AT34" i="136"/>
  <c r="Z58" i="4" s="1"/>
  <c r="AT35" i="136"/>
  <c r="Z59" i="4" s="1"/>
  <c r="AT36" i="136"/>
  <c r="Z60" i="4" s="1"/>
  <c r="AT37" i="136"/>
  <c r="Z61" i="4" s="1"/>
  <c r="AT38" i="136"/>
  <c r="Z63" i="4" s="1"/>
  <c r="AT39" i="136"/>
  <c r="Z64" i="4" s="1"/>
  <c r="AT40" i="136"/>
  <c r="Z65" i="4" s="1"/>
  <c r="AT41" i="136"/>
  <c r="Z66" i="4" s="1"/>
  <c r="AT42" i="136"/>
  <c r="Z72" i="4" s="1"/>
  <c r="AT43" i="136"/>
  <c r="Z73" i="4" s="1"/>
  <c r="AT44" i="136"/>
  <c r="Z74" i="4" s="1"/>
  <c r="AT45" i="136"/>
  <c r="Z75" i="4" s="1"/>
  <c r="AT46" i="136"/>
  <c r="Z76" i="4" s="1"/>
  <c r="AT47" i="136"/>
  <c r="Z78" i="4" s="1"/>
  <c r="AT48" i="136"/>
  <c r="Z79" i="4" s="1"/>
  <c r="AT49" i="136"/>
  <c r="Z81" i="4" s="1"/>
  <c r="AT50" i="136"/>
  <c r="Z85" i="4" s="1"/>
  <c r="AT51" i="136"/>
  <c r="Z92" i="4" s="1"/>
  <c r="AT52" i="136"/>
  <c r="Z96" i="4" s="1"/>
  <c r="AT53" i="136"/>
  <c r="Z98" i="4" s="1"/>
  <c r="AT54" i="136"/>
  <c r="Z99" i="4" s="1"/>
  <c r="AT55" i="136"/>
  <c r="Z100" i="4" s="1"/>
  <c r="AT56" i="136"/>
  <c r="Z101" i="4" s="1"/>
  <c r="AT57" i="136"/>
  <c r="Z102" i="4" s="1"/>
  <c r="AT58" i="136"/>
  <c r="Z105" i="4" s="1"/>
  <c r="AT59" i="136"/>
  <c r="Z106" i="4" s="1"/>
  <c r="AT60" i="136"/>
  <c r="Z107" i="4" s="1"/>
  <c r="AT61" i="136"/>
  <c r="Z108" i="4" s="1"/>
  <c r="AT62" i="136"/>
  <c r="Z109" i="4" s="1"/>
  <c r="AT63" i="136"/>
  <c r="Z111" i="4" s="1"/>
  <c r="AT64" i="136"/>
  <c r="Z113" i="4" s="1"/>
  <c r="AT65" i="136"/>
  <c r="Z115" i="4" s="1"/>
  <c r="AT66" i="136"/>
  <c r="Z116" i="4" s="1"/>
  <c r="AT67" i="136"/>
  <c r="Z117" i="4" s="1"/>
  <c r="AT68" i="136"/>
  <c r="Z118" i="4" s="1"/>
  <c r="AT69" i="136"/>
  <c r="Z119" i="4" s="1"/>
  <c r="AT70" i="136"/>
  <c r="Z120" i="4" s="1"/>
  <c r="AT71" i="136"/>
  <c r="Z121" i="4" s="1"/>
  <c r="AT72" i="136"/>
  <c r="Z122" i="4" s="1"/>
  <c r="AT73" i="136"/>
  <c r="Z123" i="4" s="1"/>
  <c r="AT74" i="136"/>
  <c r="Z124" i="4" s="1"/>
  <c r="AT75" i="136"/>
  <c r="Z125" i="4" s="1"/>
  <c r="AT76" i="136"/>
  <c r="Z126" i="4" s="1"/>
  <c r="AT77" i="136"/>
  <c r="Z128" i="4" s="1"/>
  <c r="AT78" i="136"/>
  <c r="Z129" i="4" s="1"/>
  <c r="AT79" i="136"/>
  <c r="Z133" i="4" s="1"/>
  <c r="AT80" i="136"/>
  <c r="Z136" i="4" s="1"/>
  <c r="AT81" i="136"/>
  <c r="Z137" i="4" s="1"/>
  <c r="AT82" i="136"/>
  <c r="Z138" i="4" s="1"/>
  <c r="AT83" i="136"/>
  <c r="Z139" i="4" s="1"/>
  <c r="AT84" i="136"/>
  <c r="Z146" i="4" s="1"/>
  <c r="AT85" i="136"/>
  <c r="Z155" i="4" s="1"/>
  <c r="AT86" i="136"/>
  <c r="Z162" i="4" s="1"/>
  <c r="AT87" i="136"/>
  <c r="Z172" i="4" s="1"/>
  <c r="AT88" i="136"/>
  <c r="Z173" i="4" s="1"/>
  <c r="AT89" i="136"/>
  <c r="Z174" i="4" s="1"/>
  <c r="AT90" i="136"/>
  <c r="Z178" i="4" s="1"/>
  <c r="AT91" i="136"/>
  <c r="Z186" i="4" s="1"/>
  <c r="AT92" i="136"/>
  <c r="Z187" i="4" s="1"/>
  <c r="AT93" i="136"/>
  <c r="Z188" i="4" s="1"/>
  <c r="AT3" i="136"/>
  <c r="Z10" i="4" s="1"/>
  <c r="P200" i="39"/>
  <c r="Y49" i="35"/>
  <c r="Y37" i="35"/>
  <c r="Y26" i="35"/>
  <c r="Y28" i="35"/>
  <c r="Y11" i="35"/>
  <c r="Y44" i="35"/>
  <c r="Y32" i="35"/>
  <c r="Y30" i="35" s="1"/>
  <c r="Y25" i="35"/>
  <c r="Y23" i="35"/>
  <c r="BJ4" i="137"/>
  <c r="BK4" i="137"/>
  <c r="BL4" i="137"/>
  <c r="BJ5" i="137"/>
  <c r="BK5" i="137"/>
  <c r="BL5" i="137"/>
  <c r="BJ6" i="137"/>
  <c r="BK6" i="137"/>
  <c r="BL6" i="137"/>
  <c r="BJ7" i="137"/>
  <c r="BK7" i="137"/>
  <c r="BL7" i="137"/>
  <c r="BJ8" i="137"/>
  <c r="BK8" i="137"/>
  <c r="BL8" i="137"/>
  <c r="BJ9" i="137"/>
  <c r="BK9" i="137"/>
  <c r="BL9" i="137"/>
  <c r="BJ10" i="137"/>
  <c r="BK10" i="137"/>
  <c r="BL10" i="137"/>
  <c r="BJ11" i="137"/>
  <c r="N22" i="35" s="1"/>
  <c r="BK11" i="137"/>
  <c r="BL11" i="137"/>
  <c r="BJ12" i="137"/>
  <c r="BK12" i="137"/>
  <c r="BL12" i="137"/>
  <c r="BJ13" i="137"/>
  <c r="BK13" i="137"/>
  <c r="BL13" i="137"/>
  <c r="BJ14" i="137"/>
  <c r="BK14" i="137"/>
  <c r="BL14" i="137"/>
  <c r="BJ15" i="137"/>
  <c r="BK15" i="137"/>
  <c r="BL15" i="137"/>
  <c r="BJ16" i="137"/>
  <c r="BK16" i="137"/>
  <c r="BL16" i="137"/>
  <c r="BJ17" i="137"/>
  <c r="BK17" i="137"/>
  <c r="BL17" i="137"/>
  <c r="BJ18" i="137"/>
  <c r="BK18" i="137"/>
  <c r="BL18" i="137"/>
  <c r="BJ19" i="137"/>
  <c r="BK19" i="137"/>
  <c r="BL19" i="137"/>
  <c r="BJ20" i="137"/>
  <c r="BK20" i="137"/>
  <c r="BL20" i="137"/>
  <c r="BJ21" i="137"/>
  <c r="BK21" i="137"/>
  <c r="BL21" i="137"/>
  <c r="BJ22" i="137"/>
  <c r="BK22" i="137"/>
  <c r="BL22" i="137"/>
  <c r="BJ23" i="137"/>
  <c r="BK23" i="137"/>
  <c r="BL23" i="137"/>
  <c r="BJ24" i="137"/>
  <c r="BK24" i="137"/>
  <c r="BL24" i="137"/>
  <c r="BJ25" i="137"/>
  <c r="BK25" i="137"/>
  <c r="BL25" i="137"/>
  <c r="BJ26" i="137"/>
  <c r="BK26" i="137"/>
  <c r="BL26" i="137"/>
  <c r="BJ27" i="137"/>
  <c r="BK27" i="137"/>
  <c r="BL27" i="137"/>
  <c r="BJ28" i="137"/>
  <c r="BK28" i="137"/>
  <c r="BL28" i="137"/>
  <c r="BJ29" i="137"/>
  <c r="BK29" i="137"/>
  <c r="BL29" i="137"/>
  <c r="BJ30" i="137"/>
  <c r="BK30" i="137"/>
  <c r="BL30" i="137"/>
  <c r="BJ31" i="137"/>
  <c r="BK31" i="137"/>
  <c r="BL31" i="137"/>
  <c r="BK32" i="137"/>
  <c r="BL32" i="137"/>
  <c r="BJ33" i="137"/>
  <c r="BK33" i="137"/>
  <c r="BL33" i="137"/>
  <c r="BJ34" i="137"/>
  <c r="BK34" i="137"/>
  <c r="BL34" i="137"/>
  <c r="BJ35" i="137"/>
  <c r="BK35" i="137"/>
  <c r="BL35" i="137"/>
  <c r="BJ36" i="137"/>
  <c r="BK36" i="137"/>
  <c r="BL36" i="137"/>
  <c r="BJ37" i="137"/>
  <c r="BK37" i="137"/>
  <c r="BL37" i="137"/>
  <c r="BJ38" i="137"/>
  <c r="BK38" i="137"/>
  <c r="BL38" i="137"/>
  <c r="BJ39" i="137"/>
  <c r="BK39" i="137"/>
  <c r="BL39" i="137"/>
  <c r="BJ40" i="137"/>
  <c r="BK40" i="137"/>
  <c r="BL40" i="137"/>
  <c r="BJ41" i="137"/>
  <c r="BK41" i="137"/>
  <c r="BL41" i="137"/>
  <c r="BJ42" i="137"/>
  <c r="BK42" i="137"/>
  <c r="BL42" i="137"/>
  <c r="BJ43" i="137"/>
  <c r="BK43" i="137"/>
  <c r="BL43" i="137"/>
  <c r="BJ44" i="137"/>
  <c r="BK44" i="137"/>
  <c r="BL44" i="137"/>
  <c r="BJ45" i="137"/>
  <c r="BK45" i="137"/>
  <c r="BL45" i="137"/>
  <c r="BJ46" i="137"/>
  <c r="BK46" i="137"/>
  <c r="BL46" i="137"/>
  <c r="BJ47" i="137"/>
  <c r="BK47" i="137"/>
  <c r="BL47" i="137"/>
  <c r="BJ48" i="137"/>
  <c r="BK48" i="137"/>
  <c r="BL48" i="137"/>
  <c r="BK3" i="137"/>
  <c r="BL3" i="137"/>
  <c r="BJ3" i="137"/>
  <c r="BA4" i="137"/>
  <c r="Y15" i="35" s="1"/>
  <c r="BA5" i="137"/>
  <c r="Y21" i="35" s="1"/>
  <c r="BA6" i="137"/>
  <c r="Y22" i="35" s="1"/>
  <c r="BA7" i="137"/>
  <c r="BA8" i="137"/>
  <c r="BA9" i="137"/>
  <c r="BA10" i="137"/>
  <c r="BA11" i="137"/>
  <c r="Y45" i="35" s="1"/>
  <c r="BA12" i="137"/>
  <c r="Y47" i="35" s="1"/>
  <c r="BA3" i="137"/>
  <c r="Y19" i="35" s="1"/>
  <c r="BM4" i="138"/>
  <c r="BN4" i="138"/>
  <c r="BO4" i="138"/>
  <c r="BM5" i="138"/>
  <c r="BN5" i="138"/>
  <c r="BO5" i="138"/>
  <c r="BM6" i="138"/>
  <c r="BN6" i="138"/>
  <c r="BO6" i="138"/>
  <c r="BM7" i="138"/>
  <c r="BN7" i="138"/>
  <c r="BO7" i="138"/>
  <c r="BM8" i="138"/>
  <c r="BN8" i="138"/>
  <c r="BO8" i="138"/>
  <c r="BM9" i="138"/>
  <c r="BN9" i="138"/>
  <c r="BO9" i="138"/>
  <c r="BM10" i="138"/>
  <c r="BN10" i="138"/>
  <c r="BO10" i="138"/>
  <c r="BM11" i="138"/>
  <c r="BN11" i="138"/>
  <c r="BO11" i="138"/>
  <c r="BM12" i="138"/>
  <c r="BN12" i="138"/>
  <c r="BO12" i="138"/>
  <c r="BM13" i="138"/>
  <c r="BN13" i="138"/>
  <c r="BO13" i="138"/>
  <c r="BM14" i="138"/>
  <c r="BN14" i="138"/>
  <c r="BO14" i="138"/>
  <c r="BM15" i="138"/>
  <c r="BN15" i="138"/>
  <c r="BO15" i="138"/>
  <c r="BM16" i="138"/>
  <c r="BN16" i="138"/>
  <c r="BO16" i="138"/>
  <c r="BM17" i="138"/>
  <c r="BN17" i="138"/>
  <c r="BO17" i="138"/>
  <c r="BM18" i="138"/>
  <c r="BN18" i="138"/>
  <c r="BO18" i="138"/>
  <c r="BM19" i="138"/>
  <c r="BN19" i="138"/>
  <c r="BO19" i="138"/>
  <c r="BM20" i="138"/>
  <c r="BN20" i="138"/>
  <c r="BO20" i="138"/>
  <c r="BM21" i="138"/>
  <c r="BN21" i="138"/>
  <c r="BO21" i="138"/>
  <c r="BM22" i="138"/>
  <c r="BN22" i="138"/>
  <c r="BO22" i="138"/>
  <c r="BM23" i="138"/>
  <c r="BN23" i="138"/>
  <c r="BO23" i="138"/>
  <c r="BM24" i="138"/>
  <c r="BN24" i="138"/>
  <c r="BO24" i="138"/>
  <c r="BM25" i="138"/>
  <c r="BN25" i="138"/>
  <c r="BO25" i="138"/>
  <c r="BM26" i="138"/>
  <c r="BN26" i="138"/>
  <c r="BO26" i="138"/>
  <c r="BM27" i="138"/>
  <c r="BN27" i="138"/>
  <c r="BO27" i="138"/>
  <c r="BM28" i="138"/>
  <c r="BN28" i="138"/>
  <c r="BO28" i="138"/>
  <c r="BM29" i="138"/>
  <c r="BN29" i="138"/>
  <c r="BO29" i="138"/>
  <c r="BM30" i="138"/>
  <c r="BN30" i="138"/>
  <c r="BO30" i="138"/>
  <c r="BM31" i="138"/>
  <c r="BN31" i="138"/>
  <c r="BO31" i="138"/>
  <c r="BM32" i="138"/>
  <c r="BN32" i="138"/>
  <c r="BO32" i="138"/>
  <c r="BM33" i="138"/>
  <c r="BN33" i="138"/>
  <c r="BO33" i="138"/>
  <c r="BM34" i="138"/>
  <c r="BN34" i="138"/>
  <c r="BO34" i="138"/>
  <c r="BM35" i="138"/>
  <c r="BN35" i="138"/>
  <c r="BO35" i="138"/>
  <c r="BM36" i="138"/>
  <c r="BN36" i="138"/>
  <c r="BO36" i="138"/>
  <c r="BM37" i="138"/>
  <c r="BN37" i="138"/>
  <c r="BO37" i="138"/>
  <c r="BM38" i="138"/>
  <c r="BN38" i="138"/>
  <c r="BO38" i="138"/>
  <c r="BM39" i="138"/>
  <c r="BN39" i="138"/>
  <c r="BO39" i="138"/>
  <c r="BM40" i="138"/>
  <c r="BN40" i="138"/>
  <c r="BO40" i="138"/>
  <c r="BM41" i="138"/>
  <c r="BN41" i="138"/>
  <c r="BO41" i="138"/>
  <c r="BM42" i="138"/>
  <c r="BN42" i="138"/>
  <c r="BO42" i="138"/>
  <c r="BM43" i="138"/>
  <c r="BN43" i="138"/>
  <c r="BO43" i="138"/>
  <c r="BM44" i="138"/>
  <c r="BN44" i="138"/>
  <c r="BO44" i="138"/>
  <c r="BM45" i="138"/>
  <c r="BN45" i="138"/>
  <c r="BO45" i="138"/>
  <c r="BM46" i="138"/>
  <c r="BN46" i="138"/>
  <c r="BO46" i="138"/>
  <c r="BM47" i="138"/>
  <c r="BN47" i="138"/>
  <c r="BO47" i="138"/>
  <c r="BN48" i="138"/>
  <c r="BO48" i="138"/>
  <c r="BM49" i="138"/>
  <c r="BM48" i="138" s="1"/>
  <c r="BN49" i="138"/>
  <c r="BO49" i="138"/>
  <c r="BN3" i="138"/>
  <c r="BO3" i="138"/>
  <c r="BM3" i="138"/>
  <c r="BD4" i="138"/>
  <c r="Y17" i="37" s="1"/>
  <c r="BD5" i="138"/>
  <c r="Y18" i="37" s="1"/>
  <c r="BD6" i="138"/>
  <c r="Y40" i="37" s="1"/>
  <c r="BD7" i="138"/>
  <c r="Y41" i="37" s="1"/>
  <c r="BD8" i="138"/>
  <c r="Y42" i="37" s="1"/>
  <c r="BD9" i="138"/>
  <c r="Y43" i="37" s="1"/>
  <c r="BD10" i="138"/>
  <c r="Y45" i="37" s="1"/>
  <c r="BD11" i="138"/>
  <c r="Y46" i="37" s="1"/>
  <c r="BD12" i="138"/>
  <c r="Y47" i="37" s="1"/>
  <c r="BD13" i="138"/>
  <c r="Y48" i="37" s="1"/>
  <c r="BD14" i="138"/>
  <c r="Y50" i="37" s="1"/>
  <c r="BD15" i="138"/>
  <c r="Y53" i="37" s="1"/>
  <c r="BD3" i="138"/>
  <c r="Y15" i="37" s="1"/>
  <c r="AK4" i="139"/>
  <c r="AL4" i="139"/>
  <c r="AM4" i="139"/>
  <c r="AK5" i="139"/>
  <c r="AL5" i="139"/>
  <c r="AM5" i="139"/>
  <c r="AK6" i="139"/>
  <c r="AL6" i="139"/>
  <c r="AM6" i="139"/>
  <c r="AK7" i="139"/>
  <c r="AL7" i="139"/>
  <c r="AM7" i="139"/>
  <c r="AK8" i="139"/>
  <c r="AL8" i="139"/>
  <c r="AM8" i="139"/>
  <c r="AL3" i="139"/>
  <c r="AM3" i="139"/>
  <c r="AK3" i="139"/>
  <c r="AD4" i="139"/>
  <c r="AD3" i="139"/>
  <c r="W33" i="54" s="1"/>
  <c r="W32" i="54" s="1"/>
  <c r="W9" i="54" s="1"/>
  <c r="W49" i="35"/>
  <c r="W26" i="35"/>
  <c r="W19" i="35"/>
  <c r="AR4" i="137"/>
  <c r="AS4" i="137"/>
  <c r="AT4" i="137"/>
  <c r="AR5" i="137"/>
  <c r="AS5" i="137"/>
  <c r="AT5" i="137"/>
  <c r="AR6" i="137"/>
  <c r="AS6" i="137"/>
  <c r="AT6" i="137"/>
  <c r="AR7" i="137"/>
  <c r="AS7" i="137"/>
  <c r="AT7" i="137"/>
  <c r="AR8" i="137"/>
  <c r="AS8" i="137"/>
  <c r="AT8" i="137"/>
  <c r="AR9" i="137"/>
  <c r="AS9" i="137"/>
  <c r="AT9" i="137"/>
  <c r="AR10" i="137"/>
  <c r="AS10" i="137"/>
  <c r="AT10" i="137"/>
  <c r="AR11" i="137"/>
  <c r="AS11" i="137"/>
  <c r="AT11" i="137"/>
  <c r="AR12" i="137"/>
  <c r="AS12" i="137"/>
  <c r="AT12" i="137"/>
  <c r="AR13" i="137"/>
  <c r="AS13" i="137"/>
  <c r="AT13" i="137"/>
  <c r="AR14" i="137"/>
  <c r="AS14" i="137"/>
  <c r="AT14" i="137"/>
  <c r="AR15" i="137"/>
  <c r="AS15" i="137"/>
  <c r="AT15" i="137"/>
  <c r="AR16" i="137"/>
  <c r="AS16" i="137"/>
  <c r="AT16" i="137"/>
  <c r="AR17" i="137"/>
  <c r="AS17" i="137"/>
  <c r="AT17" i="137"/>
  <c r="AR18" i="137"/>
  <c r="AS18" i="137"/>
  <c r="AT18" i="137"/>
  <c r="AR19" i="137"/>
  <c r="AS19" i="137"/>
  <c r="AT19" i="137"/>
  <c r="AR20" i="137"/>
  <c r="AS20" i="137"/>
  <c r="AT20" i="137"/>
  <c r="AR21" i="137"/>
  <c r="AS21" i="137"/>
  <c r="AT21" i="137"/>
  <c r="AR22" i="137"/>
  <c r="AS22" i="137"/>
  <c r="AT22" i="137"/>
  <c r="AR23" i="137"/>
  <c r="AS23" i="137"/>
  <c r="AT23" i="137"/>
  <c r="AR24" i="137"/>
  <c r="AS24" i="137"/>
  <c r="AT24" i="137"/>
  <c r="AR25" i="137"/>
  <c r="AS25" i="137"/>
  <c r="AT25" i="137"/>
  <c r="AR26" i="137"/>
  <c r="AS26" i="137"/>
  <c r="AT26" i="137"/>
  <c r="AR27" i="137"/>
  <c r="AS27" i="137"/>
  <c r="AT27" i="137"/>
  <c r="AR28" i="137"/>
  <c r="AS28" i="137"/>
  <c r="AT28" i="137"/>
  <c r="AR29" i="137"/>
  <c r="AS29" i="137"/>
  <c r="AT29" i="137"/>
  <c r="AR30" i="137"/>
  <c r="AS30" i="137"/>
  <c r="AT30" i="137"/>
  <c r="AR31" i="137"/>
  <c r="AS31" i="137"/>
  <c r="AT31" i="137"/>
  <c r="AR32" i="137"/>
  <c r="AS32" i="137"/>
  <c r="AT32" i="137"/>
  <c r="AR33" i="137"/>
  <c r="AS33" i="137"/>
  <c r="AT33" i="137"/>
  <c r="AR34" i="137"/>
  <c r="AS34" i="137"/>
  <c r="AT34" i="137"/>
  <c r="AR35" i="137"/>
  <c r="AS35" i="137"/>
  <c r="AT35" i="137"/>
  <c r="AR36" i="137"/>
  <c r="AS36" i="137"/>
  <c r="AT36" i="137"/>
  <c r="AR37" i="137"/>
  <c r="AS37" i="137"/>
  <c r="AT37" i="137"/>
  <c r="AR38" i="137"/>
  <c r="AS38" i="137"/>
  <c r="AT38" i="137"/>
  <c r="AR39" i="137"/>
  <c r="AS39" i="137"/>
  <c r="AT39" i="137"/>
  <c r="AR40" i="137"/>
  <c r="AS40" i="137"/>
  <c r="AT40" i="137"/>
  <c r="AR41" i="137"/>
  <c r="AS41" i="137"/>
  <c r="AT41" i="137"/>
  <c r="AR42" i="137"/>
  <c r="AS42" i="137"/>
  <c r="AT42" i="137"/>
  <c r="AR43" i="137"/>
  <c r="AS43" i="137"/>
  <c r="AT43" i="137"/>
  <c r="AR44" i="137"/>
  <c r="AS44" i="137"/>
  <c r="AT44" i="137"/>
  <c r="AR45" i="137"/>
  <c r="AS45" i="137"/>
  <c r="AT45" i="137"/>
  <c r="AR46" i="137"/>
  <c r="AS46" i="137"/>
  <c r="AT46" i="137"/>
  <c r="AR47" i="137"/>
  <c r="AS47" i="137"/>
  <c r="AT47" i="137"/>
  <c r="AR48" i="137"/>
  <c r="AS48" i="137"/>
  <c r="AT48" i="137"/>
  <c r="AS3" i="137"/>
  <c r="AT3" i="137"/>
  <c r="AR3" i="137"/>
  <c r="AI4" i="137"/>
  <c r="W15" i="35" s="1"/>
  <c r="AI5" i="137"/>
  <c r="W23" i="35" s="1"/>
  <c r="AI6" i="137"/>
  <c r="W21" i="35" s="1"/>
  <c r="AI7" i="137"/>
  <c r="W22" i="35" s="1"/>
  <c r="AI8" i="137"/>
  <c r="W25" i="35" s="1"/>
  <c r="AI9" i="137"/>
  <c r="W35" i="35" s="1"/>
  <c r="W30" i="35" s="1"/>
  <c r="AI10" i="137"/>
  <c r="W45" i="35" s="1"/>
  <c r="W43" i="35" s="1"/>
  <c r="W42" i="35" s="1"/>
  <c r="W41" i="35" s="1"/>
  <c r="AI3" i="137"/>
  <c r="G201" i="39"/>
  <c r="P201" i="39"/>
  <c r="P210" i="39"/>
  <c r="P209" i="39" s="1"/>
  <c r="P214" i="39"/>
  <c r="P215" i="39"/>
  <c r="P217" i="39"/>
  <c r="P221" i="39"/>
  <c r="P225" i="39"/>
  <c r="P226" i="39"/>
  <c r="P227" i="39"/>
  <c r="P228" i="39"/>
  <c r="P229" i="39"/>
  <c r="P230" i="39"/>
  <c r="P231" i="39"/>
  <c r="P232" i="39"/>
  <c r="P233" i="39"/>
  <c r="P234" i="39"/>
  <c r="P235" i="39"/>
  <c r="P236" i="39"/>
  <c r="P237" i="39"/>
  <c r="P238" i="39"/>
  <c r="P239" i="39"/>
  <c r="P240" i="39"/>
  <c r="P241" i="39"/>
  <c r="P243" i="39"/>
  <c r="P245" i="39"/>
  <c r="P246" i="39"/>
  <c r="P247" i="39"/>
  <c r="P248" i="39"/>
  <c r="P264" i="39"/>
  <c r="P266" i="39"/>
  <c r="P267" i="39"/>
  <c r="P272" i="39"/>
  <c r="P273" i="39"/>
  <c r="P274" i="39"/>
  <c r="P275" i="39"/>
  <c r="P276" i="39"/>
  <c r="P292" i="39"/>
  <c r="R201" i="39"/>
  <c r="Q201" i="39"/>
  <c r="H201" i="39"/>
  <c r="H195" i="39" s="1"/>
  <c r="H185" i="39"/>
  <c r="G185" i="39"/>
  <c r="G160" i="4"/>
  <c r="B9" i="4"/>
  <c r="AL4" i="136"/>
  <c r="AM4" i="136"/>
  <c r="AN4" i="136"/>
  <c r="AO4" i="136"/>
  <c r="AL5" i="136"/>
  <c r="AM5" i="136"/>
  <c r="AN5" i="136"/>
  <c r="AO5" i="136"/>
  <c r="AL6" i="136"/>
  <c r="AM6" i="136"/>
  <c r="AN6" i="136"/>
  <c r="AO6" i="136"/>
  <c r="AL7" i="136"/>
  <c r="AM7" i="136"/>
  <c r="AN7" i="136"/>
  <c r="AO7" i="136"/>
  <c r="AL8" i="136"/>
  <c r="AM8" i="136"/>
  <c r="AN8" i="136"/>
  <c r="AO8" i="136"/>
  <c r="AL9" i="136"/>
  <c r="AM9" i="136"/>
  <c r="AN9" i="136"/>
  <c r="AO9" i="136"/>
  <c r="AL10" i="136"/>
  <c r="AM10" i="136"/>
  <c r="AN10" i="136"/>
  <c r="AO10" i="136"/>
  <c r="AL11" i="136"/>
  <c r="AM11" i="136"/>
  <c r="AN11" i="136"/>
  <c r="AO11" i="136"/>
  <c r="AL12" i="136"/>
  <c r="AM12" i="136"/>
  <c r="AN12" i="136"/>
  <c r="AO12" i="136"/>
  <c r="AL13" i="136"/>
  <c r="AM13" i="136"/>
  <c r="AN13" i="136"/>
  <c r="AO13" i="136"/>
  <c r="AL14" i="136"/>
  <c r="AM14" i="136"/>
  <c r="AN14" i="136"/>
  <c r="AO14" i="136"/>
  <c r="AL15" i="136"/>
  <c r="AM15" i="136"/>
  <c r="AN15" i="136"/>
  <c r="AO15" i="136"/>
  <c r="AL16" i="136"/>
  <c r="AM16" i="136"/>
  <c r="AN16" i="136"/>
  <c r="AO16" i="136"/>
  <c r="AL17" i="136"/>
  <c r="AM17" i="136"/>
  <c r="AN17" i="136"/>
  <c r="AO17" i="136"/>
  <c r="AL18" i="136"/>
  <c r="AM18" i="136"/>
  <c r="AN18" i="136"/>
  <c r="AO18" i="136"/>
  <c r="AL19" i="136"/>
  <c r="AM19" i="136"/>
  <c r="AN19" i="136"/>
  <c r="AO19" i="136"/>
  <c r="AL20" i="136"/>
  <c r="AM20" i="136"/>
  <c r="AN20" i="136"/>
  <c r="AO20" i="136"/>
  <c r="AL21" i="136"/>
  <c r="AM21" i="136"/>
  <c r="AN21" i="136"/>
  <c r="AO21" i="136"/>
  <c r="AL22" i="136"/>
  <c r="AM22" i="136"/>
  <c r="AN22" i="136"/>
  <c r="AO22" i="136"/>
  <c r="AL23" i="136"/>
  <c r="AM23" i="136"/>
  <c r="AN23" i="136"/>
  <c r="AO23" i="136"/>
  <c r="AL24" i="136"/>
  <c r="AM24" i="136"/>
  <c r="AN24" i="136"/>
  <c r="AO24" i="136"/>
  <c r="AL25" i="136"/>
  <c r="AM25" i="136"/>
  <c r="AN25" i="136"/>
  <c r="AO25" i="136"/>
  <c r="AL26" i="136"/>
  <c r="AM26" i="136"/>
  <c r="AN26" i="136"/>
  <c r="AO26" i="136"/>
  <c r="AL27" i="136"/>
  <c r="AM27" i="136"/>
  <c r="AN27" i="136"/>
  <c r="AO27" i="136"/>
  <c r="AL28" i="136"/>
  <c r="AM28" i="136"/>
  <c r="AN28" i="136"/>
  <c r="AO28" i="136"/>
  <c r="AL29" i="136"/>
  <c r="AM29" i="136"/>
  <c r="AN29" i="136"/>
  <c r="AO29" i="136"/>
  <c r="AL30" i="136"/>
  <c r="AM30" i="136"/>
  <c r="AN30" i="136"/>
  <c r="AO30" i="136"/>
  <c r="AL31" i="136"/>
  <c r="AM31" i="136"/>
  <c r="AN31" i="136"/>
  <c r="AO31" i="136"/>
  <c r="AL32" i="136"/>
  <c r="AM32" i="136"/>
  <c r="AN32" i="136"/>
  <c r="AO32" i="136"/>
  <c r="AL33" i="136"/>
  <c r="AM33" i="136"/>
  <c r="AN33" i="136"/>
  <c r="AO33" i="136"/>
  <c r="AL34" i="136"/>
  <c r="AM34" i="136"/>
  <c r="AN34" i="136"/>
  <c r="AO34" i="136"/>
  <c r="AL35" i="136"/>
  <c r="AM35" i="136"/>
  <c r="AN35" i="136"/>
  <c r="AO35" i="136"/>
  <c r="AL36" i="136"/>
  <c r="AM36" i="136"/>
  <c r="AN36" i="136"/>
  <c r="AO36" i="136"/>
  <c r="AL37" i="136"/>
  <c r="AM37" i="136"/>
  <c r="AN37" i="136"/>
  <c r="AO37" i="136"/>
  <c r="AL38" i="136"/>
  <c r="AM38" i="136"/>
  <c r="AN38" i="136"/>
  <c r="AO38" i="136"/>
  <c r="AL39" i="136"/>
  <c r="AM39" i="136"/>
  <c r="AN39" i="136"/>
  <c r="AO39" i="136"/>
  <c r="AL40" i="136"/>
  <c r="AM40" i="136"/>
  <c r="AN40" i="136"/>
  <c r="AO40" i="136"/>
  <c r="AL41" i="136"/>
  <c r="AM41" i="136"/>
  <c r="AN41" i="136"/>
  <c r="AO41" i="136"/>
  <c r="AL42" i="136"/>
  <c r="AM42" i="136"/>
  <c r="AN42" i="136"/>
  <c r="AO42" i="136"/>
  <c r="AL43" i="136"/>
  <c r="AM43" i="136"/>
  <c r="AN43" i="136"/>
  <c r="AO43" i="136"/>
  <c r="AL44" i="136"/>
  <c r="AM44" i="136"/>
  <c r="AN44" i="136"/>
  <c r="AO44" i="136"/>
  <c r="AL45" i="136"/>
  <c r="AM45" i="136"/>
  <c r="AN45" i="136"/>
  <c r="AO45" i="136"/>
  <c r="AL46" i="136"/>
  <c r="AM46" i="136"/>
  <c r="AN46" i="136"/>
  <c r="AO46" i="136"/>
  <c r="AL47" i="136"/>
  <c r="AM47" i="136"/>
  <c r="AN47" i="136"/>
  <c r="AO47" i="136"/>
  <c r="AL48" i="136"/>
  <c r="AM48" i="136"/>
  <c r="AN48" i="136"/>
  <c r="AO48" i="136"/>
  <c r="AL49" i="136"/>
  <c r="AM49" i="136"/>
  <c r="AN49" i="136"/>
  <c r="AO49" i="136"/>
  <c r="AL50" i="136"/>
  <c r="AM50" i="136"/>
  <c r="AN50" i="136"/>
  <c r="AO50" i="136"/>
  <c r="AL51" i="136"/>
  <c r="AM51" i="136"/>
  <c r="AN51" i="136"/>
  <c r="AO51" i="136"/>
  <c r="AL52" i="136"/>
  <c r="AM52" i="136"/>
  <c r="AN52" i="136"/>
  <c r="AO52" i="136"/>
  <c r="AL53" i="136"/>
  <c r="AM53" i="136"/>
  <c r="AN53" i="136"/>
  <c r="AO53" i="136"/>
  <c r="AL54" i="136"/>
  <c r="AM54" i="136"/>
  <c r="AN54" i="136"/>
  <c r="AO54" i="136"/>
  <c r="AL55" i="136"/>
  <c r="AM55" i="136"/>
  <c r="AN55" i="136"/>
  <c r="AO55" i="136"/>
  <c r="AL56" i="136"/>
  <c r="AM56" i="136"/>
  <c r="AN56" i="136"/>
  <c r="AO56" i="136"/>
  <c r="AL57" i="136"/>
  <c r="AM57" i="136"/>
  <c r="AN57" i="136"/>
  <c r="AO57" i="136"/>
  <c r="AL58" i="136"/>
  <c r="AM58" i="136"/>
  <c r="AN58" i="136"/>
  <c r="AO58" i="136"/>
  <c r="AL59" i="136"/>
  <c r="AM59" i="136"/>
  <c r="AN59" i="136"/>
  <c r="AO59" i="136"/>
  <c r="AL60" i="136"/>
  <c r="AM60" i="136"/>
  <c r="AN60" i="136"/>
  <c r="AO60" i="136"/>
  <c r="AL61" i="136"/>
  <c r="AM61" i="136"/>
  <c r="AN61" i="136"/>
  <c r="AO61" i="136"/>
  <c r="AL62" i="136"/>
  <c r="AM62" i="136"/>
  <c r="AN62" i="136"/>
  <c r="AO62" i="136"/>
  <c r="AL63" i="136"/>
  <c r="AM63" i="136"/>
  <c r="AN63" i="136"/>
  <c r="AO63" i="136"/>
  <c r="AL64" i="136"/>
  <c r="AM64" i="136"/>
  <c r="AN64" i="136"/>
  <c r="AO64" i="136"/>
  <c r="AL65" i="136"/>
  <c r="AM65" i="136"/>
  <c r="AN65" i="136"/>
  <c r="AO65" i="136"/>
  <c r="AL66" i="136"/>
  <c r="AM66" i="136"/>
  <c r="AN66" i="136"/>
  <c r="AO66" i="136"/>
  <c r="AL67" i="136"/>
  <c r="AM67" i="136"/>
  <c r="AN67" i="136"/>
  <c r="AO67" i="136"/>
  <c r="AL68" i="136"/>
  <c r="AM68" i="136"/>
  <c r="AN68" i="136"/>
  <c r="AO68" i="136"/>
  <c r="AL69" i="136"/>
  <c r="AM69" i="136"/>
  <c r="AN69" i="136"/>
  <c r="AO69" i="136"/>
  <c r="AL70" i="136"/>
  <c r="AM70" i="136"/>
  <c r="AN70" i="136"/>
  <c r="AO70" i="136"/>
  <c r="AL71" i="136"/>
  <c r="AM71" i="136"/>
  <c r="AN71" i="136"/>
  <c r="AO71" i="136"/>
  <c r="AL72" i="136"/>
  <c r="AM72" i="136"/>
  <c r="AN72" i="136"/>
  <c r="AO72" i="136"/>
  <c r="AL73" i="136"/>
  <c r="AM73" i="136"/>
  <c r="AN73" i="136"/>
  <c r="AO73" i="136"/>
  <c r="AL74" i="136"/>
  <c r="AM74" i="136"/>
  <c r="AN74" i="136"/>
  <c r="AO74" i="136"/>
  <c r="AL75" i="136"/>
  <c r="AM75" i="136"/>
  <c r="AN75" i="136"/>
  <c r="AO75" i="136"/>
  <c r="AL76" i="136"/>
  <c r="AM76" i="136"/>
  <c r="AN76" i="136"/>
  <c r="AO76" i="136"/>
  <c r="AL77" i="136"/>
  <c r="AM77" i="136"/>
  <c r="AN77" i="136"/>
  <c r="AO77" i="136"/>
  <c r="AL78" i="136"/>
  <c r="AM78" i="136"/>
  <c r="AN78" i="136"/>
  <c r="AO78" i="136"/>
  <c r="AL79" i="136"/>
  <c r="AM79" i="136"/>
  <c r="AN79" i="136"/>
  <c r="AO79" i="136"/>
  <c r="AL80" i="136"/>
  <c r="AM80" i="136"/>
  <c r="AN80" i="136"/>
  <c r="AO80" i="136"/>
  <c r="AL81" i="136"/>
  <c r="AM81" i="136"/>
  <c r="AN81" i="136"/>
  <c r="AO81" i="136"/>
  <c r="AL82" i="136"/>
  <c r="AM82" i="136"/>
  <c r="AN82" i="136"/>
  <c r="AO82" i="136"/>
  <c r="AL83" i="136"/>
  <c r="AM83" i="136"/>
  <c r="AN83" i="136"/>
  <c r="AO83" i="136"/>
  <c r="AL84" i="136"/>
  <c r="AM84" i="136"/>
  <c r="AN84" i="136"/>
  <c r="AO84" i="136"/>
  <c r="AL85" i="136"/>
  <c r="AM85" i="136"/>
  <c r="AN85" i="136"/>
  <c r="AO85" i="136"/>
  <c r="AL86" i="136"/>
  <c r="AM86" i="136"/>
  <c r="AN86" i="136"/>
  <c r="AO86" i="136"/>
  <c r="AL87" i="136"/>
  <c r="AM87" i="136"/>
  <c r="AN87" i="136"/>
  <c r="AO87" i="136"/>
  <c r="AL88" i="136"/>
  <c r="AM88" i="136"/>
  <c r="AN88" i="136"/>
  <c r="AO88" i="136"/>
  <c r="AL89" i="136"/>
  <c r="AM89" i="136"/>
  <c r="AN89" i="136"/>
  <c r="AO89" i="136"/>
  <c r="AL90" i="136"/>
  <c r="AM90" i="136"/>
  <c r="AN90" i="136"/>
  <c r="AO90" i="136"/>
  <c r="AL91" i="136"/>
  <c r="AM91" i="136"/>
  <c r="AN91" i="136"/>
  <c r="AO91" i="136"/>
  <c r="AL92" i="136"/>
  <c r="AM92" i="136"/>
  <c r="AN92" i="136"/>
  <c r="AO92" i="136"/>
  <c r="AL93" i="136"/>
  <c r="AM93" i="136"/>
  <c r="AN93" i="136"/>
  <c r="AO93" i="136"/>
  <c r="AL94" i="136"/>
  <c r="AM94" i="136"/>
  <c r="AN94" i="136"/>
  <c r="AO94" i="136"/>
  <c r="AL95" i="136"/>
  <c r="AM95" i="136"/>
  <c r="AN95" i="136"/>
  <c r="AO95" i="136"/>
  <c r="AL96" i="136"/>
  <c r="AM96" i="136"/>
  <c r="AN96" i="136"/>
  <c r="AO96" i="136"/>
  <c r="AL97" i="136"/>
  <c r="AM97" i="136"/>
  <c r="AN97" i="136"/>
  <c r="AO97" i="136"/>
  <c r="AL98" i="136"/>
  <c r="AM98" i="136"/>
  <c r="AN98" i="136"/>
  <c r="AO98" i="136"/>
  <c r="AL99" i="136"/>
  <c r="AM99" i="136"/>
  <c r="AN99" i="136"/>
  <c r="AO99" i="136"/>
  <c r="AL100" i="136"/>
  <c r="AM100" i="136"/>
  <c r="AN100" i="136"/>
  <c r="AO100" i="136"/>
  <c r="AL101" i="136"/>
  <c r="AM101" i="136"/>
  <c r="AN101" i="136"/>
  <c r="AO101" i="136"/>
  <c r="AL102" i="136"/>
  <c r="AM102" i="136"/>
  <c r="AN102" i="136"/>
  <c r="AO102" i="136"/>
  <c r="AL103" i="136"/>
  <c r="AM103" i="136"/>
  <c r="AN103" i="136"/>
  <c r="AO103" i="136"/>
  <c r="AL104" i="136"/>
  <c r="AM104" i="136"/>
  <c r="AN104" i="136"/>
  <c r="AO104" i="136"/>
  <c r="AL105" i="136"/>
  <c r="AM105" i="136"/>
  <c r="AN105" i="136"/>
  <c r="AO105" i="136"/>
  <c r="AL106" i="136"/>
  <c r="AM106" i="136"/>
  <c r="AN106" i="136"/>
  <c r="AO106" i="136"/>
  <c r="AL107" i="136"/>
  <c r="AM107" i="136"/>
  <c r="AN107" i="136"/>
  <c r="AO107" i="136"/>
  <c r="AL108" i="136"/>
  <c r="AM108" i="136"/>
  <c r="AN108" i="136"/>
  <c r="AO108" i="136"/>
  <c r="AL109" i="136"/>
  <c r="AM109" i="136"/>
  <c r="AN109" i="136"/>
  <c r="AO109" i="136"/>
  <c r="AL110" i="136"/>
  <c r="AM110" i="136"/>
  <c r="AN110" i="136"/>
  <c r="AO110" i="136"/>
  <c r="AL111" i="136"/>
  <c r="AM111" i="136"/>
  <c r="AN111" i="136"/>
  <c r="AO111" i="136"/>
  <c r="AL112" i="136"/>
  <c r="AM112" i="136"/>
  <c r="AN112" i="136"/>
  <c r="AO112" i="136"/>
  <c r="AL113" i="136"/>
  <c r="AM113" i="136"/>
  <c r="AN113" i="136"/>
  <c r="AO113" i="136"/>
  <c r="AL114" i="136"/>
  <c r="AM114" i="136"/>
  <c r="AN114" i="136"/>
  <c r="AO114" i="136"/>
  <c r="AL115" i="136"/>
  <c r="AM115" i="136"/>
  <c r="AN115" i="136"/>
  <c r="AO115" i="136"/>
  <c r="AL116" i="136"/>
  <c r="AM116" i="136"/>
  <c r="AN116" i="136"/>
  <c r="AO116" i="136"/>
  <c r="AL117" i="136"/>
  <c r="AM117" i="136"/>
  <c r="AN117" i="136"/>
  <c r="AO117" i="136"/>
  <c r="AL118" i="136"/>
  <c r="AM118" i="136"/>
  <c r="AN118" i="136"/>
  <c r="AO118" i="136"/>
  <c r="AL119" i="136"/>
  <c r="AM119" i="136"/>
  <c r="AN119" i="136"/>
  <c r="AO119" i="136"/>
  <c r="AL120" i="136"/>
  <c r="AM120" i="136"/>
  <c r="AN120" i="136"/>
  <c r="AO120" i="136"/>
  <c r="AL121" i="136"/>
  <c r="AM121" i="136"/>
  <c r="AN121" i="136"/>
  <c r="AO121" i="136"/>
  <c r="AL122" i="136"/>
  <c r="AM122" i="136"/>
  <c r="AN122" i="136"/>
  <c r="AO122" i="136"/>
  <c r="AL123" i="136"/>
  <c r="AM123" i="136"/>
  <c r="AN123" i="136"/>
  <c r="AO123" i="136"/>
  <c r="AL124" i="136"/>
  <c r="AM124" i="136"/>
  <c r="AN124" i="136"/>
  <c r="AO124" i="136"/>
  <c r="AL125" i="136"/>
  <c r="AM125" i="136"/>
  <c r="AN125" i="136"/>
  <c r="AO125" i="136"/>
  <c r="AL126" i="136"/>
  <c r="AM126" i="136"/>
  <c r="AN126" i="136"/>
  <c r="AO126" i="136"/>
  <c r="AL127" i="136"/>
  <c r="AM127" i="136"/>
  <c r="AN127" i="136"/>
  <c r="AO127" i="136"/>
  <c r="AL128" i="136"/>
  <c r="AM128" i="136"/>
  <c r="AN128" i="136"/>
  <c r="AO128" i="136"/>
  <c r="AL129" i="136"/>
  <c r="AM129" i="136"/>
  <c r="AN129" i="136"/>
  <c r="AO129" i="136"/>
  <c r="AL130" i="136"/>
  <c r="AM130" i="136"/>
  <c r="AN130" i="136"/>
  <c r="AO130" i="136"/>
  <c r="N185" i="39" s="1"/>
  <c r="AL131" i="136"/>
  <c r="AM131" i="136"/>
  <c r="AN131" i="136"/>
  <c r="AO131" i="136"/>
  <c r="AL132" i="136"/>
  <c r="AM132" i="136"/>
  <c r="AN132" i="136"/>
  <c r="AO132" i="136"/>
  <c r="AL133" i="136"/>
  <c r="AM133" i="136"/>
  <c r="AN133" i="136"/>
  <c r="AO133" i="136"/>
  <c r="AL134" i="136"/>
  <c r="AM134" i="136"/>
  <c r="AN134" i="136"/>
  <c r="AO134" i="136"/>
  <c r="AL135" i="136"/>
  <c r="AM135" i="136"/>
  <c r="AN135" i="136"/>
  <c r="AO135" i="136"/>
  <c r="AL136" i="136"/>
  <c r="AM136" i="136"/>
  <c r="AN136" i="136"/>
  <c r="AO136" i="136"/>
  <c r="AL137" i="136"/>
  <c r="AM137" i="136"/>
  <c r="AN137" i="136"/>
  <c r="AO137" i="136"/>
  <c r="AL138" i="136"/>
  <c r="AM138" i="136"/>
  <c r="AN138" i="136"/>
  <c r="AO138" i="136"/>
  <c r="AL139" i="136"/>
  <c r="AM139" i="136"/>
  <c r="AN139" i="136"/>
  <c r="AO139" i="136"/>
  <c r="AL140" i="136"/>
  <c r="AM140" i="136"/>
  <c r="AN140" i="136"/>
  <c r="AO140" i="136"/>
  <c r="AL141" i="136"/>
  <c r="AM141" i="136"/>
  <c r="AN141" i="136"/>
  <c r="AO141" i="136"/>
  <c r="AL142" i="136"/>
  <c r="AM142" i="136"/>
  <c r="AN142" i="136"/>
  <c r="AO142" i="136"/>
  <c r="AL143" i="136"/>
  <c r="AM143" i="136"/>
  <c r="AN143" i="136"/>
  <c r="AO143" i="136"/>
  <c r="AL144" i="136"/>
  <c r="AM144" i="136"/>
  <c r="AN144" i="136"/>
  <c r="AO144" i="136"/>
  <c r="AL145" i="136"/>
  <c r="AM145" i="136"/>
  <c r="AN145" i="136"/>
  <c r="AO145" i="136"/>
  <c r="AL146" i="136"/>
  <c r="AM146" i="136"/>
  <c r="AN146" i="136"/>
  <c r="AO146" i="136"/>
  <c r="AL147" i="136"/>
  <c r="AM147" i="136"/>
  <c r="AN147" i="136"/>
  <c r="AO147" i="136"/>
  <c r="AL148" i="136"/>
  <c r="AM148" i="136"/>
  <c r="AN148" i="136"/>
  <c r="AO148" i="136"/>
  <c r="AL149" i="136"/>
  <c r="AM149" i="136"/>
  <c r="AN149" i="136"/>
  <c r="AO149" i="136"/>
  <c r="AL150" i="136"/>
  <c r="AM150" i="136"/>
  <c r="AN150" i="136"/>
  <c r="AO150" i="136"/>
  <c r="AL151" i="136"/>
  <c r="AM151" i="136"/>
  <c r="AN151" i="136"/>
  <c r="AO151" i="136"/>
  <c r="AL152" i="136"/>
  <c r="AM152" i="136"/>
  <c r="AN152" i="136"/>
  <c r="AO152" i="136"/>
  <c r="AL153" i="136"/>
  <c r="AM153" i="136"/>
  <c r="AN153" i="136"/>
  <c r="AO153" i="136"/>
  <c r="AL154" i="136"/>
  <c r="AM154" i="136"/>
  <c r="AN154" i="136"/>
  <c r="AO154" i="136"/>
  <c r="AL155" i="136"/>
  <c r="AM155" i="136"/>
  <c r="AN155" i="136"/>
  <c r="AO155" i="136"/>
  <c r="AL156" i="136"/>
  <c r="AM156" i="136"/>
  <c r="AN156" i="136"/>
  <c r="AO156" i="136"/>
  <c r="AM3" i="136"/>
  <c r="AN3" i="136"/>
  <c r="AO3" i="136"/>
  <c r="AL3" i="136"/>
  <c r="AE3" i="136"/>
  <c r="X10" i="4" s="1"/>
  <c r="AE4" i="136"/>
  <c r="X11" i="4" s="1"/>
  <c r="AE5" i="136"/>
  <c r="X12" i="4" s="1"/>
  <c r="AE6" i="136"/>
  <c r="X13" i="4" s="1"/>
  <c r="AE7" i="136"/>
  <c r="X14" i="4" s="1"/>
  <c r="AE8" i="136"/>
  <c r="X15" i="4" s="1"/>
  <c r="AE9" i="136"/>
  <c r="X16" i="4" s="1"/>
  <c r="AE10" i="136"/>
  <c r="X17" i="4" s="1"/>
  <c r="AE11" i="136"/>
  <c r="X18" i="4" s="1"/>
  <c r="AE12" i="136"/>
  <c r="X19" i="4" s="1"/>
  <c r="AE13" i="136"/>
  <c r="X20" i="4" s="1"/>
  <c r="AE14" i="136"/>
  <c r="X21" i="4" s="1"/>
  <c r="AE15" i="136"/>
  <c r="X22" i="4" s="1"/>
  <c r="AE16" i="136"/>
  <c r="X25" i="4" s="1"/>
  <c r="AE17" i="136"/>
  <c r="X27" i="4" s="1"/>
  <c r="AE18" i="136"/>
  <c r="X28" i="4" s="1"/>
  <c r="AE19" i="136"/>
  <c r="X29" i="4" s="1"/>
  <c r="AE20" i="136"/>
  <c r="X30" i="4" s="1"/>
  <c r="AE21" i="136"/>
  <c r="X32" i="4" s="1"/>
  <c r="AE22" i="136"/>
  <c r="X33" i="4" s="1"/>
  <c r="AE23" i="136"/>
  <c r="X35" i="4" s="1"/>
  <c r="AE24" i="136"/>
  <c r="X37" i="4" s="1"/>
  <c r="AE25" i="136"/>
  <c r="X39" i="4" s="1"/>
  <c r="AE26" i="136"/>
  <c r="X41" i="4" s="1"/>
  <c r="AE27" i="136"/>
  <c r="X42" i="4" s="1"/>
  <c r="AE28" i="136"/>
  <c r="X43" i="4" s="1"/>
  <c r="AE29" i="136"/>
  <c r="AE30" i="136"/>
  <c r="X45" i="4" s="1"/>
  <c r="AE31" i="136"/>
  <c r="X46" i="4" s="1"/>
  <c r="AE32" i="136"/>
  <c r="X48" i="4" s="1"/>
  <c r="AE33" i="136"/>
  <c r="AE34" i="136"/>
  <c r="X50" i="4" s="1"/>
  <c r="AE35" i="136"/>
  <c r="X51" i="4" s="1"/>
  <c r="AE36" i="136"/>
  <c r="X52" i="4" s="1"/>
  <c r="AE37" i="136"/>
  <c r="X53" i="4" s="1"/>
  <c r="AE38" i="136"/>
  <c r="X56" i="4" s="1"/>
  <c r="AE39" i="136"/>
  <c r="X58" i="4" s="1"/>
  <c r="AE40" i="136"/>
  <c r="X59" i="4" s="1"/>
  <c r="AE41" i="136"/>
  <c r="X60" i="4" s="1"/>
  <c r="AE42" i="136"/>
  <c r="X61" i="4" s="1"/>
  <c r="AE43" i="136"/>
  <c r="X63" i="4" s="1"/>
  <c r="AE44" i="136"/>
  <c r="X64" i="4" s="1"/>
  <c r="AE45" i="136"/>
  <c r="AE46" i="136"/>
  <c r="X66" i="4" s="1"/>
  <c r="AE47" i="136"/>
  <c r="X68" i="4" s="1"/>
  <c r="AE48" i="136"/>
  <c r="X70" i="4" s="1"/>
  <c r="AE49" i="136"/>
  <c r="X72" i="4" s="1"/>
  <c r="AE50" i="136"/>
  <c r="X73" i="4" s="1"/>
  <c r="AE51" i="136"/>
  <c r="X74" i="4" s="1"/>
  <c r="AE52" i="136"/>
  <c r="X75" i="4" s="1"/>
  <c r="AE53" i="136"/>
  <c r="X76" i="4" s="1"/>
  <c r="AE54" i="136"/>
  <c r="X78" i="4" s="1"/>
  <c r="AE55" i="136"/>
  <c r="X79" i="4" s="1"/>
  <c r="AE56" i="136"/>
  <c r="X81" i="4" s="1"/>
  <c r="AE57" i="136"/>
  <c r="X85" i="4" s="1"/>
  <c r="AE58" i="136"/>
  <c r="X90" i="4" s="1"/>
  <c r="AE59" i="136"/>
  <c r="X92" i="4" s="1"/>
  <c r="AE60" i="136"/>
  <c r="X96" i="4" s="1"/>
  <c r="AE61" i="136"/>
  <c r="X97" i="4" s="1"/>
  <c r="AE62" i="136"/>
  <c r="X98" i="4" s="1"/>
  <c r="AE63" i="136"/>
  <c r="X99" i="4" s="1"/>
  <c r="AE64" i="136"/>
  <c r="X100" i="4" s="1"/>
  <c r="AE65" i="136"/>
  <c r="X101" i="4" s="1"/>
  <c r="AE66" i="136"/>
  <c r="X102" i="4" s="1"/>
  <c r="AE67" i="136"/>
  <c r="X103" i="4" s="1"/>
  <c r="AE68" i="136"/>
  <c r="X105" i="4" s="1"/>
  <c r="AE69" i="136"/>
  <c r="X106" i="4" s="1"/>
  <c r="AE70" i="136"/>
  <c r="X107" i="4" s="1"/>
  <c r="AE71" i="136"/>
  <c r="X109" i="4" s="1"/>
  <c r="AE72" i="136"/>
  <c r="X113" i="4" s="1"/>
  <c r="AE73" i="136"/>
  <c r="X115" i="4" s="1"/>
  <c r="AE74" i="136"/>
  <c r="X116" i="4" s="1"/>
  <c r="AE75" i="136"/>
  <c r="X117" i="4" s="1"/>
  <c r="AE76" i="136"/>
  <c r="X118" i="4" s="1"/>
  <c r="AE77" i="136"/>
  <c r="X119" i="4" s="1"/>
  <c r="AE78" i="136"/>
  <c r="X120" i="4" s="1"/>
  <c r="AE79" i="136"/>
  <c r="X121" i="4" s="1"/>
  <c r="AE80" i="136"/>
  <c r="X122" i="4" s="1"/>
  <c r="AE81" i="136"/>
  <c r="X123" i="4" s="1"/>
  <c r="AE82" i="136"/>
  <c r="X124" i="4" s="1"/>
  <c r="AE83" i="136"/>
  <c r="X125" i="4" s="1"/>
  <c r="AE84" i="136"/>
  <c r="X126" i="4" s="1"/>
  <c r="AE85" i="136"/>
  <c r="X127" i="4" s="1"/>
  <c r="AE86" i="136"/>
  <c r="X129" i="4" s="1"/>
  <c r="AE87" i="136"/>
  <c r="X130" i="4" s="1"/>
  <c r="AE88" i="136"/>
  <c r="X131" i="4" s="1"/>
  <c r="AE89" i="136"/>
  <c r="X133" i="4" s="1"/>
  <c r="AE90" i="136"/>
  <c r="X134" i="4" s="1"/>
  <c r="AE91" i="136"/>
  <c r="X136" i="4" s="1"/>
  <c r="AE92" i="136"/>
  <c r="X138" i="4" s="1"/>
  <c r="AE93" i="136"/>
  <c r="X139" i="4" s="1"/>
  <c r="AE94" i="136"/>
  <c r="X146" i="4" s="1"/>
  <c r="AE95" i="136"/>
  <c r="X155" i="4" s="1"/>
  <c r="AE96" i="136"/>
  <c r="X162" i="4" s="1"/>
  <c r="AE97" i="136"/>
  <c r="AE98" i="136"/>
  <c r="X173" i="4" s="1"/>
  <c r="AE99" i="136"/>
  <c r="X174" i="4" s="1"/>
  <c r="AE100" i="136"/>
  <c r="X189" i="4" s="1"/>
  <c r="AE101" i="136"/>
  <c r="X190" i="4" s="1"/>
  <c r="AE102" i="136"/>
  <c r="X191" i="4" s="1"/>
  <c r="AE103" i="136"/>
  <c r="X192" i="4" s="1"/>
  <c r="AE104" i="136"/>
  <c r="X193" i="4" s="1"/>
  <c r="AE105" i="136"/>
  <c r="AE106" i="136"/>
  <c r="X194" i="4" s="1"/>
  <c r="AE107" i="136"/>
  <c r="AE108" i="136"/>
  <c r="AE109" i="136"/>
  <c r="X196" i="4" s="1"/>
  <c r="P198" i="39"/>
  <c r="P294" i="39"/>
  <c r="AU4" i="138"/>
  <c r="AV4" i="138"/>
  <c r="AW4" i="138"/>
  <c r="AU5" i="138"/>
  <c r="AV5" i="138"/>
  <c r="AW5" i="138"/>
  <c r="AU6" i="138"/>
  <c r="AV6" i="138"/>
  <c r="AW6" i="138"/>
  <c r="AU7" i="138"/>
  <c r="AV7" i="138"/>
  <c r="AW7" i="138"/>
  <c r="AU8" i="138"/>
  <c r="AV8" i="138"/>
  <c r="AW8" i="138"/>
  <c r="AU9" i="138"/>
  <c r="AV9" i="138"/>
  <c r="AW9" i="138"/>
  <c r="AU10" i="138"/>
  <c r="AV10" i="138"/>
  <c r="AW10" i="138"/>
  <c r="AU11" i="138"/>
  <c r="AV11" i="138"/>
  <c r="AW11" i="138"/>
  <c r="AU12" i="138"/>
  <c r="AV12" i="138"/>
  <c r="AW12" i="138"/>
  <c r="AU13" i="138"/>
  <c r="AV13" i="138"/>
  <c r="AW13" i="138"/>
  <c r="AU14" i="138"/>
  <c r="AV14" i="138"/>
  <c r="AW14" i="138"/>
  <c r="AU15" i="138"/>
  <c r="AV15" i="138"/>
  <c r="AW15" i="138"/>
  <c r="AU16" i="138"/>
  <c r="AV16" i="138"/>
  <c r="AW16" i="138"/>
  <c r="AU17" i="138"/>
  <c r="AV17" i="138"/>
  <c r="AW17" i="138"/>
  <c r="AU18" i="138"/>
  <c r="AV18" i="138"/>
  <c r="AW18" i="138"/>
  <c r="AU19" i="138"/>
  <c r="AV19" i="138"/>
  <c r="AW19" i="138"/>
  <c r="AU20" i="138"/>
  <c r="AV20" i="138"/>
  <c r="AW20" i="138"/>
  <c r="AU21" i="138"/>
  <c r="AV21" i="138"/>
  <c r="AW21" i="138"/>
  <c r="AU22" i="138"/>
  <c r="AV22" i="138"/>
  <c r="AW22" i="138"/>
  <c r="AU23" i="138"/>
  <c r="AV23" i="138"/>
  <c r="AW23" i="138"/>
  <c r="AU24" i="138"/>
  <c r="AV24" i="138"/>
  <c r="AW24" i="138"/>
  <c r="AU25" i="138"/>
  <c r="AV25" i="138"/>
  <c r="AW25" i="138"/>
  <c r="AU26" i="138"/>
  <c r="AV26" i="138"/>
  <c r="AW26" i="138"/>
  <c r="AU27" i="138"/>
  <c r="AV27" i="138"/>
  <c r="AW27" i="138"/>
  <c r="AU28" i="138"/>
  <c r="AV28" i="138"/>
  <c r="AW28" i="138"/>
  <c r="AU29" i="138"/>
  <c r="AV29" i="138"/>
  <c r="AW29" i="138"/>
  <c r="AU30" i="138"/>
  <c r="AV30" i="138"/>
  <c r="AW30" i="138"/>
  <c r="AU31" i="138"/>
  <c r="AV31" i="138"/>
  <c r="AW31" i="138"/>
  <c r="AU32" i="138"/>
  <c r="AV32" i="138"/>
  <c r="AW32" i="138"/>
  <c r="AU33" i="138"/>
  <c r="AV33" i="138"/>
  <c r="AW33" i="138"/>
  <c r="AU34" i="138"/>
  <c r="AV34" i="138"/>
  <c r="AW34" i="138"/>
  <c r="AU35" i="138"/>
  <c r="AV35" i="138"/>
  <c r="AW35" i="138"/>
  <c r="AU36" i="138"/>
  <c r="AV36" i="138"/>
  <c r="AW36" i="138"/>
  <c r="AU37" i="138"/>
  <c r="AV37" i="138"/>
  <c r="AW37" i="138"/>
  <c r="AU38" i="138"/>
  <c r="AV38" i="138"/>
  <c r="AW38" i="138"/>
  <c r="AU39" i="138"/>
  <c r="AV39" i="138"/>
  <c r="AW39" i="138"/>
  <c r="AU40" i="138"/>
  <c r="AV40" i="138"/>
  <c r="AW40" i="138"/>
  <c r="AU41" i="138"/>
  <c r="AV41" i="138"/>
  <c r="AW41" i="138"/>
  <c r="AU42" i="138"/>
  <c r="AV42" i="138"/>
  <c r="AW42" i="138"/>
  <c r="AU43" i="138"/>
  <c r="AV43" i="138"/>
  <c r="AW43" i="138"/>
  <c r="AU44" i="138"/>
  <c r="AV44" i="138"/>
  <c r="AW44" i="138"/>
  <c r="AU45" i="138"/>
  <c r="AV45" i="138"/>
  <c r="AW45" i="138"/>
  <c r="AU46" i="138"/>
  <c r="AV46" i="138"/>
  <c r="AW46" i="138"/>
  <c r="AV3" i="138"/>
  <c r="AW3" i="138"/>
  <c r="AU3" i="138"/>
  <c r="AK4" i="138"/>
  <c r="AK5" i="138"/>
  <c r="W18" i="37" s="1"/>
  <c r="AK6" i="138"/>
  <c r="W17" i="37" s="1"/>
  <c r="AK7" i="138"/>
  <c r="W40" i="37" s="1"/>
  <c r="AK8" i="138"/>
  <c r="W41" i="37" s="1"/>
  <c r="AK9" i="138"/>
  <c r="W43" i="37" s="1"/>
  <c r="AK10" i="138"/>
  <c r="W45" i="37" s="1"/>
  <c r="AK11" i="138"/>
  <c r="W47" i="37" s="1"/>
  <c r="AK12" i="138"/>
  <c r="W48" i="37" s="1"/>
  <c r="AK13" i="138"/>
  <c r="W50" i="37" s="1"/>
  <c r="AK14" i="138"/>
  <c r="W53" i="37" s="1"/>
  <c r="AK3" i="138"/>
  <c r="R39" i="35"/>
  <c r="W14" i="35" l="1"/>
  <c r="M33" i="54"/>
  <c r="Y20" i="35"/>
  <c r="N160" i="4"/>
  <c r="I201" i="39"/>
  <c r="I181" i="39"/>
  <c r="Y16" i="37"/>
  <c r="Y14" i="37" s="1"/>
  <c r="Y12" i="37" s="1"/>
  <c r="N46" i="37"/>
  <c r="Y44" i="37"/>
  <c r="Y14" i="35"/>
  <c r="Y43" i="35"/>
  <c r="Y42" i="35" s="1"/>
  <c r="Y41" i="35" s="1"/>
  <c r="Y39" i="37"/>
  <c r="N15" i="35"/>
  <c r="H77" i="37"/>
  <c r="P160" i="4"/>
  <c r="N24" i="35"/>
  <c r="L185" i="39"/>
  <c r="I185" i="39"/>
  <c r="O185" i="39" s="1"/>
  <c r="Z9" i="4"/>
  <c r="X172" i="4"/>
  <c r="X9" i="4" s="1"/>
  <c r="X44" i="4"/>
  <c r="X49" i="4"/>
  <c r="X65" i="4"/>
  <c r="N21" i="35"/>
  <c r="AW47" i="138"/>
  <c r="AU47" i="138"/>
  <c r="AK15" i="138"/>
  <c r="W16" i="37"/>
  <c r="N17" i="37"/>
  <c r="N18" i="37"/>
  <c r="N201" i="39"/>
  <c r="P171" i="4"/>
  <c r="O201" i="39" s="1"/>
  <c r="L201" i="39"/>
  <c r="N171" i="4"/>
  <c r="M201" i="39" s="1"/>
  <c r="W20" i="35"/>
  <c r="N19" i="35"/>
  <c r="W15" i="37"/>
  <c r="AV47" i="138"/>
  <c r="N25" i="35"/>
  <c r="W44" i="37"/>
  <c r="W39" i="37"/>
  <c r="X3" i="136"/>
  <c r="X4" i="136"/>
  <c r="Y4" i="136"/>
  <c r="Z4" i="136"/>
  <c r="AA4" i="136"/>
  <c r="X5" i="136"/>
  <c r="Y5" i="136"/>
  <c r="Z5" i="136"/>
  <c r="AA5" i="136"/>
  <c r="X6" i="136"/>
  <c r="Y6" i="136"/>
  <c r="Z6" i="136"/>
  <c r="AA6" i="136"/>
  <c r="X7" i="136"/>
  <c r="Y7" i="136"/>
  <c r="Z7" i="136"/>
  <c r="AA7" i="136"/>
  <c r="X8" i="136"/>
  <c r="Y8" i="136"/>
  <c r="Z8" i="136"/>
  <c r="AA8" i="136"/>
  <c r="X9" i="136"/>
  <c r="Y9" i="136"/>
  <c r="Z9" i="136"/>
  <c r="AA9" i="136"/>
  <c r="X10" i="136"/>
  <c r="Y10" i="136"/>
  <c r="Z10" i="136"/>
  <c r="AA10" i="136"/>
  <c r="X11" i="136"/>
  <c r="Y11" i="136"/>
  <c r="Z11" i="136"/>
  <c r="AA11" i="136"/>
  <c r="X12" i="136"/>
  <c r="Y12" i="136"/>
  <c r="Z12" i="136"/>
  <c r="AA12" i="136"/>
  <c r="X13" i="136"/>
  <c r="Y13" i="136"/>
  <c r="Z13" i="136"/>
  <c r="AA13" i="136"/>
  <c r="X14" i="136"/>
  <c r="Y14" i="136"/>
  <c r="Z14" i="136"/>
  <c r="AA14" i="136"/>
  <c r="X15" i="136"/>
  <c r="Y15" i="136"/>
  <c r="Z15" i="136"/>
  <c r="AA15" i="136"/>
  <c r="X16" i="136"/>
  <c r="Y16" i="136"/>
  <c r="Z16" i="136"/>
  <c r="AA16" i="136"/>
  <c r="X17" i="136"/>
  <c r="Y17" i="136"/>
  <c r="Z17" i="136"/>
  <c r="AA17" i="136"/>
  <c r="X18" i="136"/>
  <c r="Y18" i="136"/>
  <c r="Z18" i="136"/>
  <c r="AA18" i="136"/>
  <c r="X19" i="136"/>
  <c r="Y19" i="136"/>
  <c r="Z19" i="136"/>
  <c r="AA19" i="136"/>
  <c r="X20" i="136"/>
  <c r="Y20" i="136"/>
  <c r="Z20" i="136"/>
  <c r="AA20" i="136"/>
  <c r="X21" i="136"/>
  <c r="Y21" i="136"/>
  <c r="Z21" i="136"/>
  <c r="AA21" i="136"/>
  <c r="X22" i="136"/>
  <c r="Y22" i="136"/>
  <c r="Z22" i="136"/>
  <c r="AA22" i="136"/>
  <c r="X23" i="136"/>
  <c r="Y23" i="136"/>
  <c r="Z23" i="136"/>
  <c r="AA23" i="136"/>
  <c r="X24" i="136"/>
  <c r="Y24" i="136"/>
  <c r="Z24" i="136"/>
  <c r="AA24" i="136"/>
  <c r="X25" i="136"/>
  <c r="Y25" i="136"/>
  <c r="Z25" i="136"/>
  <c r="AA25" i="136"/>
  <c r="X26" i="136"/>
  <c r="Y26" i="136"/>
  <c r="Z26" i="136"/>
  <c r="AA26" i="136"/>
  <c r="X27" i="136"/>
  <c r="Y27" i="136"/>
  <c r="Z27" i="136"/>
  <c r="AA27" i="136"/>
  <c r="X28" i="136"/>
  <c r="Y28" i="136"/>
  <c r="Z28" i="136"/>
  <c r="AA28" i="136"/>
  <c r="X29" i="136"/>
  <c r="Y29" i="136"/>
  <c r="Z29" i="136"/>
  <c r="AA29" i="136"/>
  <c r="X30" i="136"/>
  <c r="Y30" i="136"/>
  <c r="Z30" i="136"/>
  <c r="AA30" i="136"/>
  <c r="X31" i="136"/>
  <c r="Y31" i="136"/>
  <c r="Z31" i="136"/>
  <c r="AA31" i="136"/>
  <c r="X32" i="136"/>
  <c r="Y32" i="136"/>
  <c r="Z32" i="136"/>
  <c r="AA32" i="136"/>
  <c r="X33" i="136"/>
  <c r="Y33" i="136"/>
  <c r="Z33" i="136"/>
  <c r="AA33" i="136"/>
  <c r="X34" i="136"/>
  <c r="Y34" i="136"/>
  <c r="Z34" i="136"/>
  <c r="AA34" i="136"/>
  <c r="X35" i="136"/>
  <c r="Y35" i="136"/>
  <c r="Z35" i="136"/>
  <c r="AA35" i="136"/>
  <c r="X36" i="136"/>
  <c r="Y36" i="136"/>
  <c r="Z36" i="136"/>
  <c r="AA36" i="136"/>
  <c r="X37" i="136"/>
  <c r="Y37" i="136"/>
  <c r="Z37" i="136"/>
  <c r="AA37" i="136"/>
  <c r="X38" i="136"/>
  <c r="Y38" i="136"/>
  <c r="Z38" i="136"/>
  <c r="AA38" i="136"/>
  <c r="X39" i="136"/>
  <c r="Y39" i="136"/>
  <c r="Z39" i="136"/>
  <c r="AA39" i="136"/>
  <c r="X40" i="136"/>
  <c r="Y40" i="136"/>
  <c r="Z40" i="136"/>
  <c r="AA40" i="136"/>
  <c r="X41" i="136"/>
  <c r="Y41" i="136"/>
  <c r="Z41" i="136"/>
  <c r="AA41" i="136"/>
  <c r="X42" i="136"/>
  <c r="Y42" i="136"/>
  <c r="Z42" i="136"/>
  <c r="AA42" i="136"/>
  <c r="X43" i="136"/>
  <c r="Y43" i="136"/>
  <c r="Z43" i="136"/>
  <c r="AA43" i="136"/>
  <c r="X44" i="136"/>
  <c r="Y44" i="136"/>
  <c r="Z44" i="136"/>
  <c r="AA44" i="136"/>
  <c r="X45" i="136"/>
  <c r="Y45" i="136"/>
  <c r="Z45" i="136"/>
  <c r="AA45" i="136"/>
  <c r="X46" i="136"/>
  <c r="Y46" i="136"/>
  <c r="Z46" i="136"/>
  <c r="AA46" i="136"/>
  <c r="X47" i="136"/>
  <c r="Y47" i="136"/>
  <c r="Z47" i="136"/>
  <c r="AA47" i="136"/>
  <c r="X48" i="136"/>
  <c r="Y48" i="136"/>
  <c r="Z48" i="136"/>
  <c r="AA48" i="136"/>
  <c r="X49" i="136"/>
  <c r="Y49" i="136"/>
  <c r="Z49" i="136"/>
  <c r="AA49" i="136"/>
  <c r="X50" i="136"/>
  <c r="Y50" i="136"/>
  <c r="Z50" i="136"/>
  <c r="AA50" i="136"/>
  <c r="X51" i="136"/>
  <c r="Y51" i="136"/>
  <c r="Z51" i="136"/>
  <c r="AA51" i="136"/>
  <c r="X52" i="136"/>
  <c r="Y52" i="136"/>
  <c r="Z52" i="136"/>
  <c r="AA52" i="136"/>
  <c r="X53" i="136"/>
  <c r="Y53" i="136"/>
  <c r="Z53" i="136"/>
  <c r="AA53" i="136"/>
  <c r="X54" i="136"/>
  <c r="Y54" i="136"/>
  <c r="Z54" i="136"/>
  <c r="AA54" i="136"/>
  <c r="X55" i="136"/>
  <c r="Y55" i="136"/>
  <c r="Z55" i="136"/>
  <c r="AA55" i="136"/>
  <c r="X56" i="136"/>
  <c r="Y56" i="136"/>
  <c r="Z56" i="136"/>
  <c r="AA56" i="136"/>
  <c r="X57" i="136"/>
  <c r="Y57" i="136"/>
  <c r="Z57" i="136"/>
  <c r="AA57" i="136"/>
  <c r="X58" i="136"/>
  <c r="Y58" i="136"/>
  <c r="Z58" i="136"/>
  <c r="AA58" i="136"/>
  <c r="X59" i="136"/>
  <c r="Y59" i="136"/>
  <c r="Z59" i="136"/>
  <c r="AA59" i="136"/>
  <c r="X60" i="136"/>
  <c r="Y60" i="136"/>
  <c r="Z60" i="136"/>
  <c r="AA60" i="136"/>
  <c r="X61" i="136"/>
  <c r="Y61" i="136"/>
  <c r="Z61" i="136"/>
  <c r="AA61" i="136"/>
  <c r="X62" i="136"/>
  <c r="Y62" i="136"/>
  <c r="Z62" i="136"/>
  <c r="AA62" i="136"/>
  <c r="X63" i="136"/>
  <c r="Y63" i="136"/>
  <c r="Z63" i="136"/>
  <c r="AA63" i="136"/>
  <c r="X64" i="136"/>
  <c r="Y64" i="136"/>
  <c r="Z64" i="136"/>
  <c r="AA64" i="136"/>
  <c r="X65" i="136"/>
  <c r="Y65" i="136"/>
  <c r="Z65" i="136"/>
  <c r="AA65" i="136"/>
  <c r="X66" i="136"/>
  <c r="Y66" i="136"/>
  <c r="Z66" i="136"/>
  <c r="AA66" i="136"/>
  <c r="X67" i="136"/>
  <c r="Y67" i="136"/>
  <c r="Z67" i="136"/>
  <c r="AA67" i="136"/>
  <c r="X68" i="136"/>
  <c r="Y68" i="136"/>
  <c r="Z68" i="136"/>
  <c r="AA68" i="136"/>
  <c r="X69" i="136"/>
  <c r="Y69" i="136"/>
  <c r="Z69" i="136"/>
  <c r="AA69" i="136"/>
  <c r="X70" i="136"/>
  <c r="Y70" i="136"/>
  <c r="Z70" i="136"/>
  <c r="AA70" i="136"/>
  <c r="X71" i="136"/>
  <c r="Y71" i="136"/>
  <c r="Z71" i="136"/>
  <c r="AA71" i="136"/>
  <c r="X72" i="136"/>
  <c r="Y72" i="136"/>
  <c r="Z72" i="136"/>
  <c r="AA72" i="136"/>
  <c r="X73" i="136"/>
  <c r="Y73" i="136"/>
  <c r="Z73" i="136"/>
  <c r="AA73" i="136"/>
  <c r="X74" i="136"/>
  <c r="Y74" i="136"/>
  <c r="Z74" i="136"/>
  <c r="AA74" i="136"/>
  <c r="X75" i="136"/>
  <c r="Y75" i="136"/>
  <c r="Z75" i="136"/>
  <c r="AA75" i="136"/>
  <c r="X76" i="136"/>
  <c r="Y76" i="136"/>
  <c r="Z76" i="136"/>
  <c r="AA76" i="136"/>
  <c r="X77" i="136"/>
  <c r="Y77" i="136"/>
  <c r="Z77" i="136"/>
  <c r="AA77" i="136"/>
  <c r="X78" i="136"/>
  <c r="Y78" i="136"/>
  <c r="Z78" i="136"/>
  <c r="AA78" i="136"/>
  <c r="X79" i="136"/>
  <c r="Y79" i="136"/>
  <c r="Z79" i="136"/>
  <c r="AA79" i="136"/>
  <c r="X80" i="136"/>
  <c r="Y80" i="136"/>
  <c r="Z80" i="136"/>
  <c r="AA80" i="136"/>
  <c r="X81" i="136"/>
  <c r="Y81" i="136"/>
  <c r="Z81" i="136"/>
  <c r="AA81" i="136"/>
  <c r="X82" i="136"/>
  <c r="Y82" i="136"/>
  <c r="Z82" i="136"/>
  <c r="AA82" i="136"/>
  <c r="X83" i="136"/>
  <c r="Y83" i="136"/>
  <c r="Z83" i="136"/>
  <c r="AA83" i="136"/>
  <c r="X84" i="136"/>
  <c r="Y84" i="136"/>
  <c r="Z84" i="136"/>
  <c r="AA84" i="136"/>
  <c r="X85" i="136"/>
  <c r="Y85" i="136"/>
  <c r="Z85" i="136"/>
  <c r="AA85" i="136"/>
  <c r="X86" i="136"/>
  <c r="Y86" i="136"/>
  <c r="Z86" i="136"/>
  <c r="AA86" i="136"/>
  <c r="X87" i="136"/>
  <c r="Y87" i="136"/>
  <c r="Z87" i="136"/>
  <c r="AA87" i="136"/>
  <c r="X88" i="136"/>
  <c r="Y88" i="136"/>
  <c r="Z88" i="136"/>
  <c r="AA88" i="136"/>
  <c r="X89" i="136"/>
  <c r="Y89" i="136"/>
  <c r="Z89" i="136"/>
  <c r="AA89" i="136"/>
  <c r="X90" i="136"/>
  <c r="Y90" i="136"/>
  <c r="Z90" i="136"/>
  <c r="AA90" i="136"/>
  <c r="X91" i="136"/>
  <c r="Y91" i="136"/>
  <c r="Z91" i="136"/>
  <c r="AA91" i="136"/>
  <c r="X92" i="136"/>
  <c r="Y92" i="136"/>
  <c r="Z92" i="136"/>
  <c r="AA92" i="136"/>
  <c r="X93" i="136"/>
  <c r="Y93" i="136"/>
  <c r="Z93" i="136"/>
  <c r="AA93" i="136"/>
  <c r="X94" i="136"/>
  <c r="Y94" i="136"/>
  <c r="Z94" i="136"/>
  <c r="AA94" i="136"/>
  <c r="X95" i="136"/>
  <c r="Y95" i="136"/>
  <c r="Z95" i="136"/>
  <c r="AA95" i="136"/>
  <c r="X96" i="136"/>
  <c r="Y96" i="136"/>
  <c r="Z96" i="136"/>
  <c r="AA96" i="136"/>
  <c r="X97" i="136"/>
  <c r="Y97" i="136"/>
  <c r="Z97" i="136"/>
  <c r="AA97" i="136"/>
  <c r="X98" i="136"/>
  <c r="Y98" i="136"/>
  <c r="Z98" i="136"/>
  <c r="AA98" i="136"/>
  <c r="X99" i="136"/>
  <c r="Y99" i="136"/>
  <c r="Z99" i="136"/>
  <c r="AA99" i="136"/>
  <c r="X100" i="136"/>
  <c r="Y100" i="136"/>
  <c r="Z100" i="136"/>
  <c r="AA100" i="136"/>
  <c r="X101" i="136"/>
  <c r="Y101" i="136"/>
  <c r="Z101" i="136"/>
  <c r="AA101" i="136"/>
  <c r="X102" i="136"/>
  <c r="Y102" i="136"/>
  <c r="Z102" i="136"/>
  <c r="AA102" i="136"/>
  <c r="X103" i="136"/>
  <c r="Y103" i="136"/>
  <c r="Z103" i="136"/>
  <c r="AA103" i="136"/>
  <c r="X104" i="136"/>
  <c r="Y104" i="136"/>
  <c r="Z104" i="136"/>
  <c r="AA104" i="136"/>
  <c r="X105" i="136"/>
  <c r="Y105" i="136"/>
  <c r="Z105" i="136"/>
  <c r="AA105" i="136"/>
  <c r="X106" i="136"/>
  <c r="Y106" i="136"/>
  <c r="Z106" i="136"/>
  <c r="AA106" i="136"/>
  <c r="X107" i="136"/>
  <c r="Y107" i="136"/>
  <c r="Z107" i="136"/>
  <c r="AA107" i="136"/>
  <c r="X108" i="136"/>
  <c r="Y108" i="136"/>
  <c r="Z108" i="136"/>
  <c r="AA108" i="136"/>
  <c r="X109" i="136"/>
  <c r="Y109" i="136"/>
  <c r="Z109" i="136"/>
  <c r="AA109" i="136"/>
  <c r="X110" i="136"/>
  <c r="Y110" i="136"/>
  <c r="Z110" i="136"/>
  <c r="AA110" i="136"/>
  <c r="X111" i="136"/>
  <c r="Y111" i="136"/>
  <c r="Z111" i="136"/>
  <c r="AA111" i="136"/>
  <c r="X112" i="136"/>
  <c r="Y112" i="136"/>
  <c r="Z112" i="136"/>
  <c r="AA112" i="136"/>
  <c r="X113" i="136"/>
  <c r="Y113" i="136"/>
  <c r="Z113" i="136"/>
  <c r="AA113" i="136"/>
  <c r="X114" i="136"/>
  <c r="Y114" i="136"/>
  <c r="Z114" i="136"/>
  <c r="AA114" i="136"/>
  <c r="X115" i="136"/>
  <c r="Y115" i="136"/>
  <c r="Z115" i="136"/>
  <c r="AA115" i="136"/>
  <c r="X116" i="136"/>
  <c r="Y116" i="136"/>
  <c r="Z116" i="136"/>
  <c r="AA116" i="136"/>
  <c r="X117" i="136"/>
  <c r="Y117" i="136"/>
  <c r="Z117" i="136"/>
  <c r="AA117" i="136"/>
  <c r="X118" i="136"/>
  <c r="Y118" i="136"/>
  <c r="Z118" i="136"/>
  <c r="AA118" i="136"/>
  <c r="X119" i="136"/>
  <c r="Y119" i="136"/>
  <c r="Z119" i="136"/>
  <c r="AA119" i="136"/>
  <c r="X120" i="136"/>
  <c r="Y120" i="136"/>
  <c r="Z120" i="136"/>
  <c r="AA120" i="136"/>
  <c r="X121" i="136"/>
  <c r="Y121" i="136"/>
  <c r="Z121" i="136"/>
  <c r="AA121" i="136"/>
  <c r="X122" i="136"/>
  <c r="Y122" i="136"/>
  <c r="Z122" i="136"/>
  <c r="AA122" i="136"/>
  <c r="X123" i="136"/>
  <c r="Y123" i="136"/>
  <c r="Z123" i="136"/>
  <c r="AA123" i="136"/>
  <c r="X124" i="136"/>
  <c r="Y124" i="136"/>
  <c r="Z124" i="136"/>
  <c r="AA124" i="136"/>
  <c r="X125" i="136"/>
  <c r="Y125" i="136"/>
  <c r="Z125" i="136"/>
  <c r="AA125" i="136"/>
  <c r="X126" i="136"/>
  <c r="Y126" i="136"/>
  <c r="Z126" i="136"/>
  <c r="AA126" i="136"/>
  <c r="X127" i="136"/>
  <c r="Y127" i="136"/>
  <c r="Z127" i="136"/>
  <c r="AA127" i="136"/>
  <c r="X128" i="136"/>
  <c r="Y128" i="136"/>
  <c r="Z128" i="136"/>
  <c r="AA128" i="136"/>
  <c r="X129" i="136"/>
  <c r="Y129" i="136"/>
  <c r="Z129" i="136"/>
  <c r="AA129" i="136"/>
  <c r="X130" i="136"/>
  <c r="Y130" i="136"/>
  <c r="Z130" i="136"/>
  <c r="AA130" i="136"/>
  <c r="X131" i="136"/>
  <c r="Y131" i="136"/>
  <c r="Z131" i="136"/>
  <c r="AA131" i="136"/>
  <c r="X132" i="136"/>
  <c r="Y132" i="136"/>
  <c r="Z132" i="136"/>
  <c r="AA132" i="136"/>
  <c r="X133" i="136"/>
  <c r="Y133" i="136"/>
  <c r="Z133" i="136"/>
  <c r="AA133" i="136"/>
  <c r="X134" i="136"/>
  <c r="Y134" i="136"/>
  <c r="Z134" i="136"/>
  <c r="AA134" i="136"/>
  <c r="X135" i="136"/>
  <c r="Y135" i="136"/>
  <c r="Z135" i="136"/>
  <c r="AA135" i="136"/>
  <c r="X136" i="136"/>
  <c r="Y136" i="136"/>
  <c r="Z136" i="136"/>
  <c r="AA136" i="136"/>
  <c r="X137" i="136"/>
  <c r="Y137" i="136"/>
  <c r="Z137" i="136"/>
  <c r="AA137" i="136"/>
  <c r="X138" i="136"/>
  <c r="Y138" i="136"/>
  <c r="Z138" i="136"/>
  <c r="AA138" i="136"/>
  <c r="X139" i="136"/>
  <c r="Y139" i="136"/>
  <c r="Z139" i="136"/>
  <c r="AA139" i="136"/>
  <c r="X140" i="136"/>
  <c r="Y140" i="136"/>
  <c r="Z140" i="136"/>
  <c r="AA140" i="136"/>
  <c r="X141" i="136"/>
  <c r="Y141" i="136"/>
  <c r="Z141" i="136"/>
  <c r="AA141" i="136"/>
  <c r="X142" i="136"/>
  <c r="Y142" i="136"/>
  <c r="Z142" i="136"/>
  <c r="AA142" i="136"/>
  <c r="X143" i="136"/>
  <c r="Y143" i="136"/>
  <c r="Z143" i="136"/>
  <c r="AA143" i="136"/>
  <c r="X144" i="136"/>
  <c r="Y144" i="136"/>
  <c r="Z144" i="136"/>
  <c r="AA144" i="136"/>
  <c r="X145" i="136"/>
  <c r="Y145" i="136"/>
  <c r="Z145" i="136"/>
  <c r="AA145" i="136"/>
  <c r="X146" i="136"/>
  <c r="Y146" i="136"/>
  <c r="Z146" i="136"/>
  <c r="AA146" i="136"/>
  <c r="X147" i="136"/>
  <c r="Y147" i="136"/>
  <c r="Z147" i="136"/>
  <c r="AA147" i="136"/>
  <c r="X148" i="136"/>
  <c r="Y148" i="136"/>
  <c r="Z148" i="136"/>
  <c r="AA148" i="136"/>
  <c r="Y3" i="136"/>
  <c r="Z3" i="136"/>
  <c r="AA3" i="136"/>
  <c r="Q4" i="136"/>
  <c r="V11" i="4" s="1"/>
  <c r="Q5" i="136"/>
  <c r="V12" i="4" s="1"/>
  <c r="Q6" i="136"/>
  <c r="V13" i="4" s="1"/>
  <c r="Q7" i="136"/>
  <c r="V14" i="4" s="1"/>
  <c r="Q8" i="136"/>
  <c r="V15" i="4" s="1"/>
  <c r="Q9" i="136"/>
  <c r="V16" i="4" s="1"/>
  <c r="Q10" i="136"/>
  <c r="V17" i="4" s="1"/>
  <c r="Q11" i="136"/>
  <c r="V18" i="4" s="1"/>
  <c r="Q12" i="136"/>
  <c r="V19" i="4" s="1"/>
  <c r="Q13" i="136"/>
  <c r="V20" i="4" s="1"/>
  <c r="Q14" i="136"/>
  <c r="V22" i="4" s="1"/>
  <c r="Q15" i="136"/>
  <c r="V25" i="4" s="1"/>
  <c r="Q16" i="136"/>
  <c r="V26" i="4" s="1"/>
  <c r="Q17" i="136"/>
  <c r="V27" i="4" s="1"/>
  <c r="Q18" i="136"/>
  <c r="V32" i="4" s="1"/>
  <c r="Q19" i="136"/>
  <c r="V33" i="4" s="1"/>
  <c r="Q20" i="136"/>
  <c r="V35" i="4" s="1"/>
  <c r="Q21" i="136"/>
  <c r="V41" i="4" s="1"/>
  <c r="Q22" i="136"/>
  <c r="V42" i="4" s="1"/>
  <c r="Q23" i="136"/>
  <c r="V43" i="4" s="1"/>
  <c r="Q24" i="136"/>
  <c r="V44" i="4" s="1"/>
  <c r="Q25" i="136"/>
  <c r="V45" i="4" s="1"/>
  <c r="Q26" i="136"/>
  <c r="V46" i="4" s="1"/>
  <c r="Q27" i="136"/>
  <c r="V48" i="4" s="1"/>
  <c r="Q28" i="136"/>
  <c r="V49" i="4" s="1"/>
  <c r="Q29" i="136"/>
  <c r="V50" i="4" s="1"/>
  <c r="Q30" i="136"/>
  <c r="V53" i="4" s="1"/>
  <c r="Q31" i="136"/>
  <c r="V56" i="4" s="1"/>
  <c r="Q32" i="136"/>
  <c r="V57" i="4" s="1"/>
  <c r="Q33" i="136"/>
  <c r="V58" i="4" s="1"/>
  <c r="Q34" i="136"/>
  <c r="V63" i="4" s="1"/>
  <c r="Q35" i="136"/>
  <c r="V64" i="4" s="1"/>
  <c r="Q36" i="136"/>
  <c r="V65" i="4" s="1"/>
  <c r="Q37" i="136"/>
  <c r="V66" i="4" s="1"/>
  <c r="Q38" i="136"/>
  <c r="V72" i="4" s="1"/>
  <c r="Q39" i="136"/>
  <c r="V73" i="4" s="1"/>
  <c r="Q40" i="136"/>
  <c r="V74" i="4" s="1"/>
  <c r="Q41" i="136"/>
  <c r="V75" i="4" s="1"/>
  <c r="Q42" i="136"/>
  <c r="V76" i="4" s="1"/>
  <c r="Q43" i="136"/>
  <c r="V78" i="4" s="1"/>
  <c r="Q44" i="136"/>
  <c r="V79" i="4" s="1"/>
  <c r="Q45" i="136"/>
  <c r="V81" i="4" s="1"/>
  <c r="Q46" i="136"/>
  <c r="V82" i="4" s="1"/>
  <c r="Q47" i="136"/>
  <c r="V85" i="4" s="1"/>
  <c r="Q48" i="136"/>
  <c r="V86" i="4" s="1"/>
  <c r="Q49" i="136"/>
  <c r="V88" i="4" s="1"/>
  <c r="Q50" i="136"/>
  <c r="V92" i="4" s="1"/>
  <c r="Q51" i="136"/>
  <c r="V96" i="4" s="1"/>
  <c r="Q52" i="136"/>
  <c r="V98" i="4" s="1"/>
  <c r="Q53" i="136"/>
  <c r="V99" i="4" s="1"/>
  <c r="Q54" i="136"/>
  <c r="V100" i="4" s="1"/>
  <c r="Q55" i="136"/>
  <c r="V101" i="4" s="1"/>
  <c r="Q56" i="136"/>
  <c r="V102" i="4" s="1"/>
  <c r="Q57" i="136"/>
  <c r="V103" i="4" s="1"/>
  <c r="Q58" i="136"/>
  <c r="V105" i="4" s="1"/>
  <c r="Q59" i="136"/>
  <c r="V107" i="4" s="1"/>
  <c r="Q60" i="136"/>
  <c r="V109" i="4" s="1"/>
  <c r="Q61" i="136"/>
  <c r="V118" i="4" s="1"/>
  <c r="Q62" i="136"/>
  <c r="V119" i="4" s="1"/>
  <c r="Q63" i="136"/>
  <c r="V120" i="4" s="1"/>
  <c r="Q64" i="136"/>
  <c r="V121" i="4" s="1"/>
  <c r="Q65" i="136"/>
  <c r="V122" i="4" s="1"/>
  <c r="Q66" i="136"/>
  <c r="V123" i="4" s="1"/>
  <c r="Q67" i="136"/>
  <c r="V124" i="4" s="1"/>
  <c r="Q68" i="136"/>
  <c r="V125" i="4" s="1"/>
  <c r="Q69" i="136"/>
  <c r="V126" i="4" s="1"/>
  <c r="Q70" i="136"/>
  <c r="V128" i="4" s="1"/>
  <c r="Q71" i="136"/>
  <c r="V133" i="4" s="1"/>
  <c r="Q72" i="136"/>
  <c r="V136" i="4" s="1"/>
  <c r="Q73" i="136"/>
  <c r="V137" i="4" s="1"/>
  <c r="Q74" i="136"/>
  <c r="V138" i="4" s="1"/>
  <c r="Q75" i="136"/>
  <c r="V139" i="4" s="1"/>
  <c r="Q76" i="136"/>
  <c r="V146" i="4" s="1"/>
  <c r="Q77" i="136"/>
  <c r="V155" i="4" s="1"/>
  <c r="Q78" i="136"/>
  <c r="V162" i="4" s="1"/>
  <c r="Q79" i="136"/>
  <c r="V172" i="4" s="1"/>
  <c r="Q80" i="136"/>
  <c r="V173" i="4" s="1"/>
  <c r="Q81" i="136"/>
  <c r="V174" i="4" s="1"/>
  <c r="Q82" i="136"/>
  <c r="V178" i="4" s="1"/>
  <c r="Q83" i="136"/>
  <c r="V179" i="4" s="1"/>
  <c r="Q84" i="136"/>
  <c r="V186" i="4" s="1"/>
  <c r="Q85" i="136"/>
  <c r="V187" i="4" s="1"/>
  <c r="Q86" i="136"/>
  <c r="V189" i="4" s="1"/>
  <c r="Q87" i="136"/>
  <c r="V190" i="4" s="1"/>
  <c r="Q88" i="136"/>
  <c r="V191" i="4" s="1"/>
  <c r="Q3" i="136"/>
  <c r="V10" i="4" s="1"/>
  <c r="W13" i="35" l="1"/>
  <c r="W10" i="35" s="1"/>
  <c r="W9" i="35" s="1"/>
  <c r="Y13" i="35"/>
  <c r="Y10" i="35" s="1"/>
  <c r="Y9" i="35" s="1"/>
  <c r="Y38" i="37"/>
  <c r="Y34" i="37" s="1"/>
  <c r="Y11" i="37" s="1"/>
  <c r="M185" i="39"/>
  <c r="W14" i="37"/>
  <c r="W12" i="37" s="1"/>
  <c r="W38" i="37"/>
  <c r="W34" i="37" s="1"/>
  <c r="V9" i="4"/>
  <c r="U4" i="139"/>
  <c r="V4" i="139"/>
  <c r="W4" i="139"/>
  <c r="U5" i="139"/>
  <c r="V5" i="139"/>
  <c r="W5" i="139"/>
  <c r="U6" i="139"/>
  <c r="V6" i="139"/>
  <c r="W6" i="139"/>
  <c r="U7" i="139"/>
  <c r="I70" i="54" s="1"/>
  <c r="V7" i="139"/>
  <c r="W7" i="139"/>
  <c r="U8" i="139"/>
  <c r="V8" i="139"/>
  <c r="L70" i="54" s="1"/>
  <c r="W8" i="139"/>
  <c r="V3" i="139"/>
  <c r="W3" i="139"/>
  <c r="U3" i="139"/>
  <c r="U49" i="35"/>
  <c r="U26" i="35"/>
  <c r="Z4" i="137"/>
  <c r="AA4" i="137"/>
  <c r="AB4" i="137"/>
  <c r="Z5" i="137"/>
  <c r="AA5" i="137"/>
  <c r="AB5" i="137"/>
  <c r="Z6" i="137"/>
  <c r="AA6" i="137"/>
  <c r="AB6" i="137"/>
  <c r="Z7" i="137"/>
  <c r="AA7" i="137"/>
  <c r="AB7" i="137"/>
  <c r="Z8" i="137"/>
  <c r="AA8" i="137"/>
  <c r="AB8" i="137"/>
  <c r="Z9" i="137"/>
  <c r="AA9" i="137"/>
  <c r="AB9" i="137"/>
  <c r="Z10" i="137"/>
  <c r="AA10" i="137"/>
  <c r="AB10" i="137"/>
  <c r="Z11" i="137"/>
  <c r="AA11" i="137"/>
  <c r="AB11" i="137"/>
  <c r="Z12" i="137"/>
  <c r="AA12" i="137"/>
  <c r="AB12" i="137"/>
  <c r="Z13" i="137"/>
  <c r="AA13" i="137"/>
  <c r="AB13" i="137"/>
  <c r="Z14" i="137"/>
  <c r="AA14" i="137"/>
  <c r="AB14" i="137"/>
  <c r="Z15" i="137"/>
  <c r="AA15" i="137"/>
  <c r="AB15" i="137"/>
  <c r="Z16" i="137"/>
  <c r="AA16" i="137"/>
  <c r="AB16" i="137"/>
  <c r="Z17" i="137"/>
  <c r="AA17" i="137"/>
  <c r="AB17" i="137"/>
  <c r="Z18" i="137"/>
  <c r="AA18" i="137"/>
  <c r="AB18" i="137"/>
  <c r="Z19" i="137"/>
  <c r="AA19" i="137"/>
  <c r="AB19" i="137"/>
  <c r="Z20" i="137"/>
  <c r="AA20" i="137"/>
  <c r="AB20" i="137"/>
  <c r="Z21" i="137"/>
  <c r="AA21" i="137"/>
  <c r="AB21" i="137"/>
  <c r="Z22" i="137"/>
  <c r="AA22" i="137"/>
  <c r="AB22" i="137"/>
  <c r="Z23" i="137"/>
  <c r="AA23" i="137"/>
  <c r="AB23" i="137"/>
  <c r="Z24" i="137"/>
  <c r="AA24" i="137"/>
  <c r="AB24" i="137"/>
  <c r="Z25" i="137"/>
  <c r="AA25" i="137"/>
  <c r="AB25" i="137"/>
  <c r="Z26" i="137"/>
  <c r="AA26" i="137"/>
  <c r="AB26" i="137"/>
  <c r="Z27" i="137"/>
  <c r="AA27" i="137"/>
  <c r="AB27" i="137"/>
  <c r="Z28" i="137"/>
  <c r="AA28" i="137"/>
  <c r="AB28" i="137"/>
  <c r="Z29" i="137"/>
  <c r="AA29" i="137"/>
  <c r="AB29" i="137"/>
  <c r="Z30" i="137"/>
  <c r="AA30" i="137"/>
  <c r="AB30" i="137"/>
  <c r="Z31" i="137"/>
  <c r="AA31" i="137"/>
  <c r="AB31" i="137"/>
  <c r="Z32" i="137"/>
  <c r="AA32" i="137"/>
  <c r="AB32" i="137"/>
  <c r="Z33" i="137"/>
  <c r="AA33" i="137"/>
  <c r="AB33" i="137"/>
  <c r="Z34" i="137"/>
  <c r="AA34" i="137"/>
  <c r="AB34" i="137"/>
  <c r="Z35" i="137"/>
  <c r="AA35" i="137"/>
  <c r="AB35" i="137"/>
  <c r="Z36" i="137"/>
  <c r="AA36" i="137"/>
  <c r="AB36" i="137"/>
  <c r="Z37" i="137"/>
  <c r="AA37" i="137"/>
  <c r="AB37" i="137"/>
  <c r="Z38" i="137"/>
  <c r="AA38" i="137"/>
  <c r="AB38" i="137"/>
  <c r="Z39" i="137"/>
  <c r="AA39" i="137"/>
  <c r="AB39" i="137"/>
  <c r="Z40" i="137"/>
  <c r="AA40" i="137"/>
  <c r="AB40" i="137"/>
  <c r="Z41" i="137"/>
  <c r="AA41" i="137"/>
  <c r="AB41" i="137"/>
  <c r="Z42" i="137"/>
  <c r="AA42" i="137"/>
  <c r="AB42" i="137"/>
  <c r="Z43" i="137"/>
  <c r="AA43" i="137"/>
  <c r="AB43" i="137"/>
  <c r="Z44" i="137"/>
  <c r="AA44" i="137"/>
  <c r="AB44" i="137"/>
  <c r="Z45" i="137"/>
  <c r="AA45" i="137"/>
  <c r="AB45" i="137"/>
  <c r="Z46" i="137"/>
  <c r="AA46" i="137"/>
  <c r="AB46" i="137"/>
  <c r="Z47" i="137"/>
  <c r="AA47" i="137"/>
  <c r="AB47" i="137"/>
  <c r="AA3" i="137"/>
  <c r="AB3" i="137"/>
  <c r="Z3" i="137"/>
  <c r="Q4" i="137"/>
  <c r="U15" i="35" s="1"/>
  <c r="Q5" i="137"/>
  <c r="U25" i="35" s="1"/>
  <c r="Q6" i="137"/>
  <c r="U23" i="35" s="1"/>
  <c r="Q7" i="137"/>
  <c r="U31" i="35" s="1"/>
  <c r="Q8" i="137"/>
  <c r="U35" i="35" s="1"/>
  <c r="Q9" i="137"/>
  <c r="U44" i="35" s="1"/>
  <c r="Q10" i="137"/>
  <c r="U45" i="35" s="1"/>
  <c r="Q3" i="137"/>
  <c r="U19" i="35" s="1"/>
  <c r="Y58" i="37" l="1"/>
  <c r="W11" i="37"/>
  <c r="U20" i="35"/>
  <c r="U14" i="35"/>
  <c r="U43" i="35"/>
  <c r="U42" i="35" s="1"/>
  <c r="U41" i="35" s="1"/>
  <c r="U30" i="35"/>
  <c r="U35" i="37"/>
  <c r="U31" i="37"/>
  <c r="AA4" i="138"/>
  <c r="AB4" i="138"/>
  <c r="AC4" i="138"/>
  <c r="AA5" i="138"/>
  <c r="AB5" i="138"/>
  <c r="AC5" i="138"/>
  <c r="AA6" i="138"/>
  <c r="AB6" i="138"/>
  <c r="AC6" i="138"/>
  <c r="AA7" i="138"/>
  <c r="AB7" i="138"/>
  <c r="AC7" i="138"/>
  <c r="AA8" i="138"/>
  <c r="AB8" i="138"/>
  <c r="AC8" i="138"/>
  <c r="AA9" i="138"/>
  <c r="AB9" i="138"/>
  <c r="AC9" i="138"/>
  <c r="AA10" i="138"/>
  <c r="AB10" i="138"/>
  <c r="AC10" i="138"/>
  <c r="AA11" i="138"/>
  <c r="AB11" i="138"/>
  <c r="AC11" i="138"/>
  <c r="AA12" i="138"/>
  <c r="AB12" i="138"/>
  <c r="AC12" i="138"/>
  <c r="AA13" i="138"/>
  <c r="AB13" i="138"/>
  <c r="AC13" i="138"/>
  <c r="AA14" i="138"/>
  <c r="AB14" i="138"/>
  <c r="AC14" i="138"/>
  <c r="AA15" i="138"/>
  <c r="AB15" i="138"/>
  <c r="AC15" i="138"/>
  <c r="AA16" i="138"/>
  <c r="AB16" i="138"/>
  <c r="AC16" i="138"/>
  <c r="AA17" i="138"/>
  <c r="AB17" i="138"/>
  <c r="AC17" i="138"/>
  <c r="AA18" i="138"/>
  <c r="AB18" i="138"/>
  <c r="AC18" i="138"/>
  <c r="AA19" i="138"/>
  <c r="AB19" i="138"/>
  <c r="AC19" i="138"/>
  <c r="AA20" i="138"/>
  <c r="AB20" i="138"/>
  <c r="AC20" i="138"/>
  <c r="AA21" i="138"/>
  <c r="AB21" i="138"/>
  <c r="AC21" i="138"/>
  <c r="AA22" i="138"/>
  <c r="AB22" i="138"/>
  <c r="AC22" i="138"/>
  <c r="AA23" i="138"/>
  <c r="AB23" i="138"/>
  <c r="AC23" i="138"/>
  <c r="AA24" i="138"/>
  <c r="AB24" i="138"/>
  <c r="AC24" i="138"/>
  <c r="AA25" i="138"/>
  <c r="AB25" i="138"/>
  <c r="AC25" i="138"/>
  <c r="AA26" i="138"/>
  <c r="AB26" i="138"/>
  <c r="AC26" i="138"/>
  <c r="AA27" i="138"/>
  <c r="AB27" i="138"/>
  <c r="AC27" i="138"/>
  <c r="AA28" i="138"/>
  <c r="AB28" i="138"/>
  <c r="AC28" i="138"/>
  <c r="AA29" i="138"/>
  <c r="AB29" i="138"/>
  <c r="AC29" i="138"/>
  <c r="AA30" i="138"/>
  <c r="AB30" i="138"/>
  <c r="AC30" i="138"/>
  <c r="AA31" i="138"/>
  <c r="AB31" i="138"/>
  <c r="AC31" i="138"/>
  <c r="AA32" i="138"/>
  <c r="AB32" i="138"/>
  <c r="AC32" i="138"/>
  <c r="AA33" i="138"/>
  <c r="AB33" i="138"/>
  <c r="AC33" i="138"/>
  <c r="AA34" i="138"/>
  <c r="AB34" i="138"/>
  <c r="AC34" i="138"/>
  <c r="AA35" i="138"/>
  <c r="AB35" i="138"/>
  <c r="AC35" i="138"/>
  <c r="AA36" i="138"/>
  <c r="AB36" i="138"/>
  <c r="AC36" i="138"/>
  <c r="AA37" i="138"/>
  <c r="AB37" i="138"/>
  <c r="AC37" i="138"/>
  <c r="AA38" i="138"/>
  <c r="AB38" i="138"/>
  <c r="AC38" i="138"/>
  <c r="AA39" i="138"/>
  <c r="AB39" i="138"/>
  <c r="AC39" i="138"/>
  <c r="AA40" i="138"/>
  <c r="AB40" i="138"/>
  <c r="AC40" i="138"/>
  <c r="AA41" i="138"/>
  <c r="AB41" i="138"/>
  <c r="AC41" i="138"/>
  <c r="AA42" i="138"/>
  <c r="AB42" i="138"/>
  <c r="AC42" i="138"/>
  <c r="AB3" i="138"/>
  <c r="AC3" i="138"/>
  <c r="AA3" i="138"/>
  <c r="R4" i="138"/>
  <c r="U17" i="37" s="1"/>
  <c r="R5" i="138"/>
  <c r="U18" i="37" s="1"/>
  <c r="R6" i="138"/>
  <c r="U41" i="37" s="1"/>
  <c r="U39" i="37" s="1"/>
  <c r="R7" i="138"/>
  <c r="U45" i="37" s="1"/>
  <c r="R8" i="138"/>
  <c r="U48" i="37" s="1"/>
  <c r="R9" i="138"/>
  <c r="U50" i="37" s="1"/>
  <c r="R10" i="138"/>
  <c r="U53" i="37" s="1"/>
  <c r="R3" i="138"/>
  <c r="U15" i="37" s="1"/>
  <c r="U13" i="35" l="1"/>
  <c r="U10" i="35" s="1"/>
  <c r="U9" i="35" s="1"/>
  <c r="U44" i="37"/>
  <c r="U38" i="37" s="1"/>
  <c r="U34" i="37" s="1"/>
  <c r="R11" i="138"/>
  <c r="U16" i="37"/>
  <c r="U14" i="37" s="1"/>
  <c r="U12" i="37" s="1"/>
  <c r="W3" i="132"/>
  <c r="U11" i="37" l="1"/>
  <c r="D115" i="136"/>
  <c r="H115" i="136" s="1"/>
  <c r="R244" i="39"/>
  <c r="F244" i="39"/>
  <c r="L141" i="136"/>
  <c r="L142" i="136"/>
  <c r="I191" i="4" s="1"/>
  <c r="L140" i="136"/>
  <c r="L2" i="136"/>
  <c r="H244" i="39" l="1"/>
  <c r="I190" i="4"/>
  <c r="I189" i="4" s="1"/>
  <c r="F67" i="39"/>
  <c r="I244" i="39" l="1"/>
  <c r="R71" i="54"/>
  <c r="R70" i="54"/>
  <c r="F4" i="139"/>
  <c r="G4" i="139"/>
  <c r="H4" i="139"/>
  <c r="S33" i="54" s="1"/>
  <c r="S32" i="54" s="1"/>
  <c r="F5" i="139"/>
  <c r="G5" i="139"/>
  <c r="H5" i="139"/>
  <c r="F6" i="139"/>
  <c r="G6" i="139"/>
  <c r="H6" i="139"/>
  <c r="F7" i="139"/>
  <c r="H70" i="54" s="1"/>
  <c r="H71" i="54" s="1"/>
  <c r="G7" i="139"/>
  <c r="H7" i="139"/>
  <c r="F8" i="139"/>
  <c r="G8" i="139"/>
  <c r="H8" i="139"/>
  <c r="S71" i="54" s="1"/>
  <c r="G3" i="139"/>
  <c r="H3" i="139"/>
  <c r="F3" i="139"/>
  <c r="H33" i="54" s="1"/>
  <c r="R23" i="37"/>
  <c r="P29" i="37"/>
  <c r="P27" i="37"/>
  <c r="Q189" i="39"/>
  <c r="P189" i="39"/>
  <c r="L189" i="39"/>
  <c r="G189" i="39"/>
  <c r="F189" i="39"/>
  <c r="L35" i="37"/>
  <c r="I35" i="37"/>
  <c r="H35" i="37"/>
  <c r="L31" i="37"/>
  <c r="L29" i="37"/>
  <c r="I29" i="37"/>
  <c r="H29" i="37"/>
  <c r="L27" i="37"/>
  <c r="I27" i="37"/>
  <c r="H27" i="37"/>
  <c r="L25" i="37"/>
  <c r="L24" i="37" s="1"/>
  <c r="J23" i="37"/>
  <c r="J57" i="37"/>
  <c r="J51" i="37"/>
  <c r="J49" i="37"/>
  <c r="J48" i="37"/>
  <c r="J47" i="37"/>
  <c r="J46" i="37"/>
  <c r="J43" i="37"/>
  <c r="J40" i="37"/>
  <c r="I77" i="37" s="1"/>
  <c r="J28" i="37"/>
  <c r="J20" i="37"/>
  <c r="J19" i="37"/>
  <c r="J17" i="37"/>
  <c r="J15" i="37"/>
  <c r="S35" i="37"/>
  <c r="S31" i="37"/>
  <c r="S29" i="37"/>
  <c r="S27" i="37"/>
  <c r="S24" i="37"/>
  <c r="T24" i="37"/>
  <c r="AD24" i="37"/>
  <c r="AE24" i="37"/>
  <c r="AI24" i="37"/>
  <c r="T27" i="37"/>
  <c r="AD27" i="37"/>
  <c r="AE27" i="37"/>
  <c r="T29" i="37"/>
  <c r="AD29" i="37"/>
  <c r="AE29" i="37"/>
  <c r="H4" i="138"/>
  <c r="I4" i="138"/>
  <c r="J4" i="138"/>
  <c r="H5" i="138"/>
  <c r="H17" i="37" s="1"/>
  <c r="I5" i="138"/>
  <c r="J5" i="138"/>
  <c r="H6" i="138"/>
  <c r="I6" i="138"/>
  <c r="J6" i="138"/>
  <c r="H7" i="138"/>
  <c r="I7" i="138"/>
  <c r="J7" i="138"/>
  <c r="H8" i="138"/>
  <c r="I8" i="138"/>
  <c r="J8" i="138"/>
  <c r="H9" i="138"/>
  <c r="I9" i="138"/>
  <c r="J9" i="138"/>
  <c r="H10" i="138"/>
  <c r="I10" i="138"/>
  <c r="J10" i="138"/>
  <c r="H11" i="138"/>
  <c r="I11" i="138"/>
  <c r="J11" i="138"/>
  <c r="S21" i="37" s="1"/>
  <c r="J21" i="37" s="1"/>
  <c r="H12" i="138"/>
  <c r="I12" i="138"/>
  <c r="J12" i="138"/>
  <c r="S22" i="37" s="1"/>
  <c r="J22" i="37" s="1"/>
  <c r="H13" i="138"/>
  <c r="I13" i="138"/>
  <c r="J13" i="138"/>
  <c r="S18" i="37" s="1"/>
  <c r="H14" i="138"/>
  <c r="I14" i="138"/>
  <c r="J14" i="138"/>
  <c r="H15" i="138"/>
  <c r="H23" i="37" s="1"/>
  <c r="H189" i="39" s="1"/>
  <c r="I15" i="138"/>
  <c r="J15" i="138"/>
  <c r="H16" i="138"/>
  <c r="I25" i="37" s="1"/>
  <c r="I16" i="138"/>
  <c r="J16" i="138"/>
  <c r="H17" i="138"/>
  <c r="I17" i="138"/>
  <c r="J17" i="138"/>
  <c r="H18" i="138"/>
  <c r="I18" i="138"/>
  <c r="J18" i="138"/>
  <c r="H19" i="138"/>
  <c r="H41" i="37" s="1"/>
  <c r="I19" i="138"/>
  <c r="J19" i="138"/>
  <c r="H20" i="138"/>
  <c r="I20" i="138"/>
  <c r="J20" i="138"/>
  <c r="S41" i="37" s="1"/>
  <c r="J41" i="37" s="1"/>
  <c r="H21" i="138"/>
  <c r="I21" i="138"/>
  <c r="J21" i="138"/>
  <c r="H22" i="138"/>
  <c r="I22" i="138"/>
  <c r="J22" i="138"/>
  <c r="S42" i="37" s="1"/>
  <c r="J42" i="37" s="1"/>
  <c r="H23" i="138"/>
  <c r="I23" i="138"/>
  <c r="J23" i="138"/>
  <c r="H24" i="138"/>
  <c r="H45" i="37" s="1"/>
  <c r="I24" i="138"/>
  <c r="J24" i="138"/>
  <c r="H25" i="138"/>
  <c r="I25" i="138"/>
  <c r="J25" i="138"/>
  <c r="S45" i="37" s="1"/>
  <c r="H26" i="138"/>
  <c r="I26" i="138"/>
  <c r="J26" i="138"/>
  <c r="H27" i="138"/>
  <c r="I27" i="138"/>
  <c r="J27" i="138"/>
  <c r="H28" i="138"/>
  <c r="I28" i="138"/>
  <c r="J28" i="138"/>
  <c r="H29" i="138"/>
  <c r="H49" i="37" s="1"/>
  <c r="I29" i="138"/>
  <c r="J29" i="138"/>
  <c r="H30" i="138"/>
  <c r="I30" i="138"/>
  <c r="J30" i="138"/>
  <c r="H31" i="138"/>
  <c r="I31" i="138"/>
  <c r="J31" i="138"/>
  <c r="S50" i="37" s="1"/>
  <c r="J50" i="37" s="1"/>
  <c r="H32" i="138"/>
  <c r="I32" i="138"/>
  <c r="J32" i="138"/>
  <c r="H33" i="138"/>
  <c r="I33" i="138"/>
  <c r="J33" i="138"/>
  <c r="H34" i="138"/>
  <c r="H53" i="37" s="1"/>
  <c r="I34" i="138"/>
  <c r="J34" i="138"/>
  <c r="H35" i="138"/>
  <c r="I35" i="138"/>
  <c r="J35" i="138"/>
  <c r="H36" i="138"/>
  <c r="I36" i="138"/>
  <c r="J36" i="138"/>
  <c r="H37" i="138"/>
  <c r="I55" i="37" s="1"/>
  <c r="I37" i="138"/>
  <c r="J37" i="138"/>
  <c r="H38" i="138"/>
  <c r="I38" i="138"/>
  <c r="L55" i="37" s="1"/>
  <c r="J38" i="138"/>
  <c r="S56" i="37" s="1"/>
  <c r="J56" i="37" s="1"/>
  <c r="I3" i="138"/>
  <c r="J3" i="138"/>
  <c r="H3" i="138"/>
  <c r="L24" i="39"/>
  <c r="N38" i="35"/>
  <c r="L11" i="35"/>
  <c r="I11" i="35"/>
  <c r="H11" i="35"/>
  <c r="L28" i="35"/>
  <c r="I28" i="35"/>
  <c r="H28" i="35"/>
  <c r="L26" i="35"/>
  <c r="H15" i="37" l="1"/>
  <c r="N70" i="54"/>
  <c r="O70" i="54" s="1"/>
  <c r="L44" i="37"/>
  <c r="S70" i="54"/>
  <c r="S9" i="54" s="1"/>
  <c r="J71" i="54" s="1"/>
  <c r="H59" i="54"/>
  <c r="H60" i="54"/>
  <c r="L16" i="37"/>
  <c r="L14" i="37" s="1"/>
  <c r="L12" i="37" s="1"/>
  <c r="L39" i="37"/>
  <c r="K23" i="37"/>
  <c r="J189" i="39"/>
  <c r="I24" i="37"/>
  <c r="H19" i="37"/>
  <c r="H32" i="37"/>
  <c r="H22" i="37"/>
  <c r="H20" i="37"/>
  <c r="H42" i="37"/>
  <c r="H46" i="37"/>
  <c r="H50" i="37"/>
  <c r="H54" i="37"/>
  <c r="H26" i="37"/>
  <c r="H21" i="37"/>
  <c r="H47" i="37"/>
  <c r="H56" i="37"/>
  <c r="H40" i="37"/>
  <c r="H43" i="37"/>
  <c r="H51" i="37"/>
  <c r="H18" i="37"/>
  <c r="H48" i="37"/>
  <c r="H52" i="37"/>
  <c r="S16" i="37"/>
  <c r="S14" i="37" s="1"/>
  <c r="S12" i="37" s="1"/>
  <c r="S44" i="37"/>
  <c r="J44" i="37" s="1"/>
  <c r="S39" i="37"/>
  <c r="J39" i="37" s="1"/>
  <c r="I16" i="37"/>
  <c r="J18" i="37"/>
  <c r="J45" i="37"/>
  <c r="S55" i="37"/>
  <c r="J55" i="37" s="1"/>
  <c r="G205" i="39"/>
  <c r="S43" i="35"/>
  <c r="S30" i="35"/>
  <c r="S28" i="35"/>
  <c r="S26" i="35"/>
  <c r="H4" i="137"/>
  <c r="I4" i="137"/>
  <c r="J4" i="137"/>
  <c r="H5" i="137"/>
  <c r="I5" i="137"/>
  <c r="J5" i="137"/>
  <c r="H6" i="137"/>
  <c r="I6" i="137"/>
  <c r="J6" i="137"/>
  <c r="H7" i="137"/>
  <c r="I7" i="137"/>
  <c r="J7" i="137"/>
  <c r="H8" i="137"/>
  <c r="I8" i="137"/>
  <c r="J8" i="137"/>
  <c r="H9" i="137"/>
  <c r="I9" i="137"/>
  <c r="J9" i="137"/>
  <c r="S15" i="35" s="1"/>
  <c r="S14" i="35" s="1"/>
  <c r="H10" i="137"/>
  <c r="I10" i="137"/>
  <c r="J10" i="137"/>
  <c r="H11" i="137"/>
  <c r="I11" i="137"/>
  <c r="J11" i="137"/>
  <c r="H12" i="137"/>
  <c r="I12" i="137"/>
  <c r="J12" i="137"/>
  <c r="H13" i="137"/>
  <c r="I13" i="137"/>
  <c r="J13" i="137"/>
  <c r="H14" i="137"/>
  <c r="I14" i="137"/>
  <c r="J14" i="137"/>
  <c r="H15" i="137"/>
  <c r="I15" i="137"/>
  <c r="J15" i="137"/>
  <c r="S22" i="35" s="1"/>
  <c r="H16" i="137"/>
  <c r="I16" i="137"/>
  <c r="J16" i="137"/>
  <c r="H17" i="137"/>
  <c r="I17" i="137"/>
  <c r="J17" i="137"/>
  <c r="S23" i="35" s="1"/>
  <c r="H18" i="137"/>
  <c r="I18" i="137"/>
  <c r="J18" i="137"/>
  <c r="H19" i="137"/>
  <c r="I19" i="137"/>
  <c r="J19" i="137"/>
  <c r="H20" i="137"/>
  <c r="I20" i="137"/>
  <c r="J20" i="137"/>
  <c r="H21" i="137"/>
  <c r="I21" i="137"/>
  <c r="J21" i="137"/>
  <c r="H22" i="137"/>
  <c r="I22" i="137"/>
  <c r="J22" i="137"/>
  <c r="H23" i="137"/>
  <c r="I23" i="137"/>
  <c r="J23" i="137"/>
  <c r="H24" i="137"/>
  <c r="I24" i="137"/>
  <c r="J24" i="137"/>
  <c r="H25" i="137"/>
  <c r="I25" i="137"/>
  <c r="J25" i="137"/>
  <c r="H26" i="137"/>
  <c r="I26" i="137"/>
  <c r="L30" i="35" s="1"/>
  <c r="J26" i="137"/>
  <c r="H27" i="137"/>
  <c r="I27" i="137"/>
  <c r="J27" i="137"/>
  <c r="H28" i="137"/>
  <c r="I28" i="137"/>
  <c r="L37" i="35" s="1"/>
  <c r="J28" i="137"/>
  <c r="S39" i="35" s="1"/>
  <c r="H29" i="137"/>
  <c r="I29" i="137"/>
  <c r="J29" i="137"/>
  <c r="H30" i="137"/>
  <c r="I30" i="137"/>
  <c r="J30" i="137"/>
  <c r="H31" i="137"/>
  <c r="I31" i="137"/>
  <c r="J31" i="137"/>
  <c r="H32" i="137"/>
  <c r="I32" i="137"/>
  <c r="J32" i="137"/>
  <c r="H33" i="137"/>
  <c r="I33" i="137"/>
  <c r="J33" i="137"/>
  <c r="H34" i="137"/>
  <c r="I34" i="137"/>
  <c r="J34" i="137"/>
  <c r="H35" i="137"/>
  <c r="I35" i="137"/>
  <c r="J35" i="137"/>
  <c r="H36" i="137"/>
  <c r="I36" i="137"/>
  <c r="J36" i="137"/>
  <c r="H37" i="137"/>
  <c r="I37" i="137"/>
  <c r="J37" i="137"/>
  <c r="H38" i="137"/>
  <c r="I38" i="137"/>
  <c r="J38" i="137"/>
  <c r="H39" i="137"/>
  <c r="I39" i="137"/>
  <c r="J39" i="137"/>
  <c r="H40" i="137"/>
  <c r="I40" i="137"/>
  <c r="J40" i="137"/>
  <c r="H41" i="137"/>
  <c r="I41" i="137"/>
  <c r="J41" i="137"/>
  <c r="H42" i="137"/>
  <c r="I42" i="137"/>
  <c r="J42" i="137"/>
  <c r="H43" i="137"/>
  <c r="I43" i="137"/>
  <c r="J43" i="137"/>
  <c r="I3" i="137"/>
  <c r="J3" i="137"/>
  <c r="H3" i="137"/>
  <c r="J2" i="137"/>
  <c r="I2" i="137"/>
  <c r="H2" i="137"/>
  <c r="S37" i="35" l="1"/>
  <c r="J44" i="137"/>
  <c r="L38" i="37"/>
  <c r="L34" i="37" s="1"/>
  <c r="M70" i="54"/>
  <c r="N71" i="54"/>
  <c r="O71" i="54" s="1"/>
  <c r="S50" i="35"/>
  <c r="S49" i="35" s="1"/>
  <c r="L20" i="35"/>
  <c r="L49" i="35"/>
  <c r="L205" i="39"/>
  <c r="H39" i="35"/>
  <c r="H23" i="35"/>
  <c r="H19" i="35"/>
  <c r="H45" i="35"/>
  <c r="H48" i="35"/>
  <c r="H32" i="35"/>
  <c r="H15" i="35"/>
  <c r="H46" i="35"/>
  <c r="L43" i="35"/>
  <c r="L42" i="35" s="1"/>
  <c r="L41" i="35" s="1"/>
  <c r="H21" i="35"/>
  <c r="H34" i="35"/>
  <c r="H47" i="35"/>
  <c r="H31" i="35"/>
  <c r="H40" i="35"/>
  <c r="H33" i="35"/>
  <c r="H25" i="35"/>
  <c r="L14" i="35"/>
  <c r="H17" i="35"/>
  <c r="M39" i="35"/>
  <c r="I26" i="35"/>
  <c r="H27" i="35"/>
  <c r="H26" i="35" s="1"/>
  <c r="H22" i="35"/>
  <c r="I39" i="37"/>
  <c r="H66" i="37" s="1"/>
  <c r="H78" i="37"/>
  <c r="H36" i="35"/>
  <c r="H50" i="35"/>
  <c r="H49" i="35" s="1"/>
  <c r="H44" i="35"/>
  <c r="H35" i="35"/>
  <c r="H24" i="35"/>
  <c r="H16" i="35"/>
  <c r="I44" i="37"/>
  <c r="H72" i="37" s="1"/>
  <c r="H83" i="37"/>
  <c r="I189" i="39"/>
  <c r="K189" i="39" s="1"/>
  <c r="N23" i="37"/>
  <c r="M23" i="37"/>
  <c r="H25" i="37"/>
  <c r="S38" i="37"/>
  <c r="S34" i="37" s="1"/>
  <c r="S11" i="37" s="1"/>
  <c r="H31" i="37"/>
  <c r="H39" i="37"/>
  <c r="H64" i="37" s="1"/>
  <c r="H16" i="37"/>
  <c r="H55" i="37"/>
  <c r="H44" i="37"/>
  <c r="H70" i="37" s="1"/>
  <c r="J16" i="37"/>
  <c r="J14" i="37" s="1"/>
  <c r="N16" i="37"/>
  <c r="I14" i="37"/>
  <c r="N14" i="37" s="1"/>
  <c r="S20" i="35"/>
  <c r="J12" i="35"/>
  <c r="K12" i="35" s="1"/>
  <c r="J16" i="35"/>
  <c r="K16" i="35" s="1"/>
  <c r="J17" i="35"/>
  <c r="K17" i="35" s="1"/>
  <c r="J18" i="35"/>
  <c r="K18" i="35" s="1"/>
  <c r="J19" i="35"/>
  <c r="K19" i="35" s="1"/>
  <c r="J15" i="35"/>
  <c r="K15" i="35" s="1"/>
  <c r="L114" i="4"/>
  <c r="N184" i="4"/>
  <c r="N183" i="4"/>
  <c r="N182" i="4"/>
  <c r="N181" i="4"/>
  <c r="N165" i="4"/>
  <c r="N166" i="4"/>
  <c r="N167" i="4"/>
  <c r="N168" i="4"/>
  <c r="N169" i="4"/>
  <c r="N170" i="4"/>
  <c r="N164" i="4"/>
  <c r="N158" i="4"/>
  <c r="N159" i="4"/>
  <c r="N161" i="4"/>
  <c r="N147" i="4"/>
  <c r="N148" i="4"/>
  <c r="N149" i="4"/>
  <c r="N150" i="4"/>
  <c r="N151" i="4"/>
  <c r="N152" i="4"/>
  <c r="N153" i="4"/>
  <c r="N154" i="4"/>
  <c r="L13" i="35" l="1"/>
  <c r="L10" i="35" s="1"/>
  <c r="K71" i="54"/>
  <c r="M71" i="54"/>
  <c r="I14" i="35"/>
  <c r="N14" i="35" s="1"/>
  <c r="I43" i="35"/>
  <c r="I42" i="35" s="1"/>
  <c r="I41" i="35" s="1"/>
  <c r="H43" i="35"/>
  <c r="H14" i="35"/>
  <c r="I30" i="35"/>
  <c r="I49" i="35"/>
  <c r="I289" i="39" s="1"/>
  <c r="N50" i="35"/>
  <c r="N189" i="39"/>
  <c r="O189" i="39" s="1"/>
  <c r="O23" i="37"/>
  <c r="H20" i="35"/>
  <c r="H30" i="35"/>
  <c r="I38" i="37"/>
  <c r="I34" i="37" s="1"/>
  <c r="N40" i="35"/>
  <c r="M40" i="35"/>
  <c r="I20" i="35"/>
  <c r="N20" i="35" s="1"/>
  <c r="N39" i="35"/>
  <c r="I205" i="39"/>
  <c r="M205" i="39" s="1"/>
  <c r="H37" i="35"/>
  <c r="H205" i="39"/>
  <c r="H38" i="37"/>
  <c r="H14" i="37"/>
  <c r="H12" i="37" s="1"/>
  <c r="H24" i="37"/>
  <c r="I12" i="37"/>
  <c r="S13" i="35"/>
  <c r="S10" i="35" s="1"/>
  <c r="S9" i="35" s="1"/>
  <c r="J20" i="35"/>
  <c r="K14" i="35"/>
  <c r="F3" i="135"/>
  <c r="K20" i="35" l="1"/>
  <c r="H42" i="35"/>
  <c r="I13" i="35"/>
  <c r="I10" i="35" s="1"/>
  <c r="I9" i="35" s="1"/>
  <c r="H13" i="35"/>
  <c r="N205" i="39"/>
  <c r="O205" i="39" s="1"/>
  <c r="O39" i="35"/>
  <c r="H34" i="37"/>
  <c r="H4" i="136"/>
  <c r="I4" i="136"/>
  <c r="J4" i="136"/>
  <c r="K4" i="136"/>
  <c r="T11" i="4" s="1"/>
  <c r="H5" i="136"/>
  <c r="I5" i="136"/>
  <c r="J5" i="136"/>
  <c r="K5" i="136"/>
  <c r="T12" i="4" s="1"/>
  <c r="H6" i="136"/>
  <c r="I6" i="136"/>
  <c r="J6" i="136"/>
  <c r="K6" i="136"/>
  <c r="T13" i="4" s="1"/>
  <c r="K13" i="4" s="1"/>
  <c r="H7" i="136"/>
  <c r="I7" i="136"/>
  <c r="J7" i="136"/>
  <c r="K7" i="136"/>
  <c r="T14" i="4" s="1"/>
  <c r="K14" i="4" s="1"/>
  <c r="H8" i="136"/>
  <c r="I8" i="136"/>
  <c r="J8" i="136"/>
  <c r="K8" i="136"/>
  <c r="H9" i="136"/>
  <c r="I9" i="136"/>
  <c r="J9" i="136"/>
  <c r="K9" i="136"/>
  <c r="H10" i="136"/>
  <c r="I10" i="136"/>
  <c r="J10" i="136"/>
  <c r="K10" i="136"/>
  <c r="T17" i="4" s="1"/>
  <c r="K17" i="4" s="1"/>
  <c r="H11" i="136"/>
  <c r="I11" i="136"/>
  <c r="J11" i="136"/>
  <c r="K11" i="136"/>
  <c r="T18" i="4" s="1"/>
  <c r="H12" i="136"/>
  <c r="I12" i="136"/>
  <c r="J12" i="136"/>
  <c r="K12" i="136"/>
  <c r="T19" i="4" s="1"/>
  <c r="H13" i="136"/>
  <c r="I13" i="136"/>
  <c r="J13" i="136"/>
  <c r="K13" i="136"/>
  <c r="T20" i="4" s="1"/>
  <c r="H14" i="136"/>
  <c r="I14" i="136"/>
  <c r="J14" i="136"/>
  <c r="K14" i="136"/>
  <c r="T21" i="4" s="1"/>
  <c r="H15" i="136"/>
  <c r="I15" i="136"/>
  <c r="J15" i="136"/>
  <c r="K15" i="136"/>
  <c r="T22" i="4" s="1"/>
  <c r="H16" i="136"/>
  <c r="I16" i="136"/>
  <c r="J16" i="136"/>
  <c r="K16" i="136"/>
  <c r="H17" i="136"/>
  <c r="I17" i="136"/>
  <c r="J17" i="136"/>
  <c r="K17" i="136"/>
  <c r="H18" i="136"/>
  <c r="I18" i="136"/>
  <c r="J18" i="136"/>
  <c r="K18" i="136"/>
  <c r="T26" i="4" s="1"/>
  <c r="H19" i="136"/>
  <c r="I19" i="136"/>
  <c r="J19" i="136"/>
  <c r="K19" i="136"/>
  <c r="T27" i="4" s="1"/>
  <c r="H20" i="136"/>
  <c r="I20" i="136"/>
  <c r="J20" i="136"/>
  <c r="K20" i="136"/>
  <c r="H21" i="136"/>
  <c r="I21" i="136"/>
  <c r="J21" i="136"/>
  <c r="K21" i="136"/>
  <c r="H22" i="136"/>
  <c r="I22" i="136"/>
  <c r="J22" i="136"/>
  <c r="K22" i="136"/>
  <c r="T30" i="4" s="1"/>
  <c r="H23" i="136"/>
  <c r="I23" i="136"/>
  <c r="J23" i="136"/>
  <c r="K23" i="136"/>
  <c r="T32" i="4" s="1"/>
  <c r="H24" i="136"/>
  <c r="I24" i="136"/>
  <c r="J24" i="136"/>
  <c r="K24" i="136"/>
  <c r="H25" i="136"/>
  <c r="I25" i="136"/>
  <c r="J25" i="136"/>
  <c r="K25" i="136"/>
  <c r="H26" i="136"/>
  <c r="I26" i="136"/>
  <c r="J26" i="136"/>
  <c r="K26" i="136"/>
  <c r="T35" i="4" s="1"/>
  <c r="H27" i="136"/>
  <c r="I27" i="136"/>
  <c r="J27" i="136"/>
  <c r="K27" i="136"/>
  <c r="T36" i="4" s="1"/>
  <c r="H28" i="136"/>
  <c r="I28" i="136"/>
  <c r="J28" i="136"/>
  <c r="K28" i="136"/>
  <c r="H29" i="136"/>
  <c r="I29" i="136"/>
  <c r="J29" i="136"/>
  <c r="K29" i="136"/>
  <c r="T38" i="4" s="1"/>
  <c r="H30" i="136"/>
  <c r="I30" i="136"/>
  <c r="J30" i="136"/>
  <c r="K30" i="136"/>
  <c r="T39" i="4" s="1"/>
  <c r="H31" i="136"/>
  <c r="I31" i="136"/>
  <c r="J31" i="136"/>
  <c r="K31" i="136"/>
  <c r="T40" i="4" s="1"/>
  <c r="H32" i="136"/>
  <c r="I32" i="136"/>
  <c r="J32" i="136"/>
  <c r="K32" i="136"/>
  <c r="H33" i="136"/>
  <c r="I33" i="136"/>
  <c r="J33" i="136"/>
  <c r="K33" i="136"/>
  <c r="H34" i="136"/>
  <c r="I34" i="136"/>
  <c r="J34" i="136"/>
  <c r="K34" i="136"/>
  <c r="T43" i="4" s="1"/>
  <c r="H35" i="136"/>
  <c r="I35" i="136"/>
  <c r="J35" i="136"/>
  <c r="K35" i="136"/>
  <c r="T44" i="4" s="1"/>
  <c r="H36" i="136"/>
  <c r="I36" i="136"/>
  <c r="J36" i="136"/>
  <c r="K36" i="136"/>
  <c r="H37" i="136"/>
  <c r="I37" i="136"/>
  <c r="J37" i="136"/>
  <c r="K37" i="136"/>
  <c r="T46" i="4" s="1"/>
  <c r="H38" i="136"/>
  <c r="I38" i="136"/>
  <c r="J38" i="136"/>
  <c r="K38" i="136"/>
  <c r="T48" i="4" s="1"/>
  <c r="H39" i="136"/>
  <c r="I39" i="136"/>
  <c r="J39" i="136"/>
  <c r="K39" i="136"/>
  <c r="T49" i="4" s="1"/>
  <c r="H40" i="136"/>
  <c r="I40" i="136"/>
  <c r="J40" i="136"/>
  <c r="K40" i="136"/>
  <c r="T50" i="4" s="1"/>
  <c r="H41" i="136"/>
  <c r="I41" i="136"/>
  <c r="J41" i="136"/>
  <c r="K41" i="136"/>
  <c r="T51" i="4" s="1"/>
  <c r="H42" i="136"/>
  <c r="I42" i="136"/>
  <c r="J42" i="136"/>
  <c r="K42" i="136"/>
  <c r="T53" i="4" s="1"/>
  <c r="H43" i="136"/>
  <c r="I43" i="136"/>
  <c r="J43" i="136"/>
  <c r="K43" i="136"/>
  <c r="T54" i="4" s="1"/>
  <c r="H44" i="136"/>
  <c r="I44" i="136"/>
  <c r="J44" i="136"/>
  <c r="K44" i="136"/>
  <c r="H45" i="136"/>
  <c r="I45" i="136"/>
  <c r="J45" i="136"/>
  <c r="K45" i="136"/>
  <c r="H46" i="136"/>
  <c r="I46" i="136"/>
  <c r="J46" i="136"/>
  <c r="K46" i="136"/>
  <c r="T58" i="4" s="1"/>
  <c r="H47" i="136"/>
  <c r="I47" i="136"/>
  <c r="J47" i="136"/>
  <c r="K47" i="136"/>
  <c r="T59" i="4" s="1"/>
  <c r="H48" i="136"/>
  <c r="I48" i="136"/>
  <c r="J48" i="136"/>
  <c r="K48" i="136"/>
  <c r="H49" i="136"/>
  <c r="I49" i="136"/>
  <c r="J49" i="136"/>
  <c r="K49" i="136"/>
  <c r="T61" i="4" s="1"/>
  <c r="H50" i="136"/>
  <c r="I50" i="136"/>
  <c r="J50" i="136"/>
  <c r="K50" i="136"/>
  <c r="T63" i="4" s="1"/>
  <c r="H51" i="136"/>
  <c r="I51" i="136"/>
  <c r="J51" i="136"/>
  <c r="K51" i="136"/>
  <c r="T64" i="4" s="1"/>
  <c r="H52" i="136"/>
  <c r="I52" i="136"/>
  <c r="J52" i="136"/>
  <c r="K52" i="136"/>
  <c r="H53" i="136"/>
  <c r="I53" i="136"/>
  <c r="J53" i="136"/>
  <c r="K53" i="136"/>
  <c r="T66" i="4" s="1"/>
  <c r="H54" i="136"/>
  <c r="I54" i="136"/>
  <c r="J54" i="136"/>
  <c r="K54" i="136"/>
  <c r="T67" i="4" s="1"/>
  <c r="H55" i="136"/>
  <c r="I55" i="136"/>
  <c r="J55" i="136"/>
  <c r="K55" i="136"/>
  <c r="T68" i="4" s="1"/>
  <c r="H56" i="136"/>
  <c r="I56" i="136"/>
  <c r="J56" i="136"/>
  <c r="K56" i="136"/>
  <c r="T69" i="4" s="1"/>
  <c r="H57" i="136"/>
  <c r="I57" i="136"/>
  <c r="J57" i="136"/>
  <c r="K57" i="136"/>
  <c r="H58" i="136"/>
  <c r="I58" i="136"/>
  <c r="J58" i="136"/>
  <c r="K58" i="136"/>
  <c r="T71" i="4" s="1"/>
  <c r="H59" i="136"/>
  <c r="I59" i="136"/>
  <c r="J59" i="136"/>
  <c r="K59" i="136"/>
  <c r="T72" i="4" s="1"/>
  <c r="H60" i="136"/>
  <c r="I60" i="136"/>
  <c r="J60" i="136"/>
  <c r="K60" i="136"/>
  <c r="H61" i="136"/>
  <c r="I61" i="136"/>
  <c r="J61" i="136"/>
  <c r="K61" i="136"/>
  <c r="T74" i="4" s="1"/>
  <c r="H62" i="136"/>
  <c r="I62" i="136"/>
  <c r="J62" i="136"/>
  <c r="K62" i="136"/>
  <c r="T75" i="4" s="1"/>
  <c r="H63" i="136"/>
  <c r="I63" i="136"/>
  <c r="J63" i="136"/>
  <c r="K63" i="136"/>
  <c r="T76" i="4" s="1"/>
  <c r="H64" i="136"/>
  <c r="I64" i="136"/>
  <c r="J64" i="136"/>
  <c r="K64" i="136"/>
  <c r="T78" i="4" s="1"/>
  <c r="H65" i="136"/>
  <c r="I65" i="136"/>
  <c r="J65" i="136"/>
  <c r="K65" i="136"/>
  <c r="H66" i="136"/>
  <c r="I66" i="136"/>
  <c r="J66" i="136"/>
  <c r="K66" i="136"/>
  <c r="T81" i="4" s="1"/>
  <c r="H67" i="136"/>
  <c r="I67" i="136"/>
  <c r="J67" i="136"/>
  <c r="K67" i="136"/>
  <c r="T82" i="4" s="1"/>
  <c r="H68" i="136"/>
  <c r="I68" i="136"/>
  <c r="J68" i="136"/>
  <c r="K68" i="136"/>
  <c r="H69" i="136"/>
  <c r="I69" i="136"/>
  <c r="J69" i="136"/>
  <c r="K69" i="136"/>
  <c r="T84" i="4" s="1"/>
  <c r="H70" i="136"/>
  <c r="I70" i="136"/>
  <c r="J70" i="136"/>
  <c r="K70" i="136"/>
  <c r="T85" i="4" s="1"/>
  <c r="H71" i="136"/>
  <c r="I71" i="136"/>
  <c r="J71" i="136"/>
  <c r="K71" i="136"/>
  <c r="T86" i="4" s="1"/>
  <c r="H72" i="136"/>
  <c r="I72" i="136"/>
  <c r="J72" i="136"/>
  <c r="K72" i="136"/>
  <c r="T88" i="4" s="1"/>
  <c r="H73" i="136"/>
  <c r="I73" i="136"/>
  <c r="J73" i="136"/>
  <c r="K73" i="136"/>
  <c r="T89" i="4" s="1"/>
  <c r="H74" i="136"/>
  <c r="I74" i="136"/>
  <c r="J74" i="136"/>
  <c r="K74" i="136"/>
  <c r="H75" i="136"/>
  <c r="I75" i="136"/>
  <c r="J75" i="136"/>
  <c r="K75" i="136"/>
  <c r="T92" i="4" s="1"/>
  <c r="H76" i="136"/>
  <c r="I76" i="136"/>
  <c r="J76" i="136"/>
  <c r="K76" i="136"/>
  <c r="T93" i="4" s="1"/>
  <c r="H77" i="136"/>
  <c r="I77" i="136"/>
  <c r="J77" i="136"/>
  <c r="K77" i="136"/>
  <c r="T94" i="4" s="1"/>
  <c r="H78" i="136"/>
  <c r="I78" i="136"/>
  <c r="J78" i="136"/>
  <c r="K78" i="136"/>
  <c r="T95" i="4" s="1"/>
  <c r="H79" i="136"/>
  <c r="I79" i="136"/>
  <c r="J79" i="136"/>
  <c r="K79" i="136"/>
  <c r="T96" i="4" s="1"/>
  <c r="H80" i="136"/>
  <c r="I80" i="136"/>
  <c r="J80" i="136"/>
  <c r="K80" i="136"/>
  <c r="T98" i="4" s="1"/>
  <c r="H81" i="136"/>
  <c r="I81" i="136"/>
  <c r="J81" i="136"/>
  <c r="K81" i="136"/>
  <c r="H82" i="136"/>
  <c r="I82" i="136"/>
  <c r="J82" i="136"/>
  <c r="K82" i="136"/>
  <c r="T100" i="4" s="1"/>
  <c r="H83" i="136"/>
  <c r="I83" i="136"/>
  <c r="J83" i="136"/>
  <c r="K83" i="136"/>
  <c r="T101" i="4" s="1"/>
  <c r="H84" i="136"/>
  <c r="I84" i="136"/>
  <c r="J84" i="136"/>
  <c r="K84" i="136"/>
  <c r="H85" i="136"/>
  <c r="I85" i="136"/>
  <c r="J85" i="136"/>
  <c r="K85" i="136"/>
  <c r="T103" i="4" s="1"/>
  <c r="H86" i="136"/>
  <c r="I86" i="136"/>
  <c r="J86" i="136"/>
  <c r="K86" i="136"/>
  <c r="T104" i="4" s="1"/>
  <c r="H87" i="136"/>
  <c r="I87" i="136"/>
  <c r="J87" i="136"/>
  <c r="K87" i="136"/>
  <c r="T105" i="4" s="1"/>
  <c r="H88" i="136"/>
  <c r="I88" i="136"/>
  <c r="J88" i="136"/>
  <c r="K88" i="136"/>
  <c r="H89" i="136"/>
  <c r="I89" i="136"/>
  <c r="J89" i="136"/>
  <c r="K89" i="136"/>
  <c r="H90" i="136"/>
  <c r="I90" i="136"/>
  <c r="J90" i="136"/>
  <c r="K90" i="136"/>
  <c r="T108" i="4" s="1"/>
  <c r="H91" i="136"/>
  <c r="I91" i="136"/>
  <c r="J91" i="136"/>
  <c r="K91" i="136"/>
  <c r="T109" i="4" s="1"/>
  <c r="H92" i="136"/>
  <c r="I92" i="136"/>
  <c r="J92" i="136"/>
  <c r="K92" i="136"/>
  <c r="H93" i="136"/>
  <c r="I93" i="136"/>
  <c r="J93" i="136"/>
  <c r="K93" i="136"/>
  <c r="H94" i="136"/>
  <c r="I94" i="136"/>
  <c r="J94" i="136"/>
  <c r="K94" i="136"/>
  <c r="T115" i="4" s="1"/>
  <c r="H95" i="136"/>
  <c r="I95" i="136"/>
  <c r="J95" i="136"/>
  <c r="K95" i="136"/>
  <c r="T116" i="4" s="1"/>
  <c r="H96" i="136"/>
  <c r="I96" i="136"/>
  <c r="J96" i="136"/>
  <c r="K96" i="136"/>
  <c r="T117" i="4" s="1"/>
  <c r="H97" i="136"/>
  <c r="I97" i="136"/>
  <c r="J97" i="136"/>
  <c r="K97" i="136"/>
  <c r="T118" i="4" s="1"/>
  <c r="H98" i="136"/>
  <c r="I98" i="136"/>
  <c r="J98" i="136"/>
  <c r="K98" i="136"/>
  <c r="T119" i="4" s="1"/>
  <c r="H99" i="136"/>
  <c r="I99" i="136"/>
  <c r="J99" i="136"/>
  <c r="K99" i="136"/>
  <c r="T120" i="4" s="1"/>
  <c r="H100" i="136"/>
  <c r="I100" i="136"/>
  <c r="J100" i="136"/>
  <c r="K100" i="136"/>
  <c r="H101" i="136"/>
  <c r="I101" i="136"/>
  <c r="J101" i="136"/>
  <c r="K101" i="136"/>
  <c r="H102" i="136"/>
  <c r="I102" i="136"/>
  <c r="J102" i="136"/>
  <c r="K102" i="136"/>
  <c r="T123" i="4" s="1"/>
  <c r="H103" i="136"/>
  <c r="I103" i="136"/>
  <c r="J103" i="136"/>
  <c r="K103" i="136"/>
  <c r="T124" i="4" s="1"/>
  <c r="H104" i="136"/>
  <c r="I104" i="136"/>
  <c r="J104" i="136"/>
  <c r="K104" i="136"/>
  <c r="T125" i="4" s="1"/>
  <c r="H105" i="136"/>
  <c r="I105" i="136"/>
  <c r="J105" i="136"/>
  <c r="K105" i="136"/>
  <c r="T126" i="4" s="1"/>
  <c r="H106" i="136"/>
  <c r="I106" i="136"/>
  <c r="J106" i="136"/>
  <c r="K106" i="136"/>
  <c r="T127" i="4" s="1"/>
  <c r="H107" i="136"/>
  <c r="I107" i="136"/>
  <c r="J107" i="136"/>
  <c r="K107" i="136"/>
  <c r="T128" i="4" s="1"/>
  <c r="H108" i="136"/>
  <c r="I108" i="136"/>
  <c r="J108" i="136"/>
  <c r="K108" i="136"/>
  <c r="H109" i="136"/>
  <c r="I109" i="136"/>
  <c r="J109" i="136"/>
  <c r="K109" i="136"/>
  <c r="H110" i="136"/>
  <c r="I110" i="136"/>
  <c r="J110" i="136"/>
  <c r="K110" i="136"/>
  <c r="T131" i="4" s="1"/>
  <c r="H111" i="136"/>
  <c r="I111" i="136"/>
  <c r="J111" i="136"/>
  <c r="K111" i="136"/>
  <c r="T132" i="4" s="1"/>
  <c r="H112" i="136"/>
  <c r="I112" i="136"/>
  <c r="J112" i="136"/>
  <c r="K112" i="136"/>
  <c r="T133" i="4" s="1"/>
  <c r="H113" i="136"/>
  <c r="I113" i="136"/>
  <c r="J113" i="136"/>
  <c r="K113" i="136"/>
  <c r="T134" i="4" s="1"/>
  <c r="H114" i="136"/>
  <c r="I114" i="136"/>
  <c r="J114" i="136"/>
  <c r="K114" i="136"/>
  <c r="T135" i="4" s="1"/>
  <c r="I115" i="136"/>
  <c r="J115" i="136"/>
  <c r="K115" i="136"/>
  <c r="T136" i="4" s="1"/>
  <c r="H116" i="136"/>
  <c r="I116" i="136"/>
  <c r="J116" i="136"/>
  <c r="K116" i="136"/>
  <c r="H117" i="136"/>
  <c r="I117" i="136"/>
  <c r="J117" i="136"/>
  <c r="K117" i="136"/>
  <c r="H118" i="136"/>
  <c r="I118" i="136"/>
  <c r="J118" i="136"/>
  <c r="K118" i="136"/>
  <c r="T139" i="4" s="1"/>
  <c r="H119" i="136"/>
  <c r="I119" i="136"/>
  <c r="J119" i="136"/>
  <c r="K119" i="136"/>
  <c r="T141" i="4" s="1"/>
  <c r="H120" i="136"/>
  <c r="I120" i="136"/>
  <c r="J120" i="136"/>
  <c r="K120" i="136"/>
  <c r="T142" i="4" s="1"/>
  <c r="H121" i="136"/>
  <c r="I121" i="136"/>
  <c r="J121" i="136"/>
  <c r="K121" i="136"/>
  <c r="H122" i="136"/>
  <c r="I122" i="136"/>
  <c r="J122" i="136"/>
  <c r="K122" i="136"/>
  <c r="T144" i="4" s="1"/>
  <c r="H123" i="136"/>
  <c r="I123" i="136"/>
  <c r="J123" i="136"/>
  <c r="K123" i="136"/>
  <c r="T146" i="4" s="1"/>
  <c r="H124" i="136"/>
  <c r="I124" i="136"/>
  <c r="J124" i="136"/>
  <c r="K124" i="136"/>
  <c r="H125" i="136"/>
  <c r="I125" i="136"/>
  <c r="J125" i="136"/>
  <c r="K125" i="136"/>
  <c r="T156" i="4" s="1"/>
  <c r="H126" i="136"/>
  <c r="I126" i="136"/>
  <c r="J126" i="136"/>
  <c r="K126" i="136"/>
  <c r="T162" i="4" s="1"/>
  <c r="H127" i="136"/>
  <c r="I127" i="136"/>
  <c r="J127" i="136"/>
  <c r="K127" i="136"/>
  <c r="T172" i="4" s="1"/>
  <c r="H128" i="136"/>
  <c r="I128" i="136"/>
  <c r="J128" i="136"/>
  <c r="K128" i="136"/>
  <c r="H129" i="136"/>
  <c r="I129" i="136"/>
  <c r="J129" i="136"/>
  <c r="N204" i="39" s="1"/>
  <c r="K129" i="136"/>
  <c r="T174" i="4" s="1"/>
  <c r="H130" i="136"/>
  <c r="I130" i="136"/>
  <c r="L206" i="39" s="1"/>
  <c r="J130" i="136"/>
  <c r="N206" i="39" s="1"/>
  <c r="K130" i="136"/>
  <c r="T175" i="4" s="1"/>
  <c r="H131" i="136"/>
  <c r="I131" i="136"/>
  <c r="L207" i="39" s="1"/>
  <c r="J131" i="136"/>
  <c r="N207" i="39" s="1"/>
  <c r="K131" i="136"/>
  <c r="T176" i="4" s="1"/>
  <c r="H132" i="136"/>
  <c r="I132" i="136"/>
  <c r="L208" i="39" s="1"/>
  <c r="J132" i="136"/>
  <c r="N208" i="39" s="1"/>
  <c r="K132" i="136"/>
  <c r="T177" i="4" s="1"/>
  <c r="H133" i="136"/>
  <c r="I133" i="136"/>
  <c r="J133" i="136"/>
  <c r="K133" i="136"/>
  <c r="H134" i="136"/>
  <c r="I134" i="136"/>
  <c r="J134" i="136"/>
  <c r="K134" i="136"/>
  <c r="H135" i="136"/>
  <c r="I135" i="136"/>
  <c r="J135" i="136"/>
  <c r="K135" i="136"/>
  <c r="T178" i="4" s="1"/>
  <c r="H136" i="136"/>
  <c r="I136" i="136"/>
  <c r="J136" i="136"/>
  <c r="K136" i="136"/>
  <c r="H137" i="136"/>
  <c r="I137" i="136"/>
  <c r="J137" i="136"/>
  <c r="K137" i="136"/>
  <c r="T186" i="4" s="1"/>
  <c r="H138" i="136"/>
  <c r="I138" i="136"/>
  <c r="J138" i="136"/>
  <c r="K138" i="136"/>
  <c r="T187" i="4" s="1"/>
  <c r="H139" i="136"/>
  <c r="I139" i="136"/>
  <c r="J139" i="136"/>
  <c r="K139" i="136"/>
  <c r="T188" i="4" s="1"/>
  <c r="H140" i="136"/>
  <c r="I140" i="136"/>
  <c r="J140" i="136"/>
  <c r="K140" i="136"/>
  <c r="H141" i="136"/>
  <c r="I141" i="136"/>
  <c r="J141" i="136"/>
  <c r="K141" i="136"/>
  <c r="H142" i="136"/>
  <c r="I142" i="136"/>
  <c r="J142" i="136"/>
  <c r="K142" i="136"/>
  <c r="T191" i="4" s="1"/>
  <c r="H143" i="136"/>
  <c r="I143" i="136"/>
  <c r="L289" i="39" s="1"/>
  <c r="J143" i="136"/>
  <c r="K143" i="136"/>
  <c r="T192" i="4" s="1"/>
  <c r="H144" i="136"/>
  <c r="I144" i="136"/>
  <c r="J144" i="136"/>
  <c r="K144" i="136"/>
  <c r="T193" i="4" s="1"/>
  <c r="H145" i="136"/>
  <c r="I145" i="136"/>
  <c r="J145" i="136"/>
  <c r="K145" i="136"/>
  <c r="H146" i="136"/>
  <c r="I146" i="136"/>
  <c r="J146" i="136"/>
  <c r="K146" i="136"/>
  <c r="T194" i="4" s="1"/>
  <c r="H147" i="136"/>
  <c r="I147" i="136"/>
  <c r="J147" i="136"/>
  <c r="K147" i="136"/>
  <c r="H148" i="136"/>
  <c r="I148" i="136"/>
  <c r="J148" i="136"/>
  <c r="K148" i="136"/>
  <c r="H149" i="136"/>
  <c r="I149" i="136"/>
  <c r="L293" i="39" s="1"/>
  <c r="J149" i="136"/>
  <c r="K149" i="136"/>
  <c r="T196" i="4" s="1"/>
  <c r="I3" i="136"/>
  <c r="J3" i="136"/>
  <c r="K3" i="136"/>
  <c r="T10" i="4" s="1"/>
  <c r="H3" i="136"/>
  <c r="N10" i="35" l="1"/>
  <c r="H10" i="35"/>
  <c r="H41" i="35"/>
  <c r="O9" i="4"/>
  <c r="N301" i="39" s="1"/>
  <c r="L244" i="39"/>
  <c r="L23" i="39"/>
  <c r="I194" i="4"/>
  <c r="I193" i="4"/>
  <c r="I187" i="4"/>
  <c r="I179" i="4"/>
  <c r="I177" i="4"/>
  <c r="H208" i="39" s="1"/>
  <c r="I208" i="39"/>
  <c r="O208" i="39" s="1"/>
  <c r="I175" i="4"/>
  <c r="H206" i="39" s="1"/>
  <c r="I206" i="39"/>
  <c r="O206" i="39" s="1"/>
  <c r="I203" i="39"/>
  <c r="I202" i="39" s="1"/>
  <c r="I173" i="4"/>
  <c r="H203" i="39" s="1"/>
  <c r="H202" i="39" s="1"/>
  <c r="I162" i="4"/>
  <c r="I155" i="4"/>
  <c r="I144" i="4"/>
  <c r="N144" i="4"/>
  <c r="I142" i="4"/>
  <c r="N142" i="4"/>
  <c r="I139" i="4"/>
  <c r="I137" i="4"/>
  <c r="I135" i="4"/>
  <c r="I131" i="4"/>
  <c r="I129" i="4"/>
  <c r="I127" i="4"/>
  <c r="I125" i="4"/>
  <c r="I123" i="4"/>
  <c r="I121" i="4"/>
  <c r="I119" i="4"/>
  <c r="I117" i="4"/>
  <c r="I115" i="4"/>
  <c r="I110" i="4"/>
  <c r="N110" i="4"/>
  <c r="I108" i="4"/>
  <c r="N108" i="4"/>
  <c r="I106" i="4"/>
  <c r="N106" i="4"/>
  <c r="I104" i="4"/>
  <c r="N104" i="4"/>
  <c r="I102" i="4"/>
  <c r="I100" i="4"/>
  <c r="N100" i="4"/>
  <c r="I98" i="4"/>
  <c r="N95" i="4"/>
  <c r="I95" i="4"/>
  <c r="I93" i="4"/>
  <c r="N93" i="4"/>
  <c r="I90" i="4"/>
  <c r="I88" i="4"/>
  <c r="H88" i="39" s="1"/>
  <c r="I85" i="4"/>
  <c r="I83" i="4"/>
  <c r="I81" i="4"/>
  <c r="I75" i="4"/>
  <c r="N75" i="4"/>
  <c r="I73" i="4"/>
  <c r="N73" i="4"/>
  <c r="I71" i="4"/>
  <c r="N71" i="4"/>
  <c r="N69" i="4"/>
  <c r="I69" i="4"/>
  <c r="I67" i="4"/>
  <c r="N67" i="4"/>
  <c r="I65" i="4"/>
  <c r="N65" i="4"/>
  <c r="I63" i="4"/>
  <c r="I60" i="4"/>
  <c r="I58" i="4"/>
  <c r="I56" i="4"/>
  <c r="I53" i="4"/>
  <c r="I50" i="4"/>
  <c r="N50" i="4"/>
  <c r="I48" i="4"/>
  <c r="I45" i="4"/>
  <c r="N45" i="4"/>
  <c r="N43" i="4"/>
  <c r="I43" i="4"/>
  <c r="I41" i="4"/>
  <c r="N41" i="4"/>
  <c r="N39" i="4"/>
  <c r="I39" i="4"/>
  <c r="I37" i="4"/>
  <c r="N37" i="4"/>
  <c r="I35" i="4"/>
  <c r="N35" i="4"/>
  <c r="I33" i="4"/>
  <c r="N33" i="4"/>
  <c r="I30" i="4"/>
  <c r="N30" i="4"/>
  <c r="I28" i="4"/>
  <c r="N28" i="4"/>
  <c r="I26" i="4"/>
  <c r="N26" i="4"/>
  <c r="I23" i="4"/>
  <c r="N23" i="4"/>
  <c r="I21" i="4"/>
  <c r="N21" i="4"/>
  <c r="I19" i="4"/>
  <c r="N19" i="4"/>
  <c r="L17" i="4"/>
  <c r="I17" i="4"/>
  <c r="I15" i="4"/>
  <c r="N15" i="4"/>
  <c r="I13" i="4"/>
  <c r="N13" i="4"/>
  <c r="I11" i="4"/>
  <c r="N11" i="4"/>
  <c r="N102" i="4"/>
  <c r="I293" i="39"/>
  <c r="N293" i="39" s="1"/>
  <c r="I196" i="4"/>
  <c r="H293" i="39" s="1"/>
  <c r="I192" i="4"/>
  <c r="P190" i="4"/>
  <c r="I188" i="4"/>
  <c r="I186" i="4"/>
  <c r="I178" i="4"/>
  <c r="I176" i="4"/>
  <c r="H207" i="39" s="1"/>
  <c r="I207" i="39"/>
  <c r="M207" i="39" s="1"/>
  <c r="I174" i="4"/>
  <c r="H204" i="39" s="1"/>
  <c r="I172" i="4"/>
  <c r="I156" i="4"/>
  <c r="N156" i="4"/>
  <c r="N146" i="4"/>
  <c r="I146" i="4"/>
  <c r="I143" i="4"/>
  <c r="N143" i="4"/>
  <c r="I141" i="4"/>
  <c r="I138" i="4"/>
  <c r="I136" i="4"/>
  <c r="I134" i="4"/>
  <c r="I132" i="4"/>
  <c r="I130" i="4"/>
  <c r="I128" i="4"/>
  <c r="I126" i="4"/>
  <c r="I124" i="4"/>
  <c r="I122" i="4"/>
  <c r="I120" i="4"/>
  <c r="I118" i="4"/>
  <c r="I116" i="4"/>
  <c r="I113" i="4"/>
  <c r="I109" i="4"/>
  <c r="N109" i="4"/>
  <c r="N107" i="4"/>
  <c r="I107" i="4"/>
  <c r="I105" i="4"/>
  <c r="N105" i="4"/>
  <c r="N103" i="4"/>
  <c r="I103" i="4"/>
  <c r="I101" i="4"/>
  <c r="N101" i="4"/>
  <c r="I99" i="4"/>
  <c r="I96" i="4"/>
  <c r="N96" i="4"/>
  <c r="N94" i="4"/>
  <c r="I94" i="4"/>
  <c r="I92" i="4"/>
  <c r="I89" i="4"/>
  <c r="I86" i="4"/>
  <c r="I84" i="4"/>
  <c r="I82" i="4"/>
  <c r="I79" i="4"/>
  <c r="N76" i="4"/>
  <c r="I76" i="4"/>
  <c r="I74" i="4"/>
  <c r="N74" i="4"/>
  <c r="I72" i="4"/>
  <c r="N72" i="4"/>
  <c r="N70" i="4"/>
  <c r="I70" i="4"/>
  <c r="N68" i="4"/>
  <c r="I68" i="4"/>
  <c r="I66" i="4"/>
  <c r="N66" i="4"/>
  <c r="I64" i="4"/>
  <c r="N64" i="4"/>
  <c r="I61" i="4"/>
  <c r="I59" i="4"/>
  <c r="I57" i="4"/>
  <c r="I54" i="4"/>
  <c r="I51" i="4"/>
  <c r="N51" i="4"/>
  <c r="I49" i="4"/>
  <c r="N49" i="4"/>
  <c r="I46" i="4"/>
  <c r="N46" i="4"/>
  <c r="I44" i="4"/>
  <c r="N44" i="4"/>
  <c r="I42" i="4"/>
  <c r="N42" i="4"/>
  <c r="I40" i="4"/>
  <c r="N40" i="4"/>
  <c r="I38" i="4"/>
  <c r="N38" i="4"/>
  <c r="I36" i="4"/>
  <c r="N36" i="4"/>
  <c r="I34" i="4"/>
  <c r="N34" i="4"/>
  <c r="I32" i="4"/>
  <c r="I29" i="4"/>
  <c r="N29" i="4"/>
  <c r="I27" i="4"/>
  <c r="N27" i="4"/>
  <c r="I25" i="4"/>
  <c r="I22" i="4"/>
  <c r="N22" i="4"/>
  <c r="I20" i="4"/>
  <c r="N20" i="4"/>
  <c r="I18" i="4"/>
  <c r="N18" i="4"/>
  <c r="I16" i="4"/>
  <c r="N16" i="4"/>
  <c r="I14" i="4"/>
  <c r="N14" i="4"/>
  <c r="I12" i="4"/>
  <c r="N12" i="4"/>
  <c r="I10" i="4"/>
  <c r="T25" i="4"/>
  <c r="T45" i="4"/>
  <c r="T37" i="4"/>
  <c r="T57" i="4"/>
  <c r="T70" i="4"/>
  <c r="T79" i="4"/>
  <c r="T90" i="4"/>
  <c r="T110" i="4"/>
  <c r="T102" i="4"/>
  <c r="T143" i="4"/>
  <c r="T173" i="4"/>
  <c r="T16" i="4"/>
  <c r="K16" i="4" s="1"/>
  <c r="T29" i="4"/>
  <c r="T130" i="4"/>
  <c r="T122" i="4"/>
  <c r="T138" i="4"/>
  <c r="T190" i="4"/>
  <c r="T23" i="4"/>
  <c r="T15" i="4"/>
  <c r="K15" i="4" s="1"/>
  <c r="T28" i="4"/>
  <c r="T42" i="4"/>
  <c r="T34" i="4"/>
  <c r="T56" i="4"/>
  <c r="T107" i="4"/>
  <c r="T99" i="4"/>
  <c r="T129" i="4"/>
  <c r="T121" i="4"/>
  <c r="T137" i="4"/>
  <c r="T155" i="4"/>
  <c r="T189" i="4"/>
  <c r="T9" i="4" s="1"/>
  <c r="T41" i="4"/>
  <c r="T33" i="4"/>
  <c r="T106" i="4"/>
  <c r="T113" i="4"/>
  <c r="T60" i="4"/>
  <c r="T73" i="4"/>
  <c r="T65" i="4"/>
  <c r="T83" i="4"/>
  <c r="T179" i="4"/>
  <c r="M9" i="4"/>
  <c r="N189" i="4"/>
  <c r="P189" i="4"/>
  <c r="N190" i="4"/>
  <c r="N191" i="4"/>
  <c r="P191" i="4"/>
  <c r="H9" i="35" l="1"/>
  <c r="I133" i="4"/>
  <c r="I78" i="4" s="1"/>
  <c r="I9" i="4" s="1"/>
  <c r="H301" i="39" s="1"/>
  <c r="L13" i="4"/>
  <c r="J78" i="4"/>
  <c r="M244" i="39"/>
  <c r="N244" i="39"/>
  <c r="O244" i="39" s="1"/>
  <c r="M208" i="39"/>
  <c r="L14" i="4"/>
  <c r="L16" i="4"/>
  <c r="L15" i="4"/>
  <c r="M206" i="39"/>
  <c r="O207" i="39"/>
  <c r="N17" i="4"/>
  <c r="Q57" i="37"/>
  <c r="Q54" i="37"/>
  <c r="Q26" i="37"/>
  <c r="R26" i="37" s="1"/>
  <c r="N40" i="37"/>
  <c r="N41" i="37"/>
  <c r="N42" i="37"/>
  <c r="N43" i="37"/>
  <c r="N44" i="37"/>
  <c r="N45" i="37"/>
  <c r="N47" i="37"/>
  <c r="N48" i="37"/>
  <c r="N49" i="37"/>
  <c r="N50" i="37"/>
  <c r="N51" i="37"/>
  <c r="N52" i="37"/>
  <c r="N53" i="37"/>
  <c r="N54" i="37"/>
  <c r="N39" i="37"/>
  <c r="N33" i="37"/>
  <c r="N26" i="37"/>
  <c r="R40" i="35"/>
  <c r="O40" i="35"/>
  <c r="M50" i="35"/>
  <c r="M44" i="35"/>
  <c r="M45" i="35"/>
  <c r="M46" i="35"/>
  <c r="M47" i="35"/>
  <c r="M48" i="35"/>
  <c r="M15" i="35"/>
  <c r="M16" i="35"/>
  <c r="M17" i="35"/>
  <c r="M18" i="35"/>
  <c r="M19" i="35"/>
  <c r="M21" i="35"/>
  <c r="M22" i="35"/>
  <c r="M23" i="35"/>
  <c r="M24" i="35"/>
  <c r="M25" i="35"/>
  <c r="M26" i="35"/>
  <c r="M27" i="35"/>
  <c r="M28" i="35"/>
  <c r="M29" i="35"/>
  <c r="M30" i="35"/>
  <c r="M31" i="35"/>
  <c r="M32" i="35"/>
  <c r="M33" i="35"/>
  <c r="M34" i="35"/>
  <c r="M35" i="35"/>
  <c r="M36" i="35"/>
  <c r="AE53" i="54"/>
  <c r="Q271" i="39" l="1"/>
  <c r="J9" i="4"/>
  <c r="I301" i="39" s="1"/>
  <c r="N38" i="37"/>
  <c r="G157" i="4"/>
  <c r="G158" i="4"/>
  <c r="G159" i="4"/>
  <c r="G145" i="39"/>
  <c r="F145" i="39"/>
  <c r="F51" i="39"/>
  <c r="FA3" i="131" l="1"/>
  <c r="FB3" i="131"/>
  <c r="FA4" i="131"/>
  <c r="FB4" i="131"/>
  <c r="FA5" i="131"/>
  <c r="FB5" i="131"/>
  <c r="EZ4" i="131"/>
  <c r="EZ5" i="131"/>
  <c r="EZ3" i="131"/>
  <c r="ES3" i="131"/>
  <c r="AJ53" i="54" s="1"/>
  <c r="AJ35" i="54" s="1"/>
  <c r="AJ9" i="54" s="1"/>
  <c r="N31" i="4"/>
  <c r="N62" i="4"/>
  <c r="N80" i="4"/>
  <c r="N112" i="4"/>
  <c r="N114" i="4"/>
  <c r="N145" i="4"/>
  <c r="N163" i="4"/>
  <c r="N195" i="4"/>
  <c r="N197" i="4"/>
  <c r="P31" i="4"/>
  <c r="P62" i="4"/>
  <c r="P80" i="4"/>
  <c r="P112" i="4"/>
  <c r="P114" i="4"/>
  <c r="P145" i="4"/>
  <c r="P149" i="4"/>
  <c r="P150" i="4"/>
  <c r="P151" i="4"/>
  <c r="P152" i="4"/>
  <c r="P153" i="4"/>
  <c r="P154" i="4"/>
  <c r="P161" i="4"/>
  <c r="P163" i="4"/>
  <c r="P164" i="4"/>
  <c r="P168" i="4"/>
  <c r="P195" i="4"/>
  <c r="P197" i="4"/>
  <c r="H214" i="39"/>
  <c r="P182" i="39"/>
  <c r="H182" i="39"/>
  <c r="P179" i="39"/>
  <c r="S179" i="39"/>
  <c r="H179" i="39"/>
  <c r="G214" i="39"/>
  <c r="F182" i="39"/>
  <c r="G182" i="39"/>
  <c r="G179" i="39"/>
  <c r="F179" i="39"/>
  <c r="GA4" i="135"/>
  <c r="GB4" i="135"/>
  <c r="GC4" i="135"/>
  <c r="GD4" i="135"/>
  <c r="GA5" i="135"/>
  <c r="GB5" i="135"/>
  <c r="GC5" i="135"/>
  <c r="GD5" i="135"/>
  <c r="GA6" i="135"/>
  <c r="GB6" i="135"/>
  <c r="GC6" i="135"/>
  <c r="GD6" i="135"/>
  <c r="GA7" i="135"/>
  <c r="GB7" i="135"/>
  <c r="GC7" i="135"/>
  <c r="GD7" i="135"/>
  <c r="GA8" i="135"/>
  <c r="GB8" i="135"/>
  <c r="GC8" i="135"/>
  <c r="GD8" i="135"/>
  <c r="GA9" i="135"/>
  <c r="GB9" i="135"/>
  <c r="GC9" i="135"/>
  <c r="GD9" i="135"/>
  <c r="GA10" i="135"/>
  <c r="GB10" i="135"/>
  <c r="GC10" i="135"/>
  <c r="GD10" i="135"/>
  <c r="GA11" i="135"/>
  <c r="GB11" i="135"/>
  <c r="GC11" i="135"/>
  <c r="GD11" i="135"/>
  <c r="GA12" i="135"/>
  <c r="GB12" i="135"/>
  <c r="GC12" i="135"/>
  <c r="GD12" i="135"/>
  <c r="GA13" i="135"/>
  <c r="GB13" i="135"/>
  <c r="GC13" i="135"/>
  <c r="GD13" i="135"/>
  <c r="GA14" i="135"/>
  <c r="GB14" i="135"/>
  <c r="GC14" i="135"/>
  <c r="GD14" i="135"/>
  <c r="GA15" i="135"/>
  <c r="GB15" i="135"/>
  <c r="GC15" i="135"/>
  <c r="GD15" i="135"/>
  <c r="GA16" i="135"/>
  <c r="GB16" i="135"/>
  <c r="GC16" i="135"/>
  <c r="GD16" i="135"/>
  <c r="GA17" i="135"/>
  <c r="GB17" i="135"/>
  <c r="GC17" i="135"/>
  <c r="N24" i="4" s="1"/>
  <c r="GD17" i="135"/>
  <c r="GA18" i="135"/>
  <c r="GB18" i="135"/>
  <c r="GC18" i="135"/>
  <c r="GD18" i="135"/>
  <c r="GA19" i="135"/>
  <c r="GB19" i="135"/>
  <c r="GC19" i="135"/>
  <c r="GD19" i="135"/>
  <c r="GA20" i="135"/>
  <c r="GB20" i="135"/>
  <c r="GC20" i="135"/>
  <c r="GD20" i="135"/>
  <c r="GA21" i="135"/>
  <c r="GB21" i="135"/>
  <c r="GC21" i="135"/>
  <c r="GD21" i="135"/>
  <c r="GA22" i="135"/>
  <c r="GB22" i="135"/>
  <c r="GC22" i="135"/>
  <c r="GD22" i="135"/>
  <c r="GA23" i="135"/>
  <c r="GB23" i="135"/>
  <c r="GC23" i="135"/>
  <c r="GD23" i="135"/>
  <c r="GA24" i="135"/>
  <c r="GB24" i="135"/>
  <c r="GC24" i="135"/>
  <c r="GD24" i="135"/>
  <c r="GA25" i="135"/>
  <c r="GB25" i="135"/>
  <c r="GC25" i="135"/>
  <c r="GD25" i="135"/>
  <c r="GA26" i="135"/>
  <c r="GB26" i="135"/>
  <c r="GC26" i="135"/>
  <c r="GD26" i="135"/>
  <c r="GA27" i="135"/>
  <c r="GB27" i="135"/>
  <c r="GC27" i="135"/>
  <c r="GD27" i="135"/>
  <c r="GA28" i="135"/>
  <c r="GB28" i="135"/>
  <c r="GC28" i="135"/>
  <c r="GD28" i="135"/>
  <c r="GA29" i="135"/>
  <c r="GB29" i="135"/>
  <c r="GC29" i="135"/>
  <c r="GD29" i="135"/>
  <c r="GA30" i="135"/>
  <c r="GB30" i="135"/>
  <c r="GC30" i="135"/>
  <c r="GD30" i="135"/>
  <c r="GA31" i="135"/>
  <c r="GB31" i="135"/>
  <c r="GC31" i="135"/>
  <c r="GD31" i="135"/>
  <c r="GA32" i="135"/>
  <c r="GB32" i="135"/>
  <c r="GC32" i="135"/>
  <c r="GD32" i="135"/>
  <c r="GA33" i="135"/>
  <c r="GB33" i="135"/>
  <c r="GC33" i="135"/>
  <c r="GD33" i="135"/>
  <c r="GA34" i="135"/>
  <c r="GB34" i="135"/>
  <c r="GC34" i="135"/>
  <c r="GD34" i="135"/>
  <c r="GA35" i="135"/>
  <c r="GB35" i="135"/>
  <c r="GC35" i="135"/>
  <c r="GD35" i="135"/>
  <c r="GA36" i="135"/>
  <c r="GB36" i="135"/>
  <c r="GC36" i="135"/>
  <c r="GD36" i="135"/>
  <c r="GA37" i="135"/>
  <c r="GB37" i="135"/>
  <c r="GC37" i="135"/>
  <c r="GD37" i="135"/>
  <c r="GA38" i="135"/>
  <c r="GB38" i="135"/>
  <c r="GC38" i="135"/>
  <c r="GD38" i="135"/>
  <c r="GA39" i="135"/>
  <c r="GB39" i="135"/>
  <c r="GC39" i="135"/>
  <c r="N47" i="4" s="1"/>
  <c r="GD39" i="135"/>
  <c r="P47" i="4" s="1"/>
  <c r="GA40" i="135"/>
  <c r="GB40" i="135"/>
  <c r="GC40" i="135"/>
  <c r="GD40" i="135"/>
  <c r="GA41" i="135"/>
  <c r="GB41" i="135"/>
  <c r="GC41" i="135"/>
  <c r="GD41" i="135"/>
  <c r="GA42" i="135"/>
  <c r="GB42" i="135"/>
  <c r="GC42" i="135"/>
  <c r="GD42" i="135"/>
  <c r="GA43" i="135"/>
  <c r="GB43" i="135"/>
  <c r="GC43" i="135"/>
  <c r="GD43" i="135"/>
  <c r="GA44" i="135"/>
  <c r="GB44" i="135"/>
  <c r="GC44" i="135"/>
  <c r="GD44" i="135"/>
  <c r="GA45" i="135"/>
  <c r="GB45" i="135"/>
  <c r="GC45" i="135"/>
  <c r="GD45" i="135"/>
  <c r="GA46" i="135"/>
  <c r="GB46" i="135"/>
  <c r="GC46" i="135"/>
  <c r="GD46" i="135"/>
  <c r="GA47" i="135"/>
  <c r="GB47" i="135"/>
  <c r="GC47" i="135"/>
  <c r="N55" i="4" s="1"/>
  <c r="GD47" i="135"/>
  <c r="GA48" i="135"/>
  <c r="GB48" i="135"/>
  <c r="GC48" i="135"/>
  <c r="GD48" i="135"/>
  <c r="GA49" i="135"/>
  <c r="GB49" i="135"/>
  <c r="GC49" i="135"/>
  <c r="N57" i="4" s="1"/>
  <c r="GD49" i="135"/>
  <c r="GA50" i="135"/>
  <c r="GB50" i="135"/>
  <c r="GC50" i="135"/>
  <c r="GD50" i="135"/>
  <c r="GA51" i="135"/>
  <c r="GB51" i="135"/>
  <c r="GC51" i="135"/>
  <c r="GD51" i="135"/>
  <c r="GA52" i="135"/>
  <c r="GB52" i="135"/>
  <c r="GC52" i="135"/>
  <c r="GD52" i="135"/>
  <c r="GA53" i="135"/>
  <c r="GB53" i="135"/>
  <c r="GC53" i="135"/>
  <c r="N61" i="4" s="1"/>
  <c r="GD53" i="135"/>
  <c r="GA54" i="135"/>
  <c r="GB54" i="135"/>
  <c r="GC54" i="135"/>
  <c r="GD54" i="135"/>
  <c r="GA55" i="135"/>
  <c r="GB55" i="135"/>
  <c r="GC55" i="135"/>
  <c r="GD55" i="135"/>
  <c r="GA56" i="135"/>
  <c r="GB56" i="135"/>
  <c r="GC56" i="135"/>
  <c r="GD56" i="135"/>
  <c r="GA57" i="135"/>
  <c r="GB57" i="135"/>
  <c r="GC57" i="135"/>
  <c r="GD57" i="135"/>
  <c r="GA58" i="135"/>
  <c r="GB58" i="135"/>
  <c r="GC58" i="135"/>
  <c r="GD58" i="135"/>
  <c r="GA59" i="135"/>
  <c r="GB59" i="135"/>
  <c r="GC59" i="135"/>
  <c r="GD59" i="135"/>
  <c r="GA60" i="135"/>
  <c r="GB60" i="135"/>
  <c r="GC60" i="135"/>
  <c r="GD60" i="135"/>
  <c r="GA61" i="135"/>
  <c r="GB61" i="135"/>
  <c r="GC61" i="135"/>
  <c r="GD61" i="135"/>
  <c r="GA62" i="135"/>
  <c r="GB62" i="135"/>
  <c r="GC62" i="135"/>
  <c r="GD62" i="135"/>
  <c r="GA63" i="135"/>
  <c r="GB63" i="135"/>
  <c r="GC63" i="135"/>
  <c r="GD63" i="135"/>
  <c r="GA64" i="135"/>
  <c r="GB64" i="135"/>
  <c r="GC64" i="135"/>
  <c r="GD64" i="135"/>
  <c r="GA65" i="135"/>
  <c r="GB65" i="135"/>
  <c r="GC65" i="135"/>
  <c r="GD65" i="135"/>
  <c r="GA66" i="135"/>
  <c r="GB66" i="135"/>
  <c r="GC66" i="135"/>
  <c r="GD66" i="135"/>
  <c r="GA67" i="135"/>
  <c r="GB67" i="135"/>
  <c r="GC67" i="135"/>
  <c r="GD67" i="135"/>
  <c r="GA68" i="135"/>
  <c r="GB68" i="135"/>
  <c r="GC68" i="135"/>
  <c r="GD68" i="135"/>
  <c r="GA69" i="135"/>
  <c r="GB69" i="135"/>
  <c r="GC69" i="135"/>
  <c r="GD69" i="135"/>
  <c r="GA70" i="135"/>
  <c r="GB70" i="135"/>
  <c r="GC70" i="135"/>
  <c r="GD70" i="135"/>
  <c r="GA71" i="135"/>
  <c r="GB71" i="135"/>
  <c r="GC71" i="135"/>
  <c r="GD71" i="135"/>
  <c r="GA72" i="135"/>
  <c r="GB72" i="135"/>
  <c r="GC72" i="135"/>
  <c r="GD72" i="135"/>
  <c r="GA73" i="135"/>
  <c r="GB73" i="135"/>
  <c r="GC73" i="135"/>
  <c r="GD73" i="135"/>
  <c r="GA74" i="135"/>
  <c r="GB74" i="135"/>
  <c r="GC74" i="135"/>
  <c r="GD74" i="135"/>
  <c r="GA75" i="135"/>
  <c r="GB75" i="135"/>
  <c r="GC75" i="135"/>
  <c r="GD75" i="135"/>
  <c r="GA76" i="135"/>
  <c r="GB76" i="135"/>
  <c r="GC76" i="135"/>
  <c r="GD76" i="135"/>
  <c r="GA77" i="135"/>
  <c r="GB77" i="135"/>
  <c r="GC77" i="135"/>
  <c r="GD77" i="135"/>
  <c r="GA78" i="135"/>
  <c r="GB78" i="135"/>
  <c r="GC78" i="135"/>
  <c r="GD78" i="135"/>
  <c r="GA79" i="135"/>
  <c r="GB79" i="135"/>
  <c r="GC79" i="135"/>
  <c r="GD79" i="135"/>
  <c r="GA80" i="135"/>
  <c r="GB80" i="135"/>
  <c r="GC80" i="135"/>
  <c r="GD80" i="135"/>
  <c r="GA81" i="135"/>
  <c r="GB81" i="135"/>
  <c r="GC81" i="135"/>
  <c r="GD81" i="135"/>
  <c r="GA82" i="135"/>
  <c r="GB82" i="135"/>
  <c r="GC82" i="135"/>
  <c r="GD82" i="135"/>
  <c r="GA83" i="135"/>
  <c r="GB83" i="135"/>
  <c r="GC83" i="135"/>
  <c r="GD83" i="135"/>
  <c r="GA84" i="135"/>
  <c r="GB84" i="135"/>
  <c r="GC84" i="135"/>
  <c r="GD84" i="135"/>
  <c r="GA85" i="135"/>
  <c r="GB85" i="135"/>
  <c r="GC85" i="135"/>
  <c r="GD85" i="135"/>
  <c r="GA86" i="135"/>
  <c r="GB86" i="135"/>
  <c r="GC86" i="135"/>
  <c r="GD86" i="135"/>
  <c r="GA87" i="135"/>
  <c r="GB87" i="135"/>
  <c r="GC87" i="135"/>
  <c r="N97" i="4" s="1"/>
  <c r="GD87" i="135"/>
  <c r="GA88" i="135"/>
  <c r="GB88" i="135"/>
  <c r="GC88" i="135"/>
  <c r="GD88" i="135"/>
  <c r="GA89" i="135"/>
  <c r="GB89" i="135"/>
  <c r="GC89" i="135"/>
  <c r="GD89" i="135"/>
  <c r="GA90" i="135"/>
  <c r="GB90" i="135"/>
  <c r="GC90" i="135"/>
  <c r="GD90" i="135"/>
  <c r="GA91" i="135"/>
  <c r="GB91" i="135"/>
  <c r="GC91" i="135"/>
  <c r="GD91" i="135"/>
  <c r="GA92" i="135"/>
  <c r="GB92" i="135"/>
  <c r="GC92" i="135"/>
  <c r="GD92" i="135"/>
  <c r="GA93" i="135"/>
  <c r="GB93" i="135"/>
  <c r="GC93" i="135"/>
  <c r="GD93" i="135"/>
  <c r="GA94" i="135"/>
  <c r="GB94" i="135"/>
  <c r="GC94" i="135"/>
  <c r="GD94" i="135"/>
  <c r="GA95" i="135"/>
  <c r="GB95" i="135"/>
  <c r="GC95" i="135"/>
  <c r="GD95" i="135"/>
  <c r="GA96" i="135"/>
  <c r="GB96" i="135"/>
  <c r="GC96" i="135"/>
  <c r="GD96" i="135"/>
  <c r="GA97" i="135"/>
  <c r="GB97" i="135"/>
  <c r="GC97" i="135"/>
  <c r="GD97" i="135"/>
  <c r="P107" i="4" s="1"/>
  <c r="GA98" i="135"/>
  <c r="GB98" i="135"/>
  <c r="GC98" i="135"/>
  <c r="GD98" i="135"/>
  <c r="GA99" i="135"/>
  <c r="GB99" i="135"/>
  <c r="GC99" i="135"/>
  <c r="GD99" i="135"/>
  <c r="GA100" i="135"/>
  <c r="GB100" i="135"/>
  <c r="GC100" i="135"/>
  <c r="GD100" i="135"/>
  <c r="GA101" i="135"/>
  <c r="GB101" i="135"/>
  <c r="GC101" i="135"/>
  <c r="GD101" i="135"/>
  <c r="P111" i="4" s="1"/>
  <c r="GA102" i="135"/>
  <c r="GB102" i="135"/>
  <c r="GC102" i="135"/>
  <c r="GD102" i="135"/>
  <c r="GA103" i="135"/>
  <c r="GB103" i="135"/>
  <c r="GC103" i="135"/>
  <c r="GD103" i="135"/>
  <c r="GA104" i="135"/>
  <c r="GB104" i="135"/>
  <c r="GC104" i="135"/>
  <c r="GD104" i="135"/>
  <c r="GA105" i="135"/>
  <c r="GB105" i="135"/>
  <c r="GC105" i="135"/>
  <c r="GD105" i="135"/>
  <c r="P117" i="4" s="1"/>
  <c r="GA106" i="135"/>
  <c r="GB106" i="135"/>
  <c r="GC106" i="135"/>
  <c r="GD106" i="135"/>
  <c r="GA107" i="135"/>
  <c r="GB107" i="135"/>
  <c r="GC107" i="135"/>
  <c r="GD107" i="135"/>
  <c r="P119" i="4" s="1"/>
  <c r="GA108" i="135"/>
  <c r="GB108" i="135"/>
  <c r="GC108" i="135"/>
  <c r="GD108" i="135"/>
  <c r="GA109" i="135"/>
  <c r="GB109" i="135"/>
  <c r="GC109" i="135"/>
  <c r="GD109" i="135"/>
  <c r="GA110" i="135"/>
  <c r="GB110" i="135"/>
  <c r="GC110" i="135"/>
  <c r="GD110" i="135"/>
  <c r="GA111" i="135"/>
  <c r="GB111" i="135"/>
  <c r="GC111" i="135"/>
  <c r="GD111" i="135"/>
  <c r="P122" i="4" s="1"/>
  <c r="GA112" i="135"/>
  <c r="GB112" i="135"/>
  <c r="GC112" i="135"/>
  <c r="GD112" i="135"/>
  <c r="GA113" i="135"/>
  <c r="GB113" i="135"/>
  <c r="GC113" i="135"/>
  <c r="GD113" i="135"/>
  <c r="P124" i="4" s="1"/>
  <c r="GA114" i="135"/>
  <c r="GB114" i="135"/>
  <c r="GC114" i="135"/>
  <c r="GD114" i="135"/>
  <c r="GA115" i="135"/>
  <c r="GB115" i="135"/>
  <c r="GC115" i="135"/>
  <c r="GD115" i="135"/>
  <c r="P126" i="4" s="1"/>
  <c r="GA116" i="135"/>
  <c r="GB116" i="135"/>
  <c r="GC116" i="135"/>
  <c r="GD116" i="135"/>
  <c r="GA117" i="135"/>
  <c r="GB117" i="135"/>
  <c r="GC117" i="135"/>
  <c r="N128" i="4" s="1"/>
  <c r="GD117" i="135"/>
  <c r="P128" i="4" s="1"/>
  <c r="GA118" i="135"/>
  <c r="GB118" i="135"/>
  <c r="GC118" i="135"/>
  <c r="GD118" i="135"/>
  <c r="GA119" i="135"/>
  <c r="GB119" i="135"/>
  <c r="GC119" i="135"/>
  <c r="GD119" i="135"/>
  <c r="P130" i="4" s="1"/>
  <c r="GA120" i="135"/>
  <c r="GB120" i="135"/>
  <c r="GC120" i="135"/>
  <c r="GD120" i="135"/>
  <c r="GA121" i="135"/>
  <c r="GB121" i="135"/>
  <c r="GC121" i="135"/>
  <c r="N132" i="4" s="1"/>
  <c r="GD121" i="135"/>
  <c r="P132" i="4" s="1"/>
  <c r="GA122" i="135"/>
  <c r="GB122" i="135"/>
  <c r="GC122" i="135"/>
  <c r="GD122" i="135"/>
  <c r="GA123" i="135"/>
  <c r="GB123" i="135"/>
  <c r="GC123" i="135"/>
  <c r="N134" i="4" s="1"/>
  <c r="GD123" i="135"/>
  <c r="P134" i="4" s="1"/>
  <c r="GA124" i="135"/>
  <c r="GB124" i="135"/>
  <c r="GC124" i="135"/>
  <c r="GD124" i="135"/>
  <c r="GA125" i="135"/>
  <c r="GB125" i="135"/>
  <c r="GC125" i="135"/>
  <c r="GD125" i="135"/>
  <c r="P136" i="4" s="1"/>
  <c r="GA126" i="135"/>
  <c r="GB126" i="135"/>
  <c r="GC126" i="135"/>
  <c r="GD126" i="135"/>
  <c r="GA127" i="135"/>
  <c r="GB127" i="135"/>
  <c r="GC127" i="135"/>
  <c r="N138" i="4" s="1"/>
  <c r="GD127" i="135"/>
  <c r="P138" i="4" s="1"/>
  <c r="GA128" i="135"/>
  <c r="GB128" i="135"/>
  <c r="GC128" i="135"/>
  <c r="GD128" i="135"/>
  <c r="GA129" i="135"/>
  <c r="GB129" i="135"/>
  <c r="GC129" i="135"/>
  <c r="N140" i="4" s="1"/>
  <c r="GD129" i="135"/>
  <c r="P140" i="4" s="1"/>
  <c r="GA130" i="135"/>
  <c r="GB130" i="135"/>
  <c r="GC130" i="135"/>
  <c r="GD130" i="135"/>
  <c r="GA131" i="135"/>
  <c r="GB131" i="135"/>
  <c r="GC131" i="135"/>
  <c r="GD131" i="135"/>
  <c r="P142" i="4" s="1"/>
  <c r="GA132" i="135"/>
  <c r="GB132" i="135"/>
  <c r="GC132" i="135"/>
  <c r="GD132" i="135"/>
  <c r="GA133" i="135"/>
  <c r="GB133" i="135"/>
  <c r="GC133" i="135"/>
  <c r="GD133" i="135"/>
  <c r="P144" i="4" s="1"/>
  <c r="GA134" i="135"/>
  <c r="GB134" i="135"/>
  <c r="GC134" i="135"/>
  <c r="GD134" i="135"/>
  <c r="GA135" i="135"/>
  <c r="GB135" i="135"/>
  <c r="GC135" i="135"/>
  <c r="GD135" i="135"/>
  <c r="P147" i="4" s="1"/>
  <c r="GA136" i="135"/>
  <c r="GB136" i="135"/>
  <c r="GC136" i="135"/>
  <c r="GD136" i="135"/>
  <c r="GA137" i="135"/>
  <c r="GB137" i="135"/>
  <c r="GC137" i="135"/>
  <c r="N155" i="4" s="1"/>
  <c r="GD137" i="135"/>
  <c r="P155" i="4" s="1"/>
  <c r="GA138" i="135"/>
  <c r="GB138" i="135"/>
  <c r="GC138" i="135"/>
  <c r="GD138" i="135"/>
  <c r="GA139" i="135"/>
  <c r="I179" i="39" s="1"/>
  <c r="GB139" i="135"/>
  <c r="GC139" i="135"/>
  <c r="GD139" i="135"/>
  <c r="GA140" i="135"/>
  <c r="GB140" i="135"/>
  <c r="GC140" i="135"/>
  <c r="GD140" i="135"/>
  <c r="GA141" i="135"/>
  <c r="I182" i="39" s="1"/>
  <c r="GB141" i="135"/>
  <c r="GC141" i="135"/>
  <c r="GD141" i="135"/>
  <c r="GA142" i="135"/>
  <c r="GB142" i="135"/>
  <c r="GC142" i="135"/>
  <c r="GD142" i="135"/>
  <c r="GA143" i="135"/>
  <c r="GB143" i="135"/>
  <c r="GC143" i="135"/>
  <c r="GD143" i="135"/>
  <c r="P165" i="4" s="1"/>
  <c r="GA144" i="135"/>
  <c r="GB144" i="135"/>
  <c r="GC144" i="135"/>
  <c r="GD144" i="135"/>
  <c r="GA145" i="135"/>
  <c r="GB145" i="135"/>
  <c r="GC145" i="135"/>
  <c r="GD145" i="135"/>
  <c r="P167" i="4" s="1"/>
  <c r="GA146" i="135"/>
  <c r="GB146" i="135"/>
  <c r="GC146" i="135"/>
  <c r="GD146" i="135"/>
  <c r="GA147" i="135"/>
  <c r="GB147" i="135"/>
  <c r="GC147" i="135"/>
  <c r="GD147" i="135"/>
  <c r="P170" i="4" s="1"/>
  <c r="GA148" i="135"/>
  <c r="GB148" i="135"/>
  <c r="GC148" i="135"/>
  <c r="GD148" i="135"/>
  <c r="GA149" i="135"/>
  <c r="GB149" i="135"/>
  <c r="GC149" i="135"/>
  <c r="N173" i="4" s="1"/>
  <c r="GD149" i="135"/>
  <c r="P173" i="4" s="1"/>
  <c r="GA150" i="135"/>
  <c r="GB150" i="135"/>
  <c r="GC150" i="135"/>
  <c r="GD150" i="135"/>
  <c r="GA151" i="135"/>
  <c r="GB151" i="135"/>
  <c r="GC151" i="135"/>
  <c r="N175" i="4" s="1"/>
  <c r="GD151" i="135"/>
  <c r="P175" i="4" s="1"/>
  <c r="GA152" i="135"/>
  <c r="GB152" i="135"/>
  <c r="GC152" i="135"/>
  <c r="GD152" i="135"/>
  <c r="GA153" i="135"/>
  <c r="GB153" i="135"/>
  <c r="GC153" i="135"/>
  <c r="N177" i="4" s="1"/>
  <c r="GD153" i="135"/>
  <c r="P177" i="4" s="1"/>
  <c r="GA154" i="135"/>
  <c r="GB154" i="135"/>
  <c r="GC154" i="135"/>
  <c r="GD154" i="135"/>
  <c r="GA155" i="135"/>
  <c r="GB155" i="135"/>
  <c r="GC155" i="135"/>
  <c r="GD155" i="135"/>
  <c r="GA156" i="135"/>
  <c r="GB156" i="135"/>
  <c r="GC156" i="135"/>
  <c r="GD156" i="135"/>
  <c r="GA157" i="135"/>
  <c r="GB157" i="135"/>
  <c r="GC157" i="135"/>
  <c r="N179" i="4" s="1"/>
  <c r="GD157" i="135"/>
  <c r="P179" i="4" s="1"/>
  <c r="GA158" i="135"/>
  <c r="GB158" i="135"/>
  <c r="GC158" i="135"/>
  <c r="GD158" i="135"/>
  <c r="GA159" i="135"/>
  <c r="I214" i="39" s="1"/>
  <c r="GB159" i="135"/>
  <c r="GC159" i="135"/>
  <c r="GD159" i="135"/>
  <c r="GA160" i="135"/>
  <c r="GB160" i="135"/>
  <c r="GC160" i="135"/>
  <c r="GD160" i="135"/>
  <c r="GA161" i="135"/>
  <c r="GB161" i="135"/>
  <c r="GC161" i="135"/>
  <c r="GD161" i="135"/>
  <c r="P183" i="4" s="1"/>
  <c r="GA162" i="135"/>
  <c r="GB162" i="135"/>
  <c r="GC162" i="135"/>
  <c r="GD162" i="135"/>
  <c r="GA163" i="135"/>
  <c r="GB163" i="135"/>
  <c r="GC163" i="135"/>
  <c r="GD163" i="135"/>
  <c r="GA164" i="135"/>
  <c r="GB164" i="135"/>
  <c r="GC164" i="135"/>
  <c r="GD164" i="135"/>
  <c r="GA165" i="135"/>
  <c r="GB165" i="135"/>
  <c r="GC165" i="135"/>
  <c r="GD165" i="135"/>
  <c r="GA166" i="135"/>
  <c r="GB166" i="135"/>
  <c r="GC166" i="135"/>
  <c r="GD166" i="135"/>
  <c r="GA167" i="135"/>
  <c r="GB167" i="135"/>
  <c r="GC167" i="135"/>
  <c r="N193" i="4" s="1"/>
  <c r="GD167" i="135"/>
  <c r="P193" i="4" s="1"/>
  <c r="GA168" i="135"/>
  <c r="GB168" i="135"/>
  <c r="GC168" i="135"/>
  <c r="GD168" i="135"/>
  <c r="GA169" i="135"/>
  <c r="GB169" i="135"/>
  <c r="GC169" i="135"/>
  <c r="N194" i="4" s="1"/>
  <c r="GD169" i="135"/>
  <c r="P194" i="4" s="1"/>
  <c r="GA170" i="135"/>
  <c r="GB170" i="135"/>
  <c r="GC170" i="135"/>
  <c r="GD170" i="135"/>
  <c r="GA171" i="135"/>
  <c r="GB171" i="135"/>
  <c r="GC171" i="135"/>
  <c r="GD171" i="135"/>
  <c r="GA172" i="135"/>
  <c r="GB172" i="135"/>
  <c r="GC172" i="135"/>
  <c r="GD172" i="135"/>
  <c r="GB3" i="135"/>
  <c r="GC3" i="135"/>
  <c r="GD3" i="135"/>
  <c r="GA3" i="135"/>
  <c r="FS4" i="135"/>
  <c r="AK11" i="4" s="1"/>
  <c r="FS5" i="135"/>
  <c r="AK12" i="4" s="1"/>
  <c r="FS6" i="135"/>
  <c r="AK13" i="4" s="1"/>
  <c r="FS7" i="135"/>
  <c r="AK14" i="4" s="1"/>
  <c r="FS8" i="135"/>
  <c r="AK15" i="4" s="1"/>
  <c r="FS9" i="135"/>
  <c r="AK16" i="4" s="1"/>
  <c r="FS10" i="135"/>
  <c r="AK17" i="4" s="1"/>
  <c r="FS11" i="135"/>
  <c r="AK18" i="4" s="1"/>
  <c r="FS12" i="135"/>
  <c r="AK19" i="4" s="1"/>
  <c r="FS13" i="135"/>
  <c r="AK20" i="4" s="1"/>
  <c r="FS14" i="135"/>
  <c r="AK21" i="4" s="1"/>
  <c r="FS15" i="135"/>
  <c r="AK22" i="4" s="1"/>
  <c r="FS16" i="135"/>
  <c r="AK23" i="4" s="1"/>
  <c r="FS17" i="135"/>
  <c r="AK25" i="4" s="1"/>
  <c r="FS18" i="135"/>
  <c r="AK26" i="4" s="1"/>
  <c r="FS19" i="135"/>
  <c r="AK27" i="4" s="1"/>
  <c r="FS20" i="135"/>
  <c r="AK28" i="4" s="1"/>
  <c r="FS21" i="135"/>
  <c r="AK29" i="4" s="1"/>
  <c r="FS22" i="135"/>
  <c r="AK30" i="4" s="1"/>
  <c r="FS23" i="135"/>
  <c r="AK32" i="4" s="1"/>
  <c r="FS24" i="135"/>
  <c r="AK33" i="4" s="1"/>
  <c r="FS25" i="135"/>
  <c r="AK34" i="4" s="1"/>
  <c r="FS26" i="135"/>
  <c r="AK35" i="4" s="1"/>
  <c r="FS27" i="135"/>
  <c r="AK36" i="4" s="1"/>
  <c r="FS28" i="135"/>
  <c r="AK37" i="4" s="1"/>
  <c r="FS29" i="135"/>
  <c r="AK38" i="4" s="1"/>
  <c r="FS30" i="135"/>
  <c r="AK39" i="4" s="1"/>
  <c r="FS31" i="135"/>
  <c r="AK40" i="4" s="1"/>
  <c r="FS32" i="135"/>
  <c r="AK41" i="4" s="1"/>
  <c r="FS33" i="135"/>
  <c r="AK42" i="4" s="1"/>
  <c r="FS34" i="135"/>
  <c r="AK43" i="4" s="1"/>
  <c r="FS35" i="135"/>
  <c r="AK44" i="4" s="1"/>
  <c r="FS36" i="135"/>
  <c r="AK45" i="4" s="1"/>
  <c r="FS37" i="135"/>
  <c r="AK46" i="4" s="1"/>
  <c r="FS38" i="135"/>
  <c r="AK47" i="4" s="1"/>
  <c r="FS39" i="135"/>
  <c r="AK48" i="4" s="1"/>
  <c r="FS40" i="135"/>
  <c r="AK49" i="4" s="1"/>
  <c r="FS41" i="135"/>
  <c r="AK50" i="4" s="1"/>
  <c r="FS42" i="135"/>
  <c r="AK51" i="4" s="1"/>
  <c r="FS43" i="135"/>
  <c r="AK52" i="4" s="1"/>
  <c r="FS44" i="135"/>
  <c r="AK53" i="4" s="1"/>
  <c r="FS45" i="135"/>
  <c r="AK54" i="4" s="1"/>
  <c r="FS46" i="135"/>
  <c r="AK56" i="4" s="1"/>
  <c r="FS47" i="135"/>
  <c r="AK57" i="4" s="1"/>
  <c r="FS48" i="135"/>
  <c r="AK58" i="4" s="1"/>
  <c r="FS49" i="135"/>
  <c r="AK59" i="4" s="1"/>
  <c r="FS50" i="135"/>
  <c r="AK60" i="4" s="1"/>
  <c r="FS51" i="135"/>
  <c r="AK61" i="4" s="1"/>
  <c r="FS52" i="135"/>
  <c r="AK63" i="4" s="1"/>
  <c r="FS53" i="135"/>
  <c r="AK64" i="4" s="1"/>
  <c r="FS54" i="135"/>
  <c r="AK65" i="4" s="1"/>
  <c r="FS55" i="135"/>
  <c r="AK66" i="4" s="1"/>
  <c r="FS56" i="135"/>
  <c r="AK68" i="4" s="1"/>
  <c r="FS57" i="135"/>
  <c r="AK69" i="4" s="1"/>
  <c r="FS58" i="135"/>
  <c r="AK70" i="4" s="1"/>
  <c r="FS59" i="135"/>
  <c r="AK71" i="4" s="1"/>
  <c r="FS60" i="135"/>
  <c r="AK72" i="4" s="1"/>
  <c r="FS61" i="135"/>
  <c r="AK73" i="4" s="1"/>
  <c r="FS62" i="135"/>
  <c r="AK74" i="4" s="1"/>
  <c r="FS63" i="135"/>
  <c r="AK75" i="4" s="1"/>
  <c r="FS64" i="135"/>
  <c r="AK76" i="4" s="1"/>
  <c r="FS65" i="135"/>
  <c r="AK77" i="4" s="1"/>
  <c r="FS66" i="135"/>
  <c r="AK78" i="4" s="1"/>
  <c r="FS67" i="135"/>
  <c r="AK79" i="4" s="1"/>
  <c r="FS68" i="135"/>
  <c r="AK81" i="4" s="1"/>
  <c r="FS69" i="135"/>
  <c r="AK82" i="4" s="1"/>
  <c r="FS70" i="135"/>
  <c r="AK85" i="4" s="1"/>
  <c r="FS71" i="135"/>
  <c r="AK86" i="4" s="1"/>
  <c r="FS72" i="135"/>
  <c r="AK87" i="4" s="1"/>
  <c r="FS73" i="135"/>
  <c r="AK88" i="4" s="1"/>
  <c r="FS74" i="135"/>
  <c r="AK90" i="4" s="1"/>
  <c r="FS75" i="135"/>
  <c r="AK92" i="4" s="1"/>
  <c r="FS76" i="135"/>
  <c r="AK93" i="4" s="1"/>
  <c r="FS77" i="135"/>
  <c r="AK94" i="4" s="1"/>
  <c r="FS78" i="135"/>
  <c r="AK96" i="4" s="1"/>
  <c r="FS79" i="135"/>
  <c r="AK97" i="4" s="1"/>
  <c r="FS80" i="135"/>
  <c r="AK98" i="4" s="1"/>
  <c r="FS81" i="135"/>
  <c r="AK99" i="4" s="1"/>
  <c r="FS82" i="135"/>
  <c r="AK100" i="4" s="1"/>
  <c r="FS83" i="135"/>
  <c r="AK101" i="4" s="1"/>
  <c r="FS84" i="135"/>
  <c r="AK102" i="4" s="1"/>
  <c r="FS85" i="135"/>
  <c r="AK103" i="4" s="1"/>
  <c r="FS86" i="135"/>
  <c r="AK104" i="4" s="1"/>
  <c r="FS87" i="135"/>
  <c r="AK105" i="4" s="1"/>
  <c r="FS88" i="135"/>
  <c r="AK106" i="4" s="1"/>
  <c r="FS89" i="135"/>
  <c r="AK107" i="4" s="1"/>
  <c r="FS90" i="135"/>
  <c r="AK108" i="4" s="1"/>
  <c r="FS91" i="135"/>
  <c r="AK109" i="4" s="1"/>
  <c r="FS92" i="135"/>
  <c r="AK111" i="4" s="1"/>
  <c r="FS93" i="135"/>
  <c r="AK113" i="4" s="1"/>
  <c r="FS94" i="135"/>
  <c r="AK115" i="4" s="1"/>
  <c r="FS95" i="135"/>
  <c r="AK116" i="4" s="1"/>
  <c r="FS96" i="135"/>
  <c r="AK117" i="4" s="1"/>
  <c r="FS97" i="135"/>
  <c r="AK118" i="4" s="1"/>
  <c r="FS98" i="135"/>
  <c r="AK119" i="4" s="1"/>
  <c r="FS99" i="135"/>
  <c r="AK120" i="4" s="1"/>
  <c r="FS100" i="135"/>
  <c r="AK121" i="4" s="1"/>
  <c r="FS101" i="135"/>
  <c r="AK122" i="4" s="1"/>
  <c r="FS102" i="135"/>
  <c r="AK124" i="4" s="1"/>
  <c r="FS103" i="135"/>
  <c r="AK125" i="4" s="1"/>
  <c r="FS104" i="135"/>
  <c r="AK126" i="4" s="1"/>
  <c r="FS105" i="135"/>
  <c r="AK127" i="4" s="1"/>
  <c r="FS106" i="135"/>
  <c r="AK128" i="4" s="1"/>
  <c r="FS107" i="135"/>
  <c r="AK129" i="4" s="1"/>
  <c r="FS108" i="135"/>
  <c r="AK130" i="4" s="1"/>
  <c r="FS109" i="135"/>
  <c r="AK131" i="4" s="1"/>
  <c r="FS110" i="135"/>
  <c r="AK132" i="4" s="1"/>
  <c r="FS111" i="135"/>
  <c r="AK133" i="4" s="1"/>
  <c r="FS112" i="135"/>
  <c r="AK134" i="4" s="1"/>
  <c r="FS113" i="135"/>
  <c r="AK135" i="4" s="1"/>
  <c r="FS114" i="135"/>
  <c r="AK136" i="4" s="1"/>
  <c r="FS115" i="135"/>
  <c r="AK137" i="4" s="1"/>
  <c r="FS116" i="135"/>
  <c r="AK138" i="4" s="1"/>
  <c r="FS117" i="135"/>
  <c r="AK139" i="4" s="1"/>
  <c r="FS118" i="135"/>
  <c r="AK140" i="4" s="1"/>
  <c r="FS119" i="135"/>
  <c r="AK141" i="4" s="1"/>
  <c r="FS120" i="135"/>
  <c r="AK146" i="4" s="1"/>
  <c r="FS121" i="135"/>
  <c r="AK155" i="4" s="1"/>
  <c r="FS122" i="135"/>
  <c r="AK157" i="4" s="1"/>
  <c r="FS123" i="135"/>
  <c r="AK158" i="4" s="1"/>
  <c r="FS124" i="135"/>
  <c r="AK159" i="4" s="1"/>
  <c r="FS125" i="135"/>
  <c r="AK162" i="4" s="1"/>
  <c r="FS126" i="135"/>
  <c r="AK165" i="4" s="1"/>
  <c r="FS127" i="135"/>
  <c r="AK166" i="4" s="1"/>
  <c r="FS128" i="135"/>
  <c r="AK167" i="4" s="1"/>
  <c r="FS129" i="135"/>
  <c r="FS130" i="135"/>
  <c r="AK172" i="4" s="1"/>
  <c r="FS131" i="135"/>
  <c r="AK173" i="4" s="1"/>
  <c r="FS132" i="135"/>
  <c r="AK174" i="4" s="1"/>
  <c r="FS133" i="135"/>
  <c r="AK175" i="4" s="1"/>
  <c r="FS134" i="135"/>
  <c r="AK177" i="4" s="1"/>
  <c r="FS135" i="135"/>
  <c r="AK178" i="4" s="1"/>
  <c r="FS136" i="135"/>
  <c r="AK179" i="4" s="1"/>
  <c r="FS137" i="135"/>
  <c r="AK180" i="4" s="1"/>
  <c r="FS138" i="135"/>
  <c r="AK181" i="4" s="1"/>
  <c r="FS139" i="135"/>
  <c r="AK182" i="4" s="1"/>
  <c r="FS140" i="135"/>
  <c r="AK183" i="4" s="1"/>
  <c r="FS141" i="135"/>
  <c r="AK184" i="4" s="1"/>
  <c r="FS142" i="135"/>
  <c r="AK186" i="4" s="1"/>
  <c r="FS143" i="135"/>
  <c r="AK187" i="4" s="1"/>
  <c r="FS144" i="135"/>
  <c r="AK192" i="4" s="1"/>
  <c r="FS145" i="135"/>
  <c r="AK193" i="4" s="1"/>
  <c r="FS146" i="135"/>
  <c r="FS147" i="135"/>
  <c r="AK194" i="4" s="1"/>
  <c r="FS148" i="135"/>
  <c r="FS149" i="135"/>
  <c r="FS3" i="135"/>
  <c r="AK10" i="4" s="1"/>
  <c r="AJ28" i="35"/>
  <c r="HT9" i="133"/>
  <c r="HR4" i="133"/>
  <c r="HS4" i="133"/>
  <c r="HT4" i="133"/>
  <c r="HR5" i="133"/>
  <c r="HS5" i="133"/>
  <c r="HT5" i="133"/>
  <c r="HR6" i="133"/>
  <c r="HS6" i="133"/>
  <c r="HT6" i="133"/>
  <c r="HR7" i="133"/>
  <c r="HS7" i="133"/>
  <c r="HT7" i="133"/>
  <c r="HR8" i="133"/>
  <c r="HS8" i="133"/>
  <c r="HT8" i="133"/>
  <c r="HR9" i="133"/>
  <c r="HS9" i="133"/>
  <c r="HR10" i="133"/>
  <c r="HS10" i="133"/>
  <c r="HT10" i="133"/>
  <c r="HR11" i="133"/>
  <c r="HS11" i="133"/>
  <c r="HT11" i="133"/>
  <c r="HR12" i="133"/>
  <c r="HS12" i="133"/>
  <c r="HT12" i="133"/>
  <c r="HR13" i="133"/>
  <c r="HS13" i="133"/>
  <c r="HT13" i="133"/>
  <c r="HR14" i="133"/>
  <c r="HS14" i="133"/>
  <c r="HT14" i="133"/>
  <c r="HR15" i="133"/>
  <c r="HS15" i="133"/>
  <c r="HT15" i="133"/>
  <c r="HR16" i="133"/>
  <c r="HS16" i="133"/>
  <c r="HT16" i="133"/>
  <c r="HR17" i="133"/>
  <c r="HS17" i="133"/>
  <c r="HT17" i="133"/>
  <c r="HR18" i="133"/>
  <c r="HS18" i="133"/>
  <c r="HT18" i="133"/>
  <c r="HR19" i="133"/>
  <c r="HS19" i="133"/>
  <c r="HT19" i="133"/>
  <c r="HR20" i="133"/>
  <c r="HS20" i="133"/>
  <c r="HT20" i="133"/>
  <c r="HR21" i="133"/>
  <c r="HS21" i="133"/>
  <c r="HT21" i="133"/>
  <c r="HR22" i="133"/>
  <c r="HS22" i="133"/>
  <c r="HT22" i="133"/>
  <c r="HR23" i="133"/>
  <c r="HS23" i="133"/>
  <c r="HT23" i="133"/>
  <c r="HR24" i="133"/>
  <c r="HS24" i="133"/>
  <c r="HT24" i="133"/>
  <c r="HR25" i="133"/>
  <c r="HS25" i="133"/>
  <c r="HT25" i="133"/>
  <c r="HR26" i="133"/>
  <c r="HS26" i="133"/>
  <c r="HT26" i="133"/>
  <c r="HR27" i="133"/>
  <c r="HS27" i="133"/>
  <c r="HT27" i="133"/>
  <c r="HR28" i="133"/>
  <c r="HS28" i="133"/>
  <c r="HT28" i="133"/>
  <c r="HR29" i="133"/>
  <c r="HS29" i="133"/>
  <c r="HT29" i="133"/>
  <c r="HR30" i="133"/>
  <c r="HS30" i="133"/>
  <c r="HT30" i="133"/>
  <c r="HR31" i="133"/>
  <c r="HS31" i="133"/>
  <c r="HT31" i="133"/>
  <c r="HR32" i="133"/>
  <c r="HS32" i="133"/>
  <c r="HT32" i="133"/>
  <c r="HR33" i="133"/>
  <c r="HS33" i="133"/>
  <c r="HT33" i="133"/>
  <c r="HR34" i="133"/>
  <c r="HS34" i="133"/>
  <c r="HT34" i="133"/>
  <c r="HR35" i="133"/>
  <c r="HS35" i="133"/>
  <c r="HT35" i="133"/>
  <c r="HR36" i="133"/>
  <c r="HS36" i="133"/>
  <c r="HT36" i="133"/>
  <c r="HR37" i="133"/>
  <c r="HS37" i="133"/>
  <c r="HT37" i="133"/>
  <c r="HR38" i="133"/>
  <c r="HS38" i="133"/>
  <c r="HT38" i="133"/>
  <c r="HR39" i="133"/>
  <c r="HS39" i="133"/>
  <c r="HT39" i="133"/>
  <c r="HR40" i="133"/>
  <c r="HS40" i="133"/>
  <c r="HT40" i="133"/>
  <c r="HR41" i="133"/>
  <c r="HS41" i="133"/>
  <c r="HT41" i="133"/>
  <c r="HR42" i="133"/>
  <c r="HS42" i="133"/>
  <c r="HT42" i="133"/>
  <c r="HR43" i="133"/>
  <c r="HS43" i="133"/>
  <c r="HT43" i="133"/>
  <c r="HR44" i="133"/>
  <c r="HS44" i="133"/>
  <c r="HT44" i="133"/>
  <c r="HR45" i="133"/>
  <c r="HS45" i="133"/>
  <c r="HT45" i="133"/>
  <c r="HR46" i="133"/>
  <c r="HS46" i="133"/>
  <c r="HT46" i="133"/>
  <c r="HR47" i="133"/>
  <c r="HS47" i="133"/>
  <c r="HT47" i="133"/>
  <c r="HR48" i="133"/>
  <c r="HS48" i="133"/>
  <c r="HT48" i="133"/>
  <c r="HR49" i="133"/>
  <c r="HS49" i="133"/>
  <c r="HT49" i="133"/>
  <c r="HR50" i="133"/>
  <c r="HS50" i="133"/>
  <c r="HT50" i="133"/>
  <c r="HR51" i="133"/>
  <c r="HS51" i="133"/>
  <c r="HT51" i="133"/>
  <c r="HR52" i="133"/>
  <c r="HS52" i="133"/>
  <c r="HT52" i="133"/>
  <c r="HR53" i="133"/>
  <c r="HS53" i="133"/>
  <c r="HT53" i="133"/>
  <c r="HR54" i="133"/>
  <c r="HS54" i="133"/>
  <c r="HT54" i="133"/>
  <c r="HR55" i="133"/>
  <c r="HS55" i="133"/>
  <c r="HT55" i="133"/>
  <c r="HS3" i="133"/>
  <c r="HT3" i="133"/>
  <c r="HR3" i="133"/>
  <c r="HI4" i="133"/>
  <c r="AJ15" i="35" s="1"/>
  <c r="HI5" i="133"/>
  <c r="AJ16" i="35" s="1"/>
  <c r="HI6" i="133"/>
  <c r="AJ23" i="35" s="1"/>
  <c r="HI7" i="133"/>
  <c r="AJ22" i="35" s="1"/>
  <c r="HI8" i="133"/>
  <c r="AJ21" i="35" s="1"/>
  <c r="HI9" i="133"/>
  <c r="AJ27" i="35" s="1"/>
  <c r="AJ26" i="35" s="1"/>
  <c r="HI10" i="133"/>
  <c r="AJ32" i="35" s="1"/>
  <c r="HI11" i="133"/>
  <c r="AJ34" i="35" s="1"/>
  <c r="HI12" i="133"/>
  <c r="AJ33" i="35" s="1"/>
  <c r="HI13" i="133"/>
  <c r="AJ44" i="35" s="1"/>
  <c r="HI14" i="133"/>
  <c r="AJ45" i="35" s="1"/>
  <c r="HI15" i="133"/>
  <c r="AJ46" i="35" s="1"/>
  <c r="HI3" i="133"/>
  <c r="AJ19" i="35" s="1"/>
  <c r="AK198" i="4" l="1"/>
  <c r="AJ20" i="35"/>
  <c r="P99" i="4"/>
  <c r="P83" i="4"/>
  <c r="P55" i="4"/>
  <c r="P26" i="4"/>
  <c r="P139" i="4"/>
  <c r="P131" i="4"/>
  <c r="P18" i="4"/>
  <c r="P118" i="4"/>
  <c r="P39" i="4"/>
  <c r="N58" i="4"/>
  <c r="N56" i="4"/>
  <c r="N52" i="4"/>
  <c r="N48" i="4"/>
  <c r="N32" i="4"/>
  <c r="N81" i="4"/>
  <c r="N10" i="4"/>
  <c r="N25" i="4"/>
  <c r="N59" i="4"/>
  <c r="P91" i="4"/>
  <c r="N60" i="4"/>
  <c r="N129" i="4"/>
  <c r="N121" i="4"/>
  <c r="P42" i="4"/>
  <c r="P34" i="4"/>
  <c r="P10" i="4"/>
  <c r="N89" i="4"/>
  <c r="M214" i="39"/>
  <c r="L214" i="39"/>
  <c r="AJ43" i="35"/>
  <c r="AJ42" i="35" s="1"/>
  <c r="AJ41" i="35" s="1"/>
  <c r="L179" i="39"/>
  <c r="N157" i="4"/>
  <c r="M179" i="39" s="1"/>
  <c r="P90" i="4"/>
  <c r="M182" i="39"/>
  <c r="L182" i="39"/>
  <c r="N214" i="39"/>
  <c r="P181" i="4"/>
  <c r="O214" i="39" s="1"/>
  <c r="P159" i="4"/>
  <c r="O182" i="39" s="1"/>
  <c r="N182" i="39"/>
  <c r="P157" i="4"/>
  <c r="O179" i="39" s="1"/>
  <c r="N179" i="39"/>
  <c r="P115" i="4"/>
  <c r="P14" i="4"/>
  <c r="P98" i="4"/>
  <c r="N133" i="4"/>
  <c r="P196" i="4"/>
  <c r="P192" i="4"/>
  <c r="P184" i="4"/>
  <c r="P182" i="4"/>
  <c r="P180" i="4"/>
  <c r="P178" i="4"/>
  <c r="P176" i="4"/>
  <c r="P174" i="4"/>
  <c r="P172" i="4"/>
  <c r="P169" i="4"/>
  <c r="P166" i="4"/>
  <c r="P162" i="4"/>
  <c r="P158" i="4"/>
  <c r="P156" i="4"/>
  <c r="P148" i="4"/>
  <c r="P146" i="4"/>
  <c r="P143" i="4"/>
  <c r="P141" i="4"/>
  <c r="P137" i="4"/>
  <c r="P135" i="4"/>
  <c r="P133" i="4"/>
  <c r="P129" i="4"/>
  <c r="P127" i="4"/>
  <c r="P125" i="4"/>
  <c r="P123" i="4"/>
  <c r="P121" i="4"/>
  <c r="P120" i="4"/>
  <c r="P116" i="4"/>
  <c r="P113" i="4"/>
  <c r="P110" i="4"/>
  <c r="P108" i="4"/>
  <c r="P106" i="4"/>
  <c r="P104" i="4"/>
  <c r="P102" i="4"/>
  <c r="P100" i="4"/>
  <c r="P96" i="4"/>
  <c r="P94" i="4"/>
  <c r="P92" i="4"/>
  <c r="P88" i="4"/>
  <c r="P86" i="4"/>
  <c r="P84" i="4"/>
  <c r="P82" i="4"/>
  <c r="P79" i="4"/>
  <c r="P77" i="4"/>
  <c r="P75" i="4"/>
  <c r="P73" i="4"/>
  <c r="P71" i="4"/>
  <c r="P69" i="4"/>
  <c r="P67" i="4"/>
  <c r="P65" i="4"/>
  <c r="P60" i="4"/>
  <c r="P58" i="4"/>
  <c r="P56" i="4"/>
  <c r="P50" i="4"/>
  <c r="N77" i="4"/>
  <c r="N196" i="4"/>
  <c r="N192" i="4"/>
  <c r="N180" i="4"/>
  <c r="N178" i="4"/>
  <c r="N176" i="4"/>
  <c r="N174" i="4"/>
  <c r="N172" i="4"/>
  <c r="N162" i="4"/>
  <c r="N141" i="4"/>
  <c r="N137" i="4"/>
  <c r="N120" i="4"/>
  <c r="N113" i="4"/>
  <c r="N54" i="4"/>
  <c r="N86" i="4"/>
  <c r="P22" i="4"/>
  <c r="P30" i="4"/>
  <c r="N139" i="4"/>
  <c r="N135" i="4"/>
  <c r="N131" i="4"/>
  <c r="N127" i="4"/>
  <c r="N125" i="4"/>
  <c r="N123" i="4"/>
  <c r="N118" i="4"/>
  <c r="N116" i="4"/>
  <c r="N98" i="4"/>
  <c r="N92" i="4"/>
  <c r="N90" i="4"/>
  <c r="N88" i="4"/>
  <c r="N84" i="4"/>
  <c r="N82" i="4"/>
  <c r="N79" i="4"/>
  <c r="P109" i="4"/>
  <c r="P105" i="4"/>
  <c r="P103" i="4"/>
  <c r="P101" i="4"/>
  <c r="P97" i="4"/>
  <c r="P95" i="4"/>
  <c r="P93" i="4"/>
  <c r="P89" i="4"/>
  <c r="P87" i="4"/>
  <c r="P85" i="4"/>
  <c r="P81" i="4"/>
  <c r="P78" i="4"/>
  <c r="P76" i="4"/>
  <c r="P74" i="4"/>
  <c r="P72" i="4"/>
  <c r="P70" i="4"/>
  <c r="P68" i="4"/>
  <c r="P66" i="4"/>
  <c r="P64" i="4"/>
  <c r="P61" i="4"/>
  <c r="P59" i="4"/>
  <c r="P57" i="4"/>
  <c r="P53" i="4"/>
  <c r="P51" i="4"/>
  <c r="P49" i="4"/>
  <c r="P45" i="4"/>
  <c r="P43" i="4"/>
  <c r="P41" i="4"/>
  <c r="P37" i="4"/>
  <c r="P35" i="4"/>
  <c r="P33" i="4"/>
  <c r="P28" i="4"/>
  <c r="P24" i="4"/>
  <c r="P20" i="4"/>
  <c r="P16" i="4"/>
  <c r="N136" i="4"/>
  <c r="N130" i="4"/>
  <c r="N126" i="4"/>
  <c r="N124" i="4"/>
  <c r="N122" i="4"/>
  <c r="N119" i="4"/>
  <c r="N117" i="4"/>
  <c r="N115" i="4"/>
  <c r="N111" i="4"/>
  <c r="N99" i="4"/>
  <c r="N91" i="4"/>
  <c r="N87" i="4"/>
  <c r="N85" i="4"/>
  <c r="N83" i="4"/>
  <c r="N78" i="4"/>
  <c r="N53" i="4"/>
  <c r="P54" i="4"/>
  <c r="P52" i="4"/>
  <c r="P48" i="4"/>
  <c r="P46" i="4"/>
  <c r="P44" i="4"/>
  <c r="P40" i="4"/>
  <c r="P38" i="4"/>
  <c r="P36" i="4"/>
  <c r="P32" i="4"/>
  <c r="P29" i="4"/>
  <c r="P27" i="4"/>
  <c r="P25" i="4"/>
  <c r="P23" i="4"/>
  <c r="P21" i="4"/>
  <c r="P19" i="4"/>
  <c r="P17" i="4"/>
  <c r="P15" i="4"/>
  <c r="P13" i="4"/>
  <c r="P11" i="4"/>
  <c r="AK9" i="4"/>
  <c r="AJ14" i="35"/>
  <c r="AJ30" i="35"/>
  <c r="K57" i="37"/>
  <c r="HR3" i="132"/>
  <c r="AJ35" i="37"/>
  <c r="HU54" i="132"/>
  <c r="HR4" i="132"/>
  <c r="HS4" i="132"/>
  <c r="HT4" i="132"/>
  <c r="HR5" i="132"/>
  <c r="HS5" i="132"/>
  <c r="HT5" i="132"/>
  <c r="HR6" i="132"/>
  <c r="HS6" i="132"/>
  <c r="HT6" i="132"/>
  <c r="HR7" i="132"/>
  <c r="HS7" i="132"/>
  <c r="HT7" i="132"/>
  <c r="HR8" i="132"/>
  <c r="HS8" i="132"/>
  <c r="HT8" i="132"/>
  <c r="HR9" i="132"/>
  <c r="HS9" i="132"/>
  <c r="HT9" i="132"/>
  <c r="HR10" i="132"/>
  <c r="HS10" i="132"/>
  <c r="HT10" i="132"/>
  <c r="HR11" i="132"/>
  <c r="HS11" i="132"/>
  <c r="HT11" i="132"/>
  <c r="HR12" i="132"/>
  <c r="HS12" i="132"/>
  <c r="HT12" i="132"/>
  <c r="HR13" i="132"/>
  <c r="HS13" i="132"/>
  <c r="HT13" i="132"/>
  <c r="HR14" i="132"/>
  <c r="HS14" i="132"/>
  <c r="HT14" i="132"/>
  <c r="HR15" i="132"/>
  <c r="HS15" i="132"/>
  <c r="HT15" i="132"/>
  <c r="HR16" i="132"/>
  <c r="HS16" i="132"/>
  <c r="HT16" i="132"/>
  <c r="HR17" i="132"/>
  <c r="HS17" i="132"/>
  <c r="HT17" i="132"/>
  <c r="HR18" i="132"/>
  <c r="HS18" i="132"/>
  <c r="HT18" i="132"/>
  <c r="HR19" i="132"/>
  <c r="HS19" i="132"/>
  <c r="HT19" i="132"/>
  <c r="HR20" i="132"/>
  <c r="HS20" i="132"/>
  <c r="HT20" i="132"/>
  <c r="HR21" i="132"/>
  <c r="HS21" i="132"/>
  <c r="HT21" i="132"/>
  <c r="HR22" i="132"/>
  <c r="HS22" i="132"/>
  <c r="HT22" i="132"/>
  <c r="HR23" i="132"/>
  <c r="HS23" i="132"/>
  <c r="HT23" i="132"/>
  <c r="HR24" i="132"/>
  <c r="HS24" i="132"/>
  <c r="HT24" i="132"/>
  <c r="HR25" i="132"/>
  <c r="HS25" i="132"/>
  <c r="HT25" i="132"/>
  <c r="HR26" i="132"/>
  <c r="HS26" i="132"/>
  <c r="HT26" i="132"/>
  <c r="HR27" i="132"/>
  <c r="HS27" i="132"/>
  <c r="HT27" i="132"/>
  <c r="HR28" i="132"/>
  <c r="HS28" i="132"/>
  <c r="HT28" i="132"/>
  <c r="HR29" i="132"/>
  <c r="HS29" i="132"/>
  <c r="HT29" i="132"/>
  <c r="HR30" i="132"/>
  <c r="HS30" i="132"/>
  <c r="HT30" i="132"/>
  <c r="HR31" i="132"/>
  <c r="HS31" i="132"/>
  <c r="HT31" i="132"/>
  <c r="HR32" i="132"/>
  <c r="HS32" i="132"/>
  <c r="HT32" i="132"/>
  <c r="HR33" i="132"/>
  <c r="HS33" i="132"/>
  <c r="HT33" i="132"/>
  <c r="HR34" i="132"/>
  <c r="HS34" i="132"/>
  <c r="HT34" i="132"/>
  <c r="HR35" i="132"/>
  <c r="HS35" i="132"/>
  <c r="HT35" i="132"/>
  <c r="HR36" i="132"/>
  <c r="HS36" i="132"/>
  <c r="HT36" i="132"/>
  <c r="HR37" i="132"/>
  <c r="HS37" i="132"/>
  <c r="HT37" i="132"/>
  <c r="HR38" i="132"/>
  <c r="HS38" i="132"/>
  <c r="HT38" i="132"/>
  <c r="HR39" i="132"/>
  <c r="HS39" i="132"/>
  <c r="HT39" i="132"/>
  <c r="HR40" i="132"/>
  <c r="HS40" i="132"/>
  <c r="HT40" i="132"/>
  <c r="HR41" i="132"/>
  <c r="HS41" i="132"/>
  <c r="HT41" i="132"/>
  <c r="HR42" i="132"/>
  <c r="HS42" i="132"/>
  <c r="HT42" i="132"/>
  <c r="HR43" i="132"/>
  <c r="HS43" i="132"/>
  <c r="HT43" i="132"/>
  <c r="HR44" i="132"/>
  <c r="HS44" i="132"/>
  <c r="HT44" i="132"/>
  <c r="HR45" i="132"/>
  <c r="H91" i="37" s="1"/>
  <c r="HS45" i="132"/>
  <c r="HT45" i="132"/>
  <c r="HR46" i="132"/>
  <c r="HS46" i="132"/>
  <c r="HT46" i="132"/>
  <c r="HR47" i="132"/>
  <c r="HS47" i="132"/>
  <c r="HT47" i="132"/>
  <c r="HR48" i="132"/>
  <c r="HS48" i="132"/>
  <c r="HT48" i="132"/>
  <c r="HR49" i="132"/>
  <c r="HS49" i="132"/>
  <c r="HT49" i="132"/>
  <c r="HR50" i="132"/>
  <c r="HS50" i="132"/>
  <c r="HT50" i="132"/>
  <c r="HR51" i="132"/>
  <c r="HS51" i="132"/>
  <c r="HT51" i="132"/>
  <c r="HR52" i="132"/>
  <c r="HS52" i="132"/>
  <c r="HT52" i="132"/>
  <c r="HR53" i="132"/>
  <c r="HS53" i="132"/>
  <c r="HT53" i="132"/>
  <c r="HT3" i="132"/>
  <c r="HS3" i="132"/>
  <c r="HH4" i="132"/>
  <c r="AJ17" i="37" s="1"/>
  <c r="HH5" i="132"/>
  <c r="AJ21" i="37" s="1"/>
  <c r="HH6" i="132"/>
  <c r="AJ19" i="37" s="1"/>
  <c r="HH7" i="132"/>
  <c r="AJ20" i="37" s="1"/>
  <c r="HH8" i="132"/>
  <c r="AJ18" i="37" s="1"/>
  <c r="HH9" i="132"/>
  <c r="AJ25" i="37" s="1"/>
  <c r="AJ24" i="37" s="1"/>
  <c r="HH10" i="132"/>
  <c r="AJ40" i="37" s="1"/>
  <c r="HH11" i="132"/>
  <c r="AJ41" i="37" s="1"/>
  <c r="HH12" i="132"/>
  <c r="AJ43" i="37" s="1"/>
  <c r="HH13" i="132"/>
  <c r="AJ45" i="37" s="1"/>
  <c r="HH14" i="132"/>
  <c r="AJ47" i="37" s="1"/>
  <c r="HH15" i="132"/>
  <c r="AJ48" i="37" s="1"/>
  <c r="HH16" i="132"/>
  <c r="AJ49" i="37" s="1"/>
  <c r="HH17" i="132"/>
  <c r="AJ50" i="37" s="1"/>
  <c r="HH18" i="132"/>
  <c r="AJ51" i="37" s="1"/>
  <c r="HH19" i="132"/>
  <c r="AJ52" i="37" s="1"/>
  <c r="HH20" i="132"/>
  <c r="AJ53" i="37" s="1"/>
  <c r="HH3" i="132"/>
  <c r="AJ22" i="37" s="1"/>
  <c r="HS54" i="132" l="1"/>
  <c r="HT54" i="132"/>
  <c r="AJ16" i="37"/>
  <c r="AJ39" i="37"/>
  <c r="AJ44" i="37"/>
  <c r="HR54" i="132"/>
  <c r="HH21" i="132"/>
  <c r="N25" i="37"/>
  <c r="AJ13" i="35"/>
  <c r="AJ10" i="35" s="1"/>
  <c r="AJ9" i="35" s="1"/>
  <c r="EL4" i="131"/>
  <c r="EM4" i="131"/>
  <c r="EN4" i="131"/>
  <c r="EL5" i="131"/>
  <c r="EM5" i="131"/>
  <c r="EN5" i="131"/>
  <c r="EM3" i="131"/>
  <c r="EN3" i="131"/>
  <c r="EL3" i="131"/>
  <c r="AI26" i="35"/>
  <c r="GY4" i="133"/>
  <c r="GZ4" i="133"/>
  <c r="HA4" i="133"/>
  <c r="GY5" i="133"/>
  <c r="GZ5" i="133"/>
  <c r="HA5" i="133"/>
  <c r="GY6" i="133"/>
  <c r="GZ6" i="133"/>
  <c r="HA6" i="133"/>
  <c r="GY7" i="133"/>
  <c r="GZ7" i="133"/>
  <c r="HA7" i="133"/>
  <c r="GY8" i="133"/>
  <c r="GZ8" i="133"/>
  <c r="HA8" i="133"/>
  <c r="GY9" i="133"/>
  <c r="GZ9" i="133"/>
  <c r="HA9" i="133"/>
  <c r="GY10" i="133"/>
  <c r="GZ10" i="133"/>
  <c r="HA10" i="133"/>
  <c r="GY11" i="133"/>
  <c r="GZ11" i="133"/>
  <c r="HA11" i="133"/>
  <c r="GY12" i="133"/>
  <c r="GZ12" i="133"/>
  <c r="HA12" i="133"/>
  <c r="GY13" i="133"/>
  <c r="GZ13" i="133"/>
  <c r="HA13" i="133"/>
  <c r="GY14" i="133"/>
  <c r="GZ14" i="133"/>
  <c r="HA14" i="133"/>
  <c r="GY15" i="133"/>
  <c r="GZ15" i="133"/>
  <c r="HA15" i="133"/>
  <c r="GY16" i="133"/>
  <c r="GZ16" i="133"/>
  <c r="HA16" i="133"/>
  <c r="GY17" i="133"/>
  <c r="GZ17" i="133"/>
  <c r="HA17" i="133"/>
  <c r="GY18" i="133"/>
  <c r="GZ18" i="133"/>
  <c r="HA18" i="133"/>
  <c r="GY19" i="133"/>
  <c r="GZ19" i="133"/>
  <c r="HA19" i="133"/>
  <c r="GY20" i="133"/>
  <c r="GZ20" i="133"/>
  <c r="HA20" i="133"/>
  <c r="GY21" i="133"/>
  <c r="GZ21" i="133"/>
  <c r="HA21" i="133"/>
  <c r="GY22" i="133"/>
  <c r="GZ22" i="133"/>
  <c r="HA22" i="133"/>
  <c r="GY23" i="133"/>
  <c r="GZ23" i="133"/>
  <c r="HA23" i="133"/>
  <c r="GY24" i="133"/>
  <c r="GZ24" i="133"/>
  <c r="HA24" i="133"/>
  <c r="GY25" i="133"/>
  <c r="GZ25" i="133"/>
  <c r="HA25" i="133"/>
  <c r="GY26" i="133"/>
  <c r="GZ26" i="133"/>
  <c r="HA26" i="133"/>
  <c r="GY27" i="133"/>
  <c r="GZ27" i="133"/>
  <c r="HA27" i="133"/>
  <c r="GY28" i="133"/>
  <c r="GZ28" i="133"/>
  <c r="HA28" i="133"/>
  <c r="GY29" i="133"/>
  <c r="GZ29" i="133"/>
  <c r="HA29" i="133"/>
  <c r="GY30" i="133"/>
  <c r="GZ30" i="133"/>
  <c r="HA30" i="133"/>
  <c r="GY31" i="133"/>
  <c r="GZ31" i="133"/>
  <c r="HA31" i="133"/>
  <c r="GY32" i="133"/>
  <c r="GZ32" i="133"/>
  <c r="HA32" i="133"/>
  <c r="GY33" i="133"/>
  <c r="GZ33" i="133"/>
  <c r="HA33" i="133"/>
  <c r="GY34" i="133"/>
  <c r="GZ34" i="133"/>
  <c r="HA34" i="133"/>
  <c r="GY35" i="133"/>
  <c r="GZ35" i="133"/>
  <c r="HA35" i="133"/>
  <c r="GY36" i="133"/>
  <c r="GZ36" i="133"/>
  <c r="HA36" i="133"/>
  <c r="GY37" i="133"/>
  <c r="GZ37" i="133"/>
  <c r="HA37" i="133"/>
  <c r="GY38" i="133"/>
  <c r="GZ38" i="133"/>
  <c r="HA38" i="133"/>
  <c r="GY39" i="133"/>
  <c r="GZ39" i="133"/>
  <c r="HA39" i="133"/>
  <c r="GY40" i="133"/>
  <c r="GZ40" i="133"/>
  <c r="HA40" i="133"/>
  <c r="GY41" i="133"/>
  <c r="GZ41" i="133"/>
  <c r="HA41" i="133"/>
  <c r="GY42" i="133"/>
  <c r="GZ42" i="133"/>
  <c r="HA42" i="133"/>
  <c r="GY43" i="133"/>
  <c r="GZ43" i="133"/>
  <c r="HA43" i="133"/>
  <c r="GY44" i="133"/>
  <c r="GZ44" i="133"/>
  <c r="HA44" i="133"/>
  <c r="GY45" i="133"/>
  <c r="GZ45" i="133"/>
  <c r="HA45" i="133"/>
  <c r="GY46" i="133"/>
  <c r="GZ46" i="133"/>
  <c r="HA46" i="133"/>
  <c r="GY47" i="133"/>
  <c r="GZ47" i="133"/>
  <c r="HA47" i="133"/>
  <c r="GY48" i="133"/>
  <c r="GZ48" i="133"/>
  <c r="HA48" i="133"/>
  <c r="GY49" i="133"/>
  <c r="GZ49" i="133"/>
  <c r="HA49" i="133"/>
  <c r="GY50" i="133"/>
  <c r="GZ50" i="133"/>
  <c r="HA50" i="133"/>
  <c r="GY51" i="133"/>
  <c r="GZ51" i="133"/>
  <c r="HA51" i="133"/>
  <c r="GY52" i="133"/>
  <c r="GZ52" i="133"/>
  <c r="HA52" i="133"/>
  <c r="GY53" i="133"/>
  <c r="GZ53" i="133"/>
  <c r="HA53" i="133"/>
  <c r="GY54" i="133"/>
  <c r="GZ54" i="133"/>
  <c r="HA54" i="133"/>
  <c r="GZ3" i="133"/>
  <c r="HA3" i="133"/>
  <c r="GY3" i="133"/>
  <c r="GZ2" i="133"/>
  <c r="HA2" i="133"/>
  <c r="GY2" i="133"/>
  <c r="GO4" i="133"/>
  <c r="AI19" i="35" s="1"/>
  <c r="GO5" i="133"/>
  <c r="AI22" i="35" s="1"/>
  <c r="GO6" i="133"/>
  <c r="AI23" i="35" s="1"/>
  <c r="GO7" i="133"/>
  <c r="AI21" i="35" s="1"/>
  <c r="GO8" i="133"/>
  <c r="AI25" i="35" s="1"/>
  <c r="GO9" i="133"/>
  <c r="AI31" i="35" s="1"/>
  <c r="AI30" i="35" s="1"/>
  <c r="GO10" i="133"/>
  <c r="AI44" i="35" s="1"/>
  <c r="GO11" i="133"/>
  <c r="AI45" i="35" s="1"/>
  <c r="GO12" i="133"/>
  <c r="AI46" i="35" s="1"/>
  <c r="GO3" i="133"/>
  <c r="AI15" i="35" s="1"/>
  <c r="GO2" i="133"/>
  <c r="AJ14" i="37" l="1"/>
  <c r="AJ12" i="37" s="1"/>
  <c r="AJ38" i="37"/>
  <c r="AJ34" i="37" s="1"/>
  <c r="N53" i="54"/>
  <c r="O53" i="54" s="1"/>
  <c r="AI20" i="35"/>
  <c r="AI43" i="35"/>
  <c r="AI42" i="35" s="1"/>
  <c r="AI41" i="35" s="1"/>
  <c r="AI14" i="35"/>
  <c r="DZ6" i="131"/>
  <c r="DY6" i="131"/>
  <c r="DX6" i="131"/>
  <c r="DJ6" i="131"/>
  <c r="DI6" i="131"/>
  <c r="DH6" i="131"/>
  <c r="CU6" i="131"/>
  <c r="CT6" i="131"/>
  <c r="CS6" i="131"/>
  <c r="CD6" i="131"/>
  <c r="CC6" i="131"/>
  <c r="CB6" i="131"/>
  <c r="BT6" i="131"/>
  <c r="DZ5" i="131"/>
  <c r="DY5" i="131"/>
  <c r="DX5" i="131"/>
  <c r="DJ5" i="131"/>
  <c r="DI5" i="131"/>
  <c r="DH5" i="131"/>
  <c r="I58" i="54" s="1"/>
  <c r="N58" i="54" s="1"/>
  <c r="O58" i="54" s="1"/>
  <c r="CU5" i="131"/>
  <c r="CT5" i="131"/>
  <c r="CS5" i="131"/>
  <c r="CD5" i="131"/>
  <c r="CC5" i="131"/>
  <c r="CB5" i="131"/>
  <c r="BT5" i="131"/>
  <c r="BL5" i="131"/>
  <c r="BC5" i="131"/>
  <c r="AV5" i="131"/>
  <c r="DZ4" i="131"/>
  <c r="DY4" i="131"/>
  <c r="DX4" i="131"/>
  <c r="DJ4" i="131"/>
  <c r="DI4" i="131"/>
  <c r="DH4" i="131"/>
  <c r="CU4" i="131"/>
  <c r="CT4" i="131"/>
  <c r="CS4" i="131"/>
  <c r="CD4" i="131"/>
  <c r="CC4" i="131"/>
  <c r="CB4" i="131"/>
  <c r="BT4" i="131"/>
  <c r="BL4" i="131"/>
  <c r="BC4" i="131"/>
  <c r="AV4" i="131"/>
  <c r="AN4" i="131"/>
  <c r="AA4" i="131"/>
  <c r="Z4" i="131"/>
  <c r="Y4" i="131"/>
  <c r="I4" i="131"/>
  <c r="H4" i="131"/>
  <c r="G4" i="131"/>
  <c r="DZ3" i="131"/>
  <c r="DY3" i="131"/>
  <c r="DX3" i="131"/>
  <c r="DP3" i="131"/>
  <c r="DJ3" i="131"/>
  <c r="DI3" i="131"/>
  <c r="DH3" i="131"/>
  <c r="CZ3" i="131"/>
  <c r="CU3" i="131"/>
  <c r="CT3" i="131"/>
  <c r="CS3" i="131"/>
  <c r="CD3" i="131"/>
  <c r="CC3" i="131"/>
  <c r="CB3" i="131"/>
  <c r="BT3" i="131"/>
  <c r="BC3" i="131"/>
  <c r="AV3" i="131"/>
  <c r="AN3" i="131"/>
  <c r="AA3" i="131"/>
  <c r="Z3" i="131"/>
  <c r="Y3" i="131"/>
  <c r="R3" i="131"/>
  <c r="Q3" i="131"/>
  <c r="P3" i="131"/>
  <c r="I3" i="131"/>
  <c r="H3" i="131"/>
  <c r="G3" i="131"/>
  <c r="BL2" i="131"/>
  <c r="AV2" i="131"/>
  <c r="R294" i="39"/>
  <c r="O72" i="54"/>
  <c r="M72" i="54"/>
  <c r="O69" i="54"/>
  <c r="M69" i="54"/>
  <c r="O68" i="54"/>
  <c r="M68" i="54"/>
  <c r="O67" i="54"/>
  <c r="M67" i="54"/>
  <c r="O66" i="54"/>
  <c r="M66" i="54"/>
  <c r="O65" i="54"/>
  <c r="M65" i="54"/>
  <c r="O64" i="54"/>
  <c r="M64" i="54"/>
  <c r="O63" i="54"/>
  <c r="M63" i="54"/>
  <c r="O62" i="54"/>
  <c r="M62" i="54"/>
  <c r="O61" i="54"/>
  <c r="M61" i="54"/>
  <c r="Q60" i="54"/>
  <c r="N60" i="54"/>
  <c r="N281" i="39" s="1"/>
  <c r="M60" i="54"/>
  <c r="Q59" i="54"/>
  <c r="H250" i="39"/>
  <c r="N57" i="54"/>
  <c r="O57" i="54" s="1"/>
  <c r="M57" i="54"/>
  <c r="O56" i="54"/>
  <c r="M56" i="54"/>
  <c r="O55" i="54"/>
  <c r="M55" i="54"/>
  <c r="O54" i="54"/>
  <c r="M54" i="54"/>
  <c r="AH53" i="54"/>
  <c r="AH35" i="54" s="1"/>
  <c r="AH34" i="54" s="1"/>
  <c r="AH9" i="54" s="1"/>
  <c r="AG53" i="54"/>
  <c r="AG9" i="54" s="1"/>
  <c r="M53" i="54"/>
  <c r="O52" i="54"/>
  <c r="M52" i="54"/>
  <c r="O51" i="54"/>
  <c r="M51" i="54"/>
  <c r="O50" i="54"/>
  <c r="M50" i="54"/>
  <c r="O49" i="54"/>
  <c r="M49" i="54"/>
  <c r="O48" i="54"/>
  <c r="M48" i="54"/>
  <c r="O47" i="54"/>
  <c r="M47" i="54"/>
  <c r="O46" i="54"/>
  <c r="M46" i="54"/>
  <c r="O45" i="54"/>
  <c r="M45" i="54"/>
  <c r="O44" i="54"/>
  <c r="M44" i="54"/>
  <c r="O43" i="54"/>
  <c r="M43" i="54"/>
  <c r="O42" i="54"/>
  <c r="M42" i="54"/>
  <c r="Q41" i="54"/>
  <c r="O41" i="54"/>
  <c r="M41" i="54"/>
  <c r="Q40" i="54"/>
  <c r="O40" i="54"/>
  <c r="M40" i="54"/>
  <c r="Q39" i="54"/>
  <c r="O39" i="54"/>
  <c r="M39" i="54"/>
  <c r="Q38" i="54"/>
  <c r="O38" i="54"/>
  <c r="M38" i="54"/>
  <c r="Q37" i="54"/>
  <c r="O37" i="54"/>
  <c r="M37" i="54"/>
  <c r="Q36" i="54"/>
  <c r="Q225" i="39" s="1"/>
  <c r="O36" i="54"/>
  <c r="M36" i="54"/>
  <c r="Z35" i="54"/>
  <c r="Z34" i="54" s="1"/>
  <c r="L35" i="54"/>
  <c r="L34" i="54" s="1"/>
  <c r="I35" i="54"/>
  <c r="H35" i="54"/>
  <c r="N33" i="54"/>
  <c r="O33" i="54" s="1"/>
  <c r="L32" i="54"/>
  <c r="I32" i="54"/>
  <c r="H32" i="54"/>
  <c r="Q170" i="39"/>
  <c r="Q169" i="39"/>
  <c r="Q161" i="39"/>
  <c r="Q156" i="39"/>
  <c r="L152" i="39"/>
  <c r="H152" i="39"/>
  <c r="FM53" i="132"/>
  <c r="FL53" i="132"/>
  <c r="FK53" i="132"/>
  <c r="GZ52" i="132"/>
  <c r="GY52" i="132"/>
  <c r="GX52" i="132"/>
  <c r="GF52" i="132"/>
  <c r="GE52" i="132"/>
  <c r="GD52" i="132"/>
  <c r="FM52" i="132"/>
  <c r="FL52" i="132"/>
  <c r="FK52" i="132"/>
  <c r="ET52" i="132"/>
  <c r="ES52" i="132"/>
  <c r="ER52" i="132"/>
  <c r="EB52" i="132"/>
  <c r="EA52" i="132"/>
  <c r="DZ52" i="132"/>
  <c r="GZ51" i="132"/>
  <c r="GY51" i="132"/>
  <c r="GX51" i="132"/>
  <c r="GF51" i="132"/>
  <c r="GE51" i="132"/>
  <c r="GD51" i="132"/>
  <c r="FM51" i="132"/>
  <c r="FL51" i="132"/>
  <c r="FK51" i="132"/>
  <c r="ET51" i="132"/>
  <c r="ES51" i="132"/>
  <c r="ER51" i="132"/>
  <c r="EB51" i="132"/>
  <c r="EA51" i="132"/>
  <c r="DZ51" i="132"/>
  <c r="DH51" i="132"/>
  <c r="DG51" i="132"/>
  <c r="DF51" i="132"/>
  <c r="CN51" i="132"/>
  <c r="CM51" i="132"/>
  <c r="CL51" i="132"/>
  <c r="GZ50" i="132"/>
  <c r="GY50" i="132"/>
  <c r="GX50" i="132"/>
  <c r="O54" i="37" s="1"/>
  <c r="GF50" i="132"/>
  <c r="GE50" i="132"/>
  <c r="GD50" i="132"/>
  <c r="FM50" i="132"/>
  <c r="FL50" i="132"/>
  <c r="FK50" i="132"/>
  <c r="ET50" i="132"/>
  <c r="ES50" i="132"/>
  <c r="ER50" i="132"/>
  <c r="EB50" i="132"/>
  <c r="EA50" i="132"/>
  <c r="DZ50" i="132"/>
  <c r="DH50" i="132"/>
  <c r="DG50" i="132"/>
  <c r="DF50" i="132"/>
  <c r="CN50" i="132"/>
  <c r="CM50" i="132"/>
  <c r="CL50" i="132"/>
  <c r="GZ49" i="132"/>
  <c r="GY49" i="132"/>
  <c r="GX49" i="132"/>
  <c r="GF49" i="132"/>
  <c r="GE49" i="132"/>
  <c r="GD49" i="132"/>
  <c r="FM49" i="132"/>
  <c r="FL49" i="132"/>
  <c r="FK49" i="132"/>
  <c r="ET49" i="132"/>
  <c r="ES49" i="132"/>
  <c r="ER49" i="132"/>
  <c r="EB49" i="132"/>
  <c r="EA49" i="132"/>
  <c r="DZ49" i="132"/>
  <c r="DH49" i="132"/>
  <c r="DG49" i="132"/>
  <c r="DF49" i="132"/>
  <c r="CN49" i="132"/>
  <c r="CM49" i="132"/>
  <c r="CL49" i="132"/>
  <c r="GZ48" i="132"/>
  <c r="GY48" i="132"/>
  <c r="GX48" i="132"/>
  <c r="I270" i="39" s="1"/>
  <c r="GF48" i="132"/>
  <c r="GE48" i="132"/>
  <c r="GD48" i="132"/>
  <c r="FM48" i="132"/>
  <c r="FL48" i="132"/>
  <c r="FK48" i="132"/>
  <c r="ET48" i="132"/>
  <c r="ES48" i="132"/>
  <c r="ER48" i="132"/>
  <c r="EB48" i="132"/>
  <c r="EA48" i="132"/>
  <c r="DZ48" i="132"/>
  <c r="DH48" i="132"/>
  <c r="DG48" i="132"/>
  <c r="DF48" i="132"/>
  <c r="CN48" i="132"/>
  <c r="CM48" i="132"/>
  <c r="CL48" i="132"/>
  <c r="BT48" i="132"/>
  <c r="BS48" i="132"/>
  <c r="BR48" i="132"/>
  <c r="GZ47" i="132"/>
  <c r="GY47" i="132"/>
  <c r="GX47" i="132"/>
  <c r="GF47" i="132"/>
  <c r="GE47" i="132"/>
  <c r="GD47" i="132"/>
  <c r="FM47" i="132"/>
  <c r="FL47" i="132"/>
  <c r="FK47" i="132"/>
  <c r="ET47" i="132"/>
  <c r="ES47" i="132"/>
  <c r="ER47" i="132"/>
  <c r="EB47" i="132"/>
  <c r="EA47" i="132"/>
  <c r="DZ47" i="132"/>
  <c r="DH47" i="132"/>
  <c r="DG47" i="132"/>
  <c r="DF47" i="132"/>
  <c r="CN47" i="132"/>
  <c r="CM47" i="132"/>
  <c r="CL47" i="132"/>
  <c r="BT47" i="132"/>
  <c r="BS47" i="132"/>
  <c r="BR47" i="132"/>
  <c r="GZ46" i="132"/>
  <c r="GY46" i="132"/>
  <c r="GX46" i="132"/>
  <c r="GF46" i="132"/>
  <c r="GE46" i="132"/>
  <c r="GD46" i="132"/>
  <c r="FM46" i="132"/>
  <c r="FL46" i="132"/>
  <c r="FK46" i="132"/>
  <c r="ET46" i="132"/>
  <c r="ES46" i="132"/>
  <c r="ER46" i="132"/>
  <c r="EB46" i="132"/>
  <c r="EA46" i="132"/>
  <c r="DZ46" i="132"/>
  <c r="DH46" i="132"/>
  <c r="DG46" i="132"/>
  <c r="DF46" i="132"/>
  <c r="CN46" i="132"/>
  <c r="CM46" i="132"/>
  <c r="CL46" i="132"/>
  <c r="BT46" i="132"/>
  <c r="BS46" i="132"/>
  <c r="BR46" i="132"/>
  <c r="BA46" i="132"/>
  <c r="AZ46" i="132"/>
  <c r="AY46" i="132"/>
  <c r="GZ45" i="132"/>
  <c r="L268" i="39" s="1"/>
  <c r="GY45" i="132"/>
  <c r="GX45" i="132"/>
  <c r="GF45" i="132"/>
  <c r="GE45" i="132"/>
  <c r="GD45" i="132"/>
  <c r="FM45" i="132"/>
  <c r="FL45" i="132"/>
  <c r="FK45" i="132"/>
  <c r="ET45" i="132"/>
  <c r="ES45" i="132"/>
  <c r="ER45" i="132"/>
  <c r="EB45" i="132"/>
  <c r="EA45" i="132"/>
  <c r="DZ45" i="132"/>
  <c r="DH45" i="132"/>
  <c r="DG45" i="132"/>
  <c r="DF45" i="132"/>
  <c r="CN45" i="132"/>
  <c r="CM45" i="132"/>
  <c r="CL45" i="132"/>
  <c r="BT45" i="132"/>
  <c r="BS45" i="132"/>
  <c r="BR45" i="132"/>
  <c r="BA45" i="132"/>
  <c r="AZ45" i="132"/>
  <c r="AY45" i="132"/>
  <c r="GZ44" i="132"/>
  <c r="GY44" i="132"/>
  <c r="GX44" i="132"/>
  <c r="GF44" i="132"/>
  <c r="GE44" i="132"/>
  <c r="GD44" i="132"/>
  <c r="FM44" i="132"/>
  <c r="FL44" i="132"/>
  <c r="FK44" i="132"/>
  <c r="ET44" i="132"/>
  <c r="ES44" i="132"/>
  <c r="ER44" i="132"/>
  <c r="EB44" i="132"/>
  <c r="EA44" i="132"/>
  <c r="DZ44" i="132"/>
  <c r="DH44" i="132"/>
  <c r="DG44" i="132"/>
  <c r="DF44" i="132"/>
  <c r="CN44" i="132"/>
  <c r="CM44" i="132"/>
  <c r="CL44" i="132"/>
  <c r="BT44" i="132"/>
  <c r="BS44" i="132"/>
  <c r="BR44" i="132"/>
  <c r="BA44" i="132"/>
  <c r="AZ44" i="132"/>
  <c r="AY44" i="132"/>
  <c r="AH44" i="132"/>
  <c r="AG44" i="132"/>
  <c r="AF44" i="132"/>
  <c r="GZ43" i="132"/>
  <c r="GY43" i="132"/>
  <c r="GX43" i="132"/>
  <c r="GF43" i="132"/>
  <c r="GE43" i="132"/>
  <c r="GD43" i="132"/>
  <c r="FM43" i="132"/>
  <c r="FL43" i="132"/>
  <c r="FK43" i="132"/>
  <c r="ET43" i="132"/>
  <c r="ES43" i="132"/>
  <c r="ER43" i="132"/>
  <c r="EB43" i="132"/>
  <c r="EA43" i="132"/>
  <c r="DZ43" i="132"/>
  <c r="DH43" i="132"/>
  <c r="DG43" i="132"/>
  <c r="DF43" i="132"/>
  <c r="CN43" i="132"/>
  <c r="CM43" i="132"/>
  <c r="CL43" i="132"/>
  <c r="BT43" i="132"/>
  <c r="BS43" i="132"/>
  <c r="BR43" i="132"/>
  <c r="BA43" i="132"/>
  <c r="AZ43" i="132"/>
  <c r="AY43" i="132"/>
  <c r="AH43" i="132"/>
  <c r="AG43" i="132"/>
  <c r="AF43" i="132"/>
  <c r="GZ42" i="132"/>
  <c r="GY42" i="132"/>
  <c r="GX42" i="132"/>
  <c r="GF42" i="132"/>
  <c r="GE42" i="132"/>
  <c r="GD42" i="132"/>
  <c r="FM42" i="132"/>
  <c r="FL42" i="132"/>
  <c r="FK42" i="132"/>
  <c r="ET42" i="132"/>
  <c r="ES42" i="132"/>
  <c r="ER42" i="132"/>
  <c r="EB42" i="132"/>
  <c r="EA42" i="132"/>
  <c r="DZ42" i="132"/>
  <c r="DH42" i="132"/>
  <c r="DG42" i="132"/>
  <c r="DF42" i="132"/>
  <c r="CN42" i="132"/>
  <c r="CM42" i="132"/>
  <c r="CL42" i="132"/>
  <c r="BT42" i="132"/>
  <c r="BS42" i="132"/>
  <c r="BR42" i="132"/>
  <c r="BA42" i="132"/>
  <c r="AZ42" i="132"/>
  <c r="AY42" i="132"/>
  <c r="AH42" i="132"/>
  <c r="AG42" i="132"/>
  <c r="AF42" i="132"/>
  <c r="GZ41" i="132"/>
  <c r="GY41" i="132"/>
  <c r="GX41" i="132"/>
  <c r="GF41" i="132"/>
  <c r="GE41" i="132"/>
  <c r="GD41" i="132"/>
  <c r="FM41" i="132"/>
  <c r="FL41" i="132"/>
  <c r="FK41" i="132"/>
  <c r="ET41" i="132"/>
  <c r="ES41" i="132"/>
  <c r="ER41" i="132"/>
  <c r="EB41" i="132"/>
  <c r="EA41" i="132"/>
  <c r="DZ41" i="132"/>
  <c r="DH41" i="132"/>
  <c r="DG41" i="132"/>
  <c r="DF41" i="132"/>
  <c r="CN41" i="132"/>
  <c r="CM41" i="132"/>
  <c r="CL41" i="132"/>
  <c r="BT41" i="132"/>
  <c r="BS41" i="132"/>
  <c r="BR41" i="132"/>
  <c r="BA41" i="132"/>
  <c r="AZ41" i="132"/>
  <c r="AY41" i="132"/>
  <c r="AH41" i="132"/>
  <c r="AG41" i="132"/>
  <c r="AF41" i="132"/>
  <c r="GZ40" i="132"/>
  <c r="GY40" i="132"/>
  <c r="GX40" i="132"/>
  <c r="GF40" i="132"/>
  <c r="GE40" i="132"/>
  <c r="GD40" i="132"/>
  <c r="FM40" i="132"/>
  <c r="FL40" i="132"/>
  <c r="FK40" i="132"/>
  <c r="ET40" i="132"/>
  <c r="ES40" i="132"/>
  <c r="ER40" i="132"/>
  <c r="EB40" i="132"/>
  <c r="EA40" i="132"/>
  <c r="DZ40" i="132"/>
  <c r="DH40" i="132"/>
  <c r="DG40" i="132"/>
  <c r="DF40" i="132"/>
  <c r="CN40" i="132"/>
  <c r="CM40" i="132"/>
  <c r="CL40" i="132"/>
  <c r="BT40" i="132"/>
  <c r="BS40" i="132"/>
  <c r="BR40" i="132"/>
  <c r="BA40" i="132"/>
  <c r="AZ40" i="132"/>
  <c r="AY40" i="132"/>
  <c r="AH40" i="132"/>
  <c r="AG40" i="132"/>
  <c r="AF40" i="132"/>
  <c r="GZ39" i="132"/>
  <c r="GY39" i="132"/>
  <c r="GX39" i="132"/>
  <c r="GF39" i="132"/>
  <c r="GE39" i="132"/>
  <c r="GD39" i="132"/>
  <c r="FM39" i="132"/>
  <c r="FL39" i="132"/>
  <c r="FK39" i="132"/>
  <c r="ET39" i="132"/>
  <c r="ES39" i="132"/>
  <c r="ER39" i="132"/>
  <c r="EB39" i="132"/>
  <c r="EA39" i="132"/>
  <c r="DZ39" i="132"/>
  <c r="DH39" i="132"/>
  <c r="DG39" i="132"/>
  <c r="DF39" i="132"/>
  <c r="CN39" i="132"/>
  <c r="CM39" i="132"/>
  <c r="CL39" i="132"/>
  <c r="BT39" i="132"/>
  <c r="BS39" i="132"/>
  <c r="BR39" i="132"/>
  <c r="BA39" i="132"/>
  <c r="AZ39" i="132"/>
  <c r="AY39" i="132"/>
  <c r="AH39" i="132"/>
  <c r="AG39" i="132"/>
  <c r="AF39" i="132"/>
  <c r="GZ38" i="132"/>
  <c r="GY38" i="132"/>
  <c r="GX38" i="132"/>
  <c r="GF38" i="132"/>
  <c r="GE38" i="132"/>
  <c r="GD38" i="132"/>
  <c r="FM38" i="132"/>
  <c r="FL38" i="132"/>
  <c r="FK38" i="132"/>
  <c r="ET38" i="132"/>
  <c r="ES38" i="132"/>
  <c r="ER38" i="132"/>
  <c r="EB38" i="132"/>
  <c r="EA38" i="132"/>
  <c r="DZ38" i="132"/>
  <c r="DH38" i="132"/>
  <c r="DG38" i="132"/>
  <c r="DF38" i="132"/>
  <c r="CN38" i="132"/>
  <c r="CM38" i="132"/>
  <c r="CL38" i="132"/>
  <c r="BT38" i="132"/>
  <c r="BS38" i="132"/>
  <c r="BR38" i="132"/>
  <c r="BA38" i="132"/>
  <c r="AZ38" i="132"/>
  <c r="AY38" i="132"/>
  <c r="AH38" i="132"/>
  <c r="AG38" i="132"/>
  <c r="AF38" i="132"/>
  <c r="GZ37" i="132"/>
  <c r="GY37" i="132"/>
  <c r="GX37" i="132"/>
  <c r="GF37" i="132"/>
  <c r="GE37" i="132"/>
  <c r="GD37" i="132"/>
  <c r="FM37" i="132"/>
  <c r="FL37" i="132"/>
  <c r="FK37" i="132"/>
  <c r="ET37" i="132"/>
  <c r="ES37" i="132"/>
  <c r="ER37" i="132"/>
  <c r="EB37" i="132"/>
  <c r="EA37" i="132"/>
  <c r="DZ37" i="132"/>
  <c r="DH37" i="132"/>
  <c r="DG37" i="132"/>
  <c r="DF37" i="132"/>
  <c r="CN37" i="132"/>
  <c r="CM37" i="132"/>
  <c r="CL37" i="132"/>
  <c r="BT37" i="132"/>
  <c r="BS37" i="132"/>
  <c r="BR37" i="132"/>
  <c r="BA37" i="132"/>
  <c r="AZ37" i="132"/>
  <c r="AY37" i="132"/>
  <c r="AH37" i="132"/>
  <c r="AG37" i="132"/>
  <c r="AF37" i="132"/>
  <c r="GZ36" i="132"/>
  <c r="GY36" i="132"/>
  <c r="GX36" i="132"/>
  <c r="GF36" i="132"/>
  <c r="GE36" i="132"/>
  <c r="GD36" i="132"/>
  <c r="FM36" i="132"/>
  <c r="FL36" i="132"/>
  <c r="FK36" i="132"/>
  <c r="ET36" i="132"/>
  <c r="ES36" i="132"/>
  <c r="ER36" i="132"/>
  <c r="EB36" i="132"/>
  <c r="EA36" i="132"/>
  <c r="DZ36" i="132"/>
  <c r="DH36" i="132"/>
  <c r="DG36" i="132"/>
  <c r="DF36" i="132"/>
  <c r="CN36" i="132"/>
  <c r="CM36" i="132"/>
  <c r="CL36" i="132"/>
  <c r="BT36" i="132"/>
  <c r="BS36" i="132"/>
  <c r="BR36" i="132"/>
  <c r="BA36" i="132"/>
  <c r="AZ36" i="132"/>
  <c r="AY36" i="132"/>
  <c r="AH36" i="132"/>
  <c r="AG36" i="132"/>
  <c r="AF36" i="132"/>
  <c r="GZ35" i="132"/>
  <c r="GY35" i="132"/>
  <c r="GX35" i="132"/>
  <c r="GF35" i="132"/>
  <c r="GE35" i="132"/>
  <c r="GD35" i="132"/>
  <c r="FM35" i="132"/>
  <c r="FL35" i="132"/>
  <c r="FK35" i="132"/>
  <c r="ET35" i="132"/>
  <c r="ES35" i="132"/>
  <c r="ER35" i="132"/>
  <c r="EB35" i="132"/>
  <c r="EA35" i="132"/>
  <c r="DZ35" i="132"/>
  <c r="DH35" i="132"/>
  <c r="DG35" i="132"/>
  <c r="DF35" i="132"/>
  <c r="CN35" i="132"/>
  <c r="CM35" i="132"/>
  <c r="CL35" i="132"/>
  <c r="BT35" i="132"/>
  <c r="BS35" i="132"/>
  <c r="BR35" i="132"/>
  <c r="BA35" i="132"/>
  <c r="AZ35" i="132"/>
  <c r="AY35" i="132"/>
  <c r="AH35" i="132"/>
  <c r="AG35" i="132"/>
  <c r="AF35" i="132"/>
  <c r="K35" i="132"/>
  <c r="T56" i="37" s="1"/>
  <c r="J35" i="132"/>
  <c r="I35" i="132"/>
  <c r="GZ34" i="132"/>
  <c r="GY34" i="132"/>
  <c r="GX34" i="132"/>
  <c r="GF34" i="132"/>
  <c r="GE34" i="132"/>
  <c r="GD34" i="132"/>
  <c r="FM34" i="132"/>
  <c r="FL34" i="132"/>
  <c r="FK34" i="132"/>
  <c r="ET34" i="132"/>
  <c r="ES34" i="132"/>
  <c r="ER34" i="132"/>
  <c r="EB34" i="132"/>
  <c r="EA34" i="132"/>
  <c r="DZ34" i="132"/>
  <c r="DH34" i="132"/>
  <c r="DG34" i="132"/>
  <c r="DF34" i="132"/>
  <c r="CN34" i="132"/>
  <c r="CM34" i="132"/>
  <c r="CL34" i="132"/>
  <c r="BT34" i="132"/>
  <c r="BS34" i="132"/>
  <c r="BR34" i="132"/>
  <c r="BA34" i="132"/>
  <c r="AZ34" i="132"/>
  <c r="AY34" i="132"/>
  <c r="AH34" i="132"/>
  <c r="AG34" i="132"/>
  <c r="AF34" i="132"/>
  <c r="K34" i="132"/>
  <c r="J34" i="132"/>
  <c r="I34" i="132"/>
  <c r="GZ33" i="132"/>
  <c r="GY33" i="132"/>
  <c r="GX33" i="132"/>
  <c r="GF33" i="132"/>
  <c r="GE33" i="132"/>
  <c r="GD33" i="132"/>
  <c r="FM33" i="132"/>
  <c r="FL33" i="132"/>
  <c r="FK33" i="132"/>
  <c r="ET33" i="132"/>
  <c r="ES33" i="132"/>
  <c r="ER33" i="132"/>
  <c r="EB33" i="132"/>
  <c r="EA33" i="132"/>
  <c r="DZ33" i="132"/>
  <c r="DH33" i="132"/>
  <c r="DG33" i="132"/>
  <c r="DF33" i="132"/>
  <c r="CN33" i="132"/>
  <c r="CM33" i="132"/>
  <c r="CL33" i="132"/>
  <c r="BT33" i="132"/>
  <c r="BS33" i="132"/>
  <c r="BR33" i="132"/>
  <c r="BA33" i="132"/>
  <c r="AZ33" i="132"/>
  <c r="AY33" i="132"/>
  <c r="AH33" i="132"/>
  <c r="AG33" i="132"/>
  <c r="AF33" i="132"/>
  <c r="K33" i="132"/>
  <c r="J33" i="132"/>
  <c r="I33" i="132"/>
  <c r="GZ32" i="132"/>
  <c r="GY32" i="132"/>
  <c r="GX32" i="132"/>
  <c r="GF32" i="132"/>
  <c r="GE32" i="132"/>
  <c r="GD32" i="132"/>
  <c r="FM32" i="132"/>
  <c r="FL32" i="132"/>
  <c r="FK32" i="132"/>
  <c r="ET32" i="132"/>
  <c r="ES32" i="132"/>
  <c r="ER32" i="132"/>
  <c r="EB32" i="132"/>
  <c r="EA32" i="132"/>
  <c r="DZ32" i="132"/>
  <c r="DH32" i="132"/>
  <c r="DG32" i="132"/>
  <c r="DF32" i="132"/>
  <c r="CN32" i="132"/>
  <c r="CM32" i="132"/>
  <c r="CL32" i="132"/>
  <c r="BT32" i="132"/>
  <c r="BS32" i="132"/>
  <c r="BR32" i="132"/>
  <c r="BA32" i="132"/>
  <c r="AZ32" i="132"/>
  <c r="AY32" i="132"/>
  <c r="AH32" i="132"/>
  <c r="AG32" i="132"/>
  <c r="AF32" i="132"/>
  <c r="K32" i="132"/>
  <c r="J32" i="132"/>
  <c r="I32" i="132"/>
  <c r="GZ31" i="132"/>
  <c r="GY31" i="132"/>
  <c r="GX31" i="132"/>
  <c r="GF31" i="132"/>
  <c r="GE31" i="132"/>
  <c r="GD31" i="132"/>
  <c r="FM31" i="132"/>
  <c r="FL31" i="132"/>
  <c r="FK31" i="132"/>
  <c r="ET31" i="132"/>
  <c r="ES31" i="132"/>
  <c r="ER31" i="132"/>
  <c r="EB31" i="132"/>
  <c r="EA31" i="132"/>
  <c r="DZ31" i="132"/>
  <c r="DH31" i="132"/>
  <c r="DG31" i="132"/>
  <c r="DF31" i="132"/>
  <c r="CN31" i="132"/>
  <c r="CM31" i="132"/>
  <c r="CL31" i="132"/>
  <c r="BT31" i="132"/>
  <c r="BS31" i="132"/>
  <c r="BR31" i="132"/>
  <c r="BA31" i="132"/>
  <c r="AZ31" i="132"/>
  <c r="AY31" i="132"/>
  <c r="AH31" i="132"/>
  <c r="AG31" i="132"/>
  <c r="AF31" i="132"/>
  <c r="K31" i="132"/>
  <c r="J31" i="132"/>
  <c r="I31" i="132"/>
  <c r="GZ30" i="132"/>
  <c r="GY30" i="132"/>
  <c r="GX30" i="132"/>
  <c r="GF30" i="132"/>
  <c r="GE30" i="132"/>
  <c r="GD30" i="132"/>
  <c r="FM30" i="132"/>
  <c r="FL30" i="132"/>
  <c r="FK30" i="132"/>
  <c r="ET30" i="132"/>
  <c r="ES30" i="132"/>
  <c r="ER30" i="132"/>
  <c r="EB30" i="132"/>
  <c r="EA30" i="132"/>
  <c r="DZ30" i="132"/>
  <c r="DH30" i="132"/>
  <c r="DG30" i="132"/>
  <c r="DF30" i="132"/>
  <c r="CN30" i="132"/>
  <c r="CM30" i="132"/>
  <c r="CL30" i="132"/>
  <c r="BT30" i="132"/>
  <c r="BS30" i="132"/>
  <c r="BR30" i="132"/>
  <c r="BA30" i="132"/>
  <c r="AZ30" i="132"/>
  <c r="AY30" i="132"/>
  <c r="AH30" i="132"/>
  <c r="AG30" i="132"/>
  <c r="AF30" i="132"/>
  <c r="K30" i="132"/>
  <c r="T50" i="37" s="1"/>
  <c r="J30" i="132"/>
  <c r="I30" i="132"/>
  <c r="GZ29" i="132"/>
  <c r="GY29" i="132"/>
  <c r="GX29" i="132"/>
  <c r="GF29" i="132"/>
  <c r="GE29" i="132"/>
  <c r="GD29" i="132"/>
  <c r="FM29" i="132"/>
  <c r="FL29" i="132"/>
  <c r="FK29" i="132"/>
  <c r="ET29" i="132"/>
  <c r="ES29" i="132"/>
  <c r="ER29" i="132"/>
  <c r="EB29" i="132"/>
  <c r="EA29" i="132"/>
  <c r="DZ29" i="132"/>
  <c r="DH29" i="132"/>
  <c r="DG29" i="132"/>
  <c r="DF29" i="132"/>
  <c r="CN29" i="132"/>
  <c r="CM29" i="132"/>
  <c r="CL29" i="132"/>
  <c r="BT29" i="132"/>
  <c r="BS29" i="132"/>
  <c r="BR29" i="132"/>
  <c r="BA29" i="132"/>
  <c r="AZ29" i="132"/>
  <c r="AY29" i="132"/>
  <c r="AH29" i="132"/>
  <c r="AG29" i="132"/>
  <c r="AF29" i="132"/>
  <c r="K29" i="132"/>
  <c r="J29" i="132"/>
  <c r="I29" i="132"/>
  <c r="GZ28" i="132"/>
  <c r="GY28" i="132"/>
  <c r="GX28" i="132"/>
  <c r="GF28" i="132"/>
  <c r="GE28" i="132"/>
  <c r="GD28" i="132"/>
  <c r="FM28" i="132"/>
  <c r="FL28" i="132"/>
  <c r="FK28" i="132"/>
  <c r="ET28" i="132"/>
  <c r="ES28" i="132"/>
  <c r="ER28" i="132"/>
  <c r="EB28" i="132"/>
  <c r="EA28" i="132"/>
  <c r="DZ28" i="132"/>
  <c r="DH28" i="132"/>
  <c r="DG28" i="132"/>
  <c r="DF28" i="132"/>
  <c r="CN28" i="132"/>
  <c r="CM28" i="132"/>
  <c r="CL28" i="132"/>
  <c r="BT28" i="132"/>
  <c r="BS28" i="132"/>
  <c r="BR28" i="132"/>
  <c r="BA28" i="132"/>
  <c r="AZ28" i="132"/>
  <c r="AY28" i="132"/>
  <c r="AH28" i="132"/>
  <c r="AG28" i="132"/>
  <c r="AF28" i="132"/>
  <c r="K28" i="132"/>
  <c r="J28" i="132"/>
  <c r="I28" i="132"/>
  <c r="GZ27" i="132"/>
  <c r="GY27" i="132"/>
  <c r="GX27" i="132"/>
  <c r="GF27" i="132"/>
  <c r="GE27" i="132"/>
  <c r="GD27" i="132"/>
  <c r="FM27" i="132"/>
  <c r="FL27" i="132"/>
  <c r="FK27" i="132"/>
  <c r="ET27" i="132"/>
  <c r="ES27" i="132"/>
  <c r="ER27" i="132"/>
  <c r="EB27" i="132"/>
  <c r="EA27" i="132"/>
  <c r="DZ27" i="132"/>
  <c r="DH27" i="132"/>
  <c r="DG27" i="132"/>
  <c r="DF27" i="132"/>
  <c r="CN27" i="132"/>
  <c r="CM27" i="132"/>
  <c r="CL27" i="132"/>
  <c r="BT27" i="132"/>
  <c r="BS27" i="132"/>
  <c r="BR27" i="132"/>
  <c r="BA27" i="132"/>
  <c r="AZ27" i="132"/>
  <c r="AY27" i="132"/>
  <c r="AH27" i="132"/>
  <c r="AG27" i="132"/>
  <c r="AF27" i="132"/>
  <c r="K27" i="132"/>
  <c r="J27" i="132"/>
  <c r="I27" i="132"/>
  <c r="GZ26" i="132"/>
  <c r="GY26" i="132"/>
  <c r="GX26" i="132"/>
  <c r="GF26" i="132"/>
  <c r="GE26" i="132"/>
  <c r="GD26" i="132"/>
  <c r="FM26" i="132"/>
  <c r="FL26" i="132"/>
  <c r="FK26" i="132"/>
  <c r="ET26" i="132"/>
  <c r="ES26" i="132"/>
  <c r="ER26" i="132"/>
  <c r="EB26" i="132"/>
  <c r="EA26" i="132"/>
  <c r="DZ26" i="132"/>
  <c r="DH26" i="132"/>
  <c r="DG26" i="132"/>
  <c r="DF26" i="132"/>
  <c r="CN26" i="132"/>
  <c r="CM26" i="132"/>
  <c r="CL26" i="132"/>
  <c r="CB26" i="132"/>
  <c r="BT26" i="132"/>
  <c r="BS26" i="132"/>
  <c r="BR26" i="132"/>
  <c r="BA26" i="132"/>
  <c r="AZ26" i="132"/>
  <c r="AY26" i="132"/>
  <c r="AH26" i="132"/>
  <c r="AG26" i="132"/>
  <c r="AF26" i="132"/>
  <c r="K26" i="132"/>
  <c r="J26" i="132"/>
  <c r="I26" i="132"/>
  <c r="GZ25" i="132"/>
  <c r="GY25" i="132"/>
  <c r="GX25" i="132"/>
  <c r="GF25" i="132"/>
  <c r="GE25" i="132"/>
  <c r="GD25" i="132"/>
  <c r="FM25" i="132"/>
  <c r="FL25" i="132"/>
  <c r="FK25" i="132"/>
  <c r="ET25" i="132"/>
  <c r="ES25" i="132"/>
  <c r="ER25" i="132"/>
  <c r="EB25" i="132"/>
  <c r="EA25" i="132"/>
  <c r="DZ25" i="132"/>
  <c r="DH25" i="132"/>
  <c r="DG25" i="132"/>
  <c r="DF25" i="132"/>
  <c r="CN25" i="132"/>
  <c r="CM25" i="132"/>
  <c r="CL25" i="132"/>
  <c r="CB25" i="132"/>
  <c r="BT25" i="132"/>
  <c r="BS25" i="132"/>
  <c r="BR25" i="132"/>
  <c r="BA25" i="132"/>
  <c r="AZ25" i="132"/>
  <c r="AY25" i="132"/>
  <c r="AH25" i="132"/>
  <c r="AG25" i="132"/>
  <c r="AF25" i="132"/>
  <c r="K25" i="132"/>
  <c r="J25" i="132"/>
  <c r="I25" i="132"/>
  <c r="GZ24" i="132"/>
  <c r="GY24" i="132"/>
  <c r="GX24" i="132"/>
  <c r="GF24" i="132"/>
  <c r="GE24" i="132"/>
  <c r="GD24" i="132"/>
  <c r="FM24" i="132"/>
  <c r="FL24" i="132"/>
  <c r="FK24" i="132"/>
  <c r="ET24" i="132"/>
  <c r="ES24" i="132"/>
  <c r="ER24" i="132"/>
  <c r="EB24" i="132"/>
  <c r="EA24" i="132"/>
  <c r="DZ24" i="132"/>
  <c r="DH24" i="132"/>
  <c r="DG24" i="132"/>
  <c r="DF24" i="132"/>
  <c r="CN24" i="132"/>
  <c r="CM24" i="132"/>
  <c r="CL24" i="132"/>
  <c r="CB24" i="132"/>
  <c r="AB53" i="37" s="1"/>
  <c r="BT24" i="132"/>
  <c r="BS24" i="132"/>
  <c r="BR24" i="132"/>
  <c r="BA24" i="132"/>
  <c r="AZ24" i="132"/>
  <c r="AY24" i="132"/>
  <c r="AH24" i="132"/>
  <c r="AG24" i="132"/>
  <c r="AF24" i="132"/>
  <c r="K24" i="132"/>
  <c r="T45" i="37" s="1"/>
  <c r="J24" i="132"/>
  <c r="I24" i="132"/>
  <c r="GZ23" i="132"/>
  <c r="GY23" i="132"/>
  <c r="GX23" i="132"/>
  <c r="GF23" i="132"/>
  <c r="GE23" i="132"/>
  <c r="GD23" i="132"/>
  <c r="FM23" i="132"/>
  <c r="FL23" i="132"/>
  <c r="FK23" i="132"/>
  <c r="ET23" i="132"/>
  <c r="ES23" i="132"/>
  <c r="ER23" i="132"/>
  <c r="EB23" i="132"/>
  <c r="EA23" i="132"/>
  <c r="DZ23" i="132"/>
  <c r="DH23" i="132"/>
  <c r="DG23" i="132"/>
  <c r="DF23" i="132"/>
  <c r="CN23" i="132"/>
  <c r="CM23" i="132"/>
  <c r="CL23" i="132"/>
  <c r="CB23" i="132"/>
  <c r="BT23" i="132"/>
  <c r="BS23" i="132"/>
  <c r="BR23" i="132"/>
  <c r="BA23" i="132"/>
  <c r="AZ23" i="132"/>
  <c r="AY23" i="132"/>
  <c r="AH23" i="132"/>
  <c r="AG23" i="132"/>
  <c r="AF23" i="132"/>
  <c r="K23" i="132"/>
  <c r="J23" i="132"/>
  <c r="I23" i="132"/>
  <c r="GZ22" i="132"/>
  <c r="GY22" i="132"/>
  <c r="GX22" i="132"/>
  <c r="GF22" i="132"/>
  <c r="GE22" i="132"/>
  <c r="GD22" i="132"/>
  <c r="FM22" i="132"/>
  <c r="FL22" i="132"/>
  <c r="FK22" i="132"/>
  <c r="ET22" i="132"/>
  <c r="ES22" i="132"/>
  <c r="ER22" i="132"/>
  <c r="EB22" i="132"/>
  <c r="EA22" i="132"/>
  <c r="DZ22" i="132"/>
  <c r="DH22" i="132"/>
  <c r="DG22" i="132"/>
  <c r="DF22" i="132"/>
  <c r="CN22" i="132"/>
  <c r="CM22" i="132"/>
  <c r="CL22" i="132"/>
  <c r="CB22" i="132"/>
  <c r="AB50" i="37" s="1"/>
  <c r="BT22" i="132"/>
  <c r="BS22" i="132"/>
  <c r="BR22" i="132"/>
  <c r="BA22" i="132"/>
  <c r="AZ22" i="132"/>
  <c r="AY22" i="132"/>
  <c r="AH22" i="132"/>
  <c r="AG22" i="132"/>
  <c r="AF22" i="132"/>
  <c r="K22" i="132"/>
  <c r="J22" i="132"/>
  <c r="I22" i="132"/>
  <c r="GZ21" i="132"/>
  <c r="GY21" i="132"/>
  <c r="GX21" i="132"/>
  <c r="GF21" i="132"/>
  <c r="GE21" i="132"/>
  <c r="GD21" i="132"/>
  <c r="FM21" i="132"/>
  <c r="FL21" i="132"/>
  <c r="FK21" i="132"/>
  <c r="ET21" i="132"/>
  <c r="ES21" i="132"/>
  <c r="ER21" i="132"/>
  <c r="EB21" i="132"/>
  <c r="EA21" i="132"/>
  <c r="DZ21" i="132"/>
  <c r="DH21" i="132"/>
  <c r="DG21" i="132"/>
  <c r="DF21" i="132"/>
  <c r="CN21" i="132"/>
  <c r="CM21" i="132"/>
  <c r="CL21" i="132"/>
  <c r="CB21" i="132"/>
  <c r="AB49" i="37" s="1"/>
  <c r="BT21" i="132"/>
  <c r="BS21" i="132"/>
  <c r="BR21" i="132"/>
  <c r="BA21" i="132"/>
  <c r="AZ21" i="132"/>
  <c r="AY21" i="132"/>
  <c r="AH21" i="132"/>
  <c r="AG21" i="132"/>
  <c r="AF21" i="132"/>
  <c r="K21" i="132"/>
  <c r="T42" i="37" s="1"/>
  <c r="J21" i="132"/>
  <c r="I21" i="132"/>
  <c r="GZ20" i="132"/>
  <c r="GY20" i="132"/>
  <c r="GX20" i="132"/>
  <c r="GF20" i="132"/>
  <c r="GE20" i="132"/>
  <c r="GD20" i="132"/>
  <c r="FM20" i="132"/>
  <c r="FL20" i="132"/>
  <c r="FK20" i="132"/>
  <c r="ET20" i="132"/>
  <c r="ES20" i="132"/>
  <c r="ER20" i="132"/>
  <c r="EB20" i="132"/>
  <c r="EA20" i="132"/>
  <c r="DZ20" i="132"/>
  <c r="DH20" i="132"/>
  <c r="DG20" i="132"/>
  <c r="DF20" i="132"/>
  <c r="CN20" i="132"/>
  <c r="CM20" i="132"/>
  <c r="CL20" i="132"/>
  <c r="CB20" i="132"/>
  <c r="AB48" i="37" s="1"/>
  <c r="BT20" i="132"/>
  <c r="BS20" i="132"/>
  <c r="BR20" i="132"/>
  <c r="BA20" i="132"/>
  <c r="AZ20" i="132"/>
  <c r="AY20" i="132"/>
  <c r="AH20" i="132"/>
  <c r="AG20" i="132"/>
  <c r="AF20" i="132"/>
  <c r="V20" i="132"/>
  <c r="U20" i="132"/>
  <c r="K20" i="132"/>
  <c r="J20" i="132"/>
  <c r="I20" i="132"/>
  <c r="GZ19" i="132"/>
  <c r="GY19" i="132"/>
  <c r="GX19" i="132"/>
  <c r="GN19" i="132"/>
  <c r="AI53" i="37" s="1"/>
  <c r="GF19" i="132"/>
  <c r="GE19" i="132"/>
  <c r="GD19" i="132"/>
  <c r="FU19" i="132"/>
  <c r="FM19" i="132"/>
  <c r="FL19" i="132"/>
  <c r="FK19" i="132"/>
  <c r="ET19" i="132"/>
  <c r="ES19" i="132"/>
  <c r="ER19" i="132"/>
  <c r="EB19" i="132"/>
  <c r="EA19" i="132"/>
  <c r="DZ19" i="132"/>
  <c r="DH19" i="132"/>
  <c r="DG19" i="132"/>
  <c r="DF19" i="132"/>
  <c r="CN19" i="132"/>
  <c r="CM19" i="132"/>
  <c r="CL19" i="132"/>
  <c r="CB19" i="132"/>
  <c r="AB47" i="37" s="1"/>
  <c r="BT19" i="132"/>
  <c r="BS19" i="132"/>
  <c r="BR19" i="132"/>
  <c r="BA19" i="132"/>
  <c r="AZ19" i="132"/>
  <c r="AY19" i="132"/>
  <c r="AH19" i="132"/>
  <c r="AG19" i="132"/>
  <c r="AF19" i="132"/>
  <c r="W19" i="132"/>
  <c r="V19" i="132"/>
  <c r="U19" i="132"/>
  <c r="K19" i="132"/>
  <c r="T41" i="37" s="1"/>
  <c r="J19" i="132"/>
  <c r="I19" i="132"/>
  <c r="GZ18" i="132"/>
  <c r="GY18" i="132"/>
  <c r="GX18" i="132"/>
  <c r="GN18" i="132"/>
  <c r="AI52" i="37" s="1"/>
  <c r="GF18" i="132"/>
  <c r="GE18" i="132"/>
  <c r="GD18" i="132"/>
  <c r="FU18" i="132"/>
  <c r="AH52" i="37" s="1"/>
  <c r="FM18" i="132"/>
  <c r="FL18" i="132"/>
  <c r="FK18" i="132"/>
  <c r="ET18" i="132"/>
  <c r="ES18" i="132"/>
  <c r="ER18" i="132"/>
  <c r="EI18" i="132"/>
  <c r="EB18" i="132"/>
  <c r="EA18" i="132"/>
  <c r="DZ18" i="132"/>
  <c r="DH18" i="132"/>
  <c r="DG18" i="132"/>
  <c r="DF18" i="132"/>
  <c r="CN18" i="132"/>
  <c r="CM18" i="132"/>
  <c r="CL18" i="132"/>
  <c r="CB18" i="132"/>
  <c r="BT18" i="132"/>
  <c r="BS18" i="132"/>
  <c r="BR18" i="132"/>
  <c r="BA18" i="132"/>
  <c r="AZ18" i="132"/>
  <c r="AY18" i="132"/>
  <c r="AO18" i="132"/>
  <c r="AH18" i="132"/>
  <c r="AG18" i="132"/>
  <c r="AF18" i="132"/>
  <c r="W18" i="132"/>
  <c r="V50" i="37" s="1"/>
  <c r="V18" i="132"/>
  <c r="U18" i="132"/>
  <c r="K18" i="132"/>
  <c r="J18" i="132"/>
  <c r="I18" i="132"/>
  <c r="GZ17" i="132"/>
  <c r="GY17" i="132"/>
  <c r="GX17" i="132"/>
  <c r="GN17" i="132"/>
  <c r="AI51" i="37" s="1"/>
  <c r="GF17" i="132"/>
  <c r="GE17" i="132"/>
  <c r="GD17" i="132"/>
  <c r="FU17" i="132"/>
  <c r="FM17" i="132"/>
  <c r="FL17" i="132"/>
  <c r="FK17" i="132"/>
  <c r="ET17" i="132"/>
  <c r="ES17" i="132"/>
  <c r="ER17" i="132"/>
  <c r="EI17" i="132"/>
  <c r="EB17" i="132"/>
  <c r="EA17" i="132"/>
  <c r="DZ17" i="132"/>
  <c r="DQ17" i="132"/>
  <c r="AE53" i="37" s="1"/>
  <c r="DH17" i="132"/>
  <c r="DG17" i="132"/>
  <c r="DF17" i="132"/>
  <c r="CN17" i="132"/>
  <c r="CM17" i="132"/>
  <c r="CL17" i="132"/>
  <c r="CB17" i="132"/>
  <c r="AB45" i="37" s="1"/>
  <c r="BT17" i="132"/>
  <c r="BS17" i="132"/>
  <c r="BR17" i="132"/>
  <c r="BA17" i="132"/>
  <c r="AZ17" i="132"/>
  <c r="AY17" i="132"/>
  <c r="AO17" i="132"/>
  <c r="X53" i="37" s="1"/>
  <c r="AH17" i="132"/>
  <c r="AG17" i="132"/>
  <c r="AF17" i="132"/>
  <c r="W17" i="132"/>
  <c r="V48" i="37" s="1"/>
  <c r="V17" i="132"/>
  <c r="U17" i="132"/>
  <c r="K17" i="132"/>
  <c r="J17" i="132"/>
  <c r="I17" i="132"/>
  <c r="GZ16" i="132"/>
  <c r="GY16" i="132"/>
  <c r="GX16" i="132"/>
  <c r="GN16" i="132"/>
  <c r="AI50" i="37" s="1"/>
  <c r="GF16" i="132"/>
  <c r="GE16" i="132"/>
  <c r="GD16" i="132"/>
  <c r="FU16" i="132"/>
  <c r="AH50" i="37" s="1"/>
  <c r="FM16" i="132"/>
  <c r="FL16" i="132"/>
  <c r="FK16" i="132"/>
  <c r="ET16" i="132"/>
  <c r="ES16" i="132"/>
  <c r="ER16" i="132"/>
  <c r="EI16" i="132"/>
  <c r="EB16" i="132"/>
  <c r="EA16" i="132"/>
  <c r="DZ16" i="132"/>
  <c r="DQ16" i="132"/>
  <c r="AE52" i="37" s="1"/>
  <c r="DH16" i="132"/>
  <c r="DG16" i="132"/>
  <c r="DF16" i="132"/>
  <c r="CN16" i="132"/>
  <c r="CM16" i="132"/>
  <c r="CL16" i="132"/>
  <c r="CB16" i="132"/>
  <c r="AB43" i="37" s="1"/>
  <c r="BT16" i="132"/>
  <c r="BS16" i="132"/>
  <c r="BR16" i="132"/>
  <c r="BA16" i="132"/>
  <c r="AZ16" i="132"/>
  <c r="AY16" i="132"/>
  <c r="AO16" i="132"/>
  <c r="AH16" i="132"/>
  <c r="AG16" i="132"/>
  <c r="AF16" i="132"/>
  <c r="W16" i="132"/>
  <c r="V16" i="132"/>
  <c r="U16" i="132"/>
  <c r="K16" i="132"/>
  <c r="J16" i="132"/>
  <c r="I16" i="132"/>
  <c r="GZ15" i="132"/>
  <c r="GY15" i="132"/>
  <c r="GX15" i="132"/>
  <c r="GN15" i="132"/>
  <c r="AI49" i="37" s="1"/>
  <c r="GF15" i="132"/>
  <c r="GE15" i="132"/>
  <c r="GD15" i="132"/>
  <c r="FU15" i="132"/>
  <c r="AH49" i="37" s="1"/>
  <c r="FM15" i="132"/>
  <c r="FL15" i="132"/>
  <c r="FK15" i="132"/>
  <c r="FB15" i="132"/>
  <c r="ET15" i="132"/>
  <c r="ES15" i="132"/>
  <c r="ER15" i="132"/>
  <c r="EI15" i="132"/>
  <c r="AF49" i="37" s="1"/>
  <c r="EB15" i="132"/>
  <c r="EA15" i="132"/>
  <c r="DZ15" i="132"/>
  <c r="DQ15" i="132"/>
  <c r="DH15" i="132"/>
  <c r="DG15" i="132"/>
  <c r="DF15" i="132"/>
  <c r="CV15" i="132"/>
  <c r="AD53" i="37" s="1"/>
  <c r="CN15" i="132"/>
  <c r="CM15" i="132"/>
  <c r="CL15" i="132"/>
  <c r="CB15" i="132"/>
  <c r="BT15" i="132"/>
  <c r="BS15" i="132"/>
  <c r="BR15" i="132"/>
  <c r="BI15" i="132"/>
  <c r="Z53" i="37" s="1"/>
  <c r="BA15" i="132"/>
  <c r="AZ15" i="132"/>
  <c r="AY15" i="132"/>
  <c r="AO15" i="132"/>
  <c r="AH15" i="132"/>
  <c r="AG15" i="132"/>
  <c r="AF15" i="132"/>
  <c r="W15" i="132"/>
  <c r="V46" i="37" s="1"/>
  <c r="V15" i="132"/>
  <c r="U15" i="132"/>
  <c r="K15" i="132"/>
  <c r="J15" i="132"/>
  <c r="I15" i="132"/>
  <c r="GZ14" i="132"/>
  <c r="GY14" i="132"/>
  <c r="GX14" i="132"/>
  <c r="GN14" i="132"/>
  <c r="AI48" i="37" s="1"/>
  <c r="GF14" i="132"/>
  <c r="GE14" i="132"/>
  <c r="GD14" i="132"/>
  <c r="FU14" i="132"/>
  <c r="FM14" i="132"/>
  <c r="FL14" i="132"/>
  <c r="FK14" i="132"/>
  <c r="FB14" i="132"/>
  <c r="AG52" i="37" s="1"/>
  <c r="ET14" i="132"/>
  <c r="ES14" i="132"/>
  <c r="ER14" i="132"/>
  <c r="EI14" i="132"/>
  <c r="EB14" i="132"/>
  <c r="EA14" i="132"/>
  <c r="DZ14" i="132"/>
  <c r="DQ14" i="132"/>
  <c r="AE49" i="37" s="1"/>
  <c r="DH14" i="132"/>
  <c r="DG14" i="132"/>
  <c r="DF14" i="132"/>
  <c r="CV14" i="132"/>
  <c r="CN14" i="132"/>
  <c r="CM14" i="132"/>
  <c r="CL14" i="132"/>
  <c r="CB14" i="132"/>
  <c r="AB42" i="37" s="1"/>
  <c r="BT14" i="132"/>
  <c r="BS14" i="132"/>
  <c r="BR14" i="132"/>
  <c r="BI14" i="132"/>
  <c r="BA14" i="132"/>
  <c r="AZ14" i="132"/>
  <c r="AY14" i="132"/>
  <c r="AO14" i="132"/>
  <c r="X48" i="37" s="1"/>
  <c r="AH14" i="132"/>
  <c r="AG14" i="132"/>
  <c r="AF14" i="132"/>
  <c r="W14" i="132"/>
  <c r="V45" i="37" s="1"/>
  <c r="V14" i="132"/>
  <c r="U14" i="132"/>
  <c r="K14" i="132"/>
  <c r="T18" i="37" s="1"/>
  <c r="J14" i="132"/>
  <c r="I14" i="132"/>
  <c r="GZ13" i="132"/>
  <c r="GY13" i="132"/>
  <c r="GX13" i="132"/>
  <c r="GN13" i="132"/>
  <c r="AI47" i="37" s="1"/>
  <c r="GF13" i="132"/>
  <c r="GE13" i="132"/>
  <c r="GD13" i="132"/>
  <c r="FU13" i="132"/>
  <c r="AH47" i="37" s="1"/>
  <c r="FM13" i="132"/>
  <c r="FL13" i="132"/>
  <c r="FK13" i="132"/>
  <c r="FB13" i="132"/>
  <c r="AG50" i="37" s="1"/>
  <c r="ET13" i="132"/>
  <c r="ES13" i="132"/>
  <c r="ER13" i="132"/>
  <c r="EI13" i="132"/>
  <c r="AF47" i="37" s="1"/>
  <c r="EB13" i="132"/>
  <c r="EA13" i="132"/>
  <c r="DZ13" i="132"/>
  <c r="DQ13" i="132"/>
  <c r="AE48" i="37" s="1"/>
  <c r="DH13" i="132"/>
  <c r="DG13" i="132"/>
  <c r="DF13" i="132"/>
  <c r="CV13" i="132"/>
  <c r="AD49" i="37" s="1"/>
  <c r="CN13" i="132"/>
  <c r="CM13" i="132"/>
  <c r="CL13" i="132"/>
  <c r="CB13" i="132"/>
  <c r="BT13" i="132"/>
  <c r="BS13" i="132"/>
  <c r="BR13" i="132"/>
  <c r="BI13" i="132"/>
  <c r="Z48" i="37" s="1"/>
  <c r="BA13" i="132"/>
  <c r="AZ13" i="132"/>
  <c r="AY13" i="132"/>
  <c r="AO13" i="132"/>
  <c r="X47" i="37" s="1"/>
  <c r="AH13" i="132"/>
  <c r="AG13" i="132"/>
  <c r="AF13" i="132"/>
  <c r="W13" i="132"/>
  <c r="V43" i="37" s="1"/>
  <c r="V13" i="132"/>
  <c r="U13" i="132"/>
  <c r="K13" i="132"/>
  <c r="J13" i="132"/>
  <c r="I13" i="132"/>
  <c r="GZ12" i="132"/>
  <c r="GY12" i="132"/>
  <c r="GX12" i="132"/>
  <c r="GN12" i="132"/>
  <c r="GF12" i="132"/>
  <c r="GE12" i="132"/>
  <c r="GD12" i="132"/>
  <c r="FU12" i="132"/>
  <c r="AH46" i="37" s="1"/>
  <c r="FM12" i="132"/>
  <c r="FL12" i="132"/>
  <c r="FK12" i="132"/>
  <c r="FB12" i="132"/>
  <c r="ET12" i="132"/>
  <c r="ES12" i="132"/>
  <c r="ER12" i="132"/>
  <c r="EI12" i="132"/>
  <c r="AF46" i="37" s="1"/>
  <c r="EB12" i="132"/>
  <c r="EA12" i="132"/>
  <c r="DZ12" i="132"/>
  <c r="DQ12" i="132"/>
  <c r="AE47" i="37" s="1"/>
  <c r="DH12" i="132"/>
  <c r="DG12" i="132"/>
  <c r="DF12" i="132"/>
  <c r="CV12" i="132"/>
  <c r="AD48" i="37" s="1"/>
  <c r="CN12" i="132"/>
  <c r="CM12" i="132"/>
  <c r="CL12" i="132"/>
  <c r="CB12" i="132"/>
  <c r="AB41" i="37" s="1"/>
  <c r="BT12" i="132"/>
  <c r="BS12" i="132"/>
  <c r="BR12" i="132"/>
  <c r="BI12" i="132"/>
  <c r="Z47" i="37" s="1"/>
  <c r="BA12" i="132"/>
  <c r="AZ12" i="132"/>
  <c r="AY12" i="132"/>
  <c r="AO12" i="132"/>
  <c r="AH12" i="132"/>
  <c r="AG12" i="132"/>
  <c r="AF12" i="132"/>
  <c r="W12" i="132"/>
  <c r="V42" i="37" s="1"/>
  <c r="V12" i="132"/>
  <c r="U12" i="132"/>
  <c r="K12" i="132"/>
  <c r="T19" i="37" s="1"/>
  <c r="J12" i="132"/>
  <c r="I12" i="132"/>
  <c r="GZ11" i="132"/>
  <c r="GY11" i="132"/>
  <c r="GX11" i="132"/>
  <c r="GN11" i="132"/>
  <c r="AI43" i="37" s="1"/>
  <c r="GF11" i="132"/>
  <c r="GE11" i="132"/>
  <c r="GD11" i="132"/>
  <c r="FU11" i="132"/>
  <c r="FM11" i="132"/>
  <c r="FL11" i="132"/>
  <c r="FK11" i="132"/>
  <c r="FB11" i="132"/>
  <c r="AG48" i="37" s="1"/>
  <c r="ET11" i="132"/>
  <c r="ES11" i="132"/>
  <c r="ER11" i="132"/>
  <c r="EI11" i="132"/>
  <c r="EB11" i="132"/>
  <c r="EA11" i="132"/>
  <c r="DZ11" i="132"/>
  <c r="DQ11" i="132"/>
  <c r="AE45" i="37" s="1"/>
  <c r="DH11" i="132"/>
  <c r="DG11" i="132"/>
  <c r="DF11" i="132"/>
  <c r="CV11" i="132"/>
  <c r="AD47" i="37" s="1"/>
  <c r="CN11" i="132"/>
  <c r="CM11" i="132"/>
  <c r="CL11" i="132"/>
  <c r="CB11" i="132"/>
  <c r="AB40" i="37" s="1"/>
  <c r="BT11" i="132"/>
  <c r="BS11" i="132"/>
  <c r="BR11" i="132"/>
  <c r="BI11" i="132"/>
  <c r="BA11" i="132"/>
  <c r="AZ11" i="132"/>
  <c r="AY11" i="132"/>
  <c r="AO11" i="132"/>
  <c r="X45" i="37" s="1"/>
  <c r="AH11" i="132"/>
  <c r="AG11" i="132"/>
  <c r="AF11" i="132"/>
  <c r="W11" i="132"/>
  <c r="V11" i="132"/>
  <c r="U11" i="132"/>
  <c r="K11" i="132"/>
  <c r="J11" i="132"/>
  <c r="I11" i="132"/>
  <c r="GZ10" i="132"/>
  <c r="GY10" i="132"/>
  <c r="GX10" i="132"/>
  <c r="GN10" i="132"/>
  <c r="GF10" i="132"/>
  <c r="GE10" i="132"/>
  <c r="GD10" i="132"/>
  <c r="FU10" i="132"/>
  <c r="AH43" i="37" s="1"/>
  <c r="FM10" i="132"/>
  <c r="FL10" i="132"/>
  <c r="FK10" i="132"/>
  <c r="FB10" i="132"/>
  <c r="ET10" i="132"/>
  <c r="ES10" i="132"/>
  <c r="ER10" i="132"/>
  <c r="EI10" i="132"/>
  <c r="AF43" i="37" s="1"/>
  <c r="EB10" i="132"/>
  <c r="EA10" i="132"/>
  <c r="DZ10" i="132"/>
  <c r="DQ10" i="132"/>
  <c r="DH10" i="132"/>
  <c r="DG10" i="132"/>
  <c r="DF10" i="132"/>
  <c r="CV10" i="132"/>
  <c r="AD45" i="37" s="1"/>
  <c r="CN10" i="132"/>
  <c r="CM10" i="132"/>
  <c r="CL10" i="132"/>
  <c r="CB10" i="132"/>
  <c r="AB25" i="37" s="1"/>
  <c r="AB24" i="37" s="1"/>
  <c r="BT10" i="132"/>
  <c r="BS10" i="132"/>
  <c r="BR10" i="132"/>
  <c r="BI10" i="132"/>
  <c r="Z43" i="37" s="1"/>
  <c r="BA10" i="132"/>
  <c r="AZ10" i="132"/>
  <c r="AY10" i="132"/>
  <c r="AO10" i="132"/>
  <c r="AH10" i="132"/>
  <c r="AG10" i="132"/>
  <c r="AF10" i="132"/>
  <c r="W10" i="132"/>
  <c r="V32" i="37" s="1"/>
  <c r="V31" i="37" s="1"/>
  <c r="V10" i="132"/>
  <c r="U10" i="132"/>
  <c r="K10" i="132"/>
  <c r="T20" i="37" s="1"/>
  <c r="J10" i="132"/>
  <c r="I10" i="132"/>
  <c r="GZ9" i="132"/>
  <c r="GY9" i="132"/>
  <c r="GX9" i="132"/>
  <c r="N22" i="37" s="1"/>
  <c r="O22" i="37" s="1"/>
  <c r="GN9" i="132"/>
  <c r="AI40" i="37" s="1"/>
  <c r="GF9" i="132"/>
  <c r="GE9" i="132"/>
  <c r="GD9" i="132"/>
  <c r="FU9" i="132"/>
  <c r="AH42" i="37" s="1"/>
  <c r="FM9" i="132"/>
  <c r="FL9" i="132"/>
  <c r="FK9" i="132"/>
  <c r="FB9" i="132"/>
  <c r="AG43" i="37" s="1"/>
  <c r="ET9" i="132"/>
  <c r="ES9" i="132"/>
  <c r="ER9" i="132"/>
  <c r="EI9" i="132"/>
  <c r="AF42" i="37" s="1"/>
  <c r="EB9" i="132"/>
  <c r="EA9" i="132"/>
  <c r="DZ9" i="132"/>
  <c r="DQ9" i="132"/>
  <c r="AE42" i="37" s="1"/>
  <c r="DH9" i="132"/>
  <c r="DG9" i="132"/>
  <c r="DF9" i="132"/>
  <c r="CV9" i="132"/>
  <c r="AD43" i="37" s="1"/>
  <c r="CN9" i="132"/>
  <c r="CM9" i="132"/>
  <c r="CL9" i="132"/>
  <c r="CB9" i="132"/>
  <c r="AB19" i="37" s="1"/>
  <c r="BT9" i="132"/>
  <c r="BS9" i="132"/>
  <c r="BR9" i="132"/>
  <c r="BI9" i="132"/>
  <c r="Z42" i="37" s="1"/>
  <c r="BA9" i="132"/>
  <c r="AZ9" i="132"/>
  <c r="AY9" i="132"/>
  <c r="AO9" i="132"/>
  <c r="X41" i="37" s="1"/>
  <c r="AH9" i="132"/>
  <c r="AG9" i="132"/>
  <c r="AF9" i="132"/>
  <c r="W9" i="132"/>
  <c r="V19" i="37" s="1"/>
  <c r="V9" i="132"/>
  <c r="U9" i="132"/>
  <c r="K9" i="132"/>
  <c r="J9" i="132"/>
  <c r="I9" i="132"/>
  <c r="GZ8" i="132"/>
  <c r="GY8" i="132"/>
  <c r="GX8" i="132"/>
  <c r="GN8" i="132"/>
  <c r="AI32" i="37" s="1"/>
  <c r="AI31" i="37" s="1"/>
  <c r="GF8" i="132"/>
  <c r="GE8" i="132"/>
  <c r="GD8" i="132"/>
  <c r="FU8" i="132"/>
  <c r="FM8" i="132"/>
  <c r="FL8" i="132"/>
  <c r="FK8" i="132"/>
  <c r="FB8" i="132"/>
  <c r="AG41" i="37" s="1"/>
  <c r="ET8" i="132"/>
  <c r="ES8" i="132"/>
  <c r="ER8" i="132"/>
  <c r="EI8" i="132"/>
  <c r="AF41" i="37" s="1"/>
  <c r="EB8" i="132"/>
  <c r="EA8" i="132"/>
  <c r="DZ8" i="132"/>
  <c r="DQ8" i="132"/>
  <c r="AE41" i="37" s="1"/>
  <c r="DH8" i="132"/>
  <c r="DG8" i="132"/>
  <c r="DF8" i="132"/>
  <c r="CV8" i="132"/>
  <c r="AD42" i="37" s="1"/>
  <c r="CN8" i="132"/>
  <c r="CM8" i="132"/>
  <c r="CL8" i="132"/>
  <c r="CB8" i="132"/>
  <c r="AB17" i="37" s="1"/>
  <c r="BT8" i="132"/>
  <c r="BS8" i="132"/>
  <c r="BR8" i="132"/>
  <c r="BI8" i="132"/>
  <c r="Z41" i="37" s="1"/>
  <c r="BA8" i="132"/>
  <c r="AZ8" i="132"/>
  <c r="AY8" i="132"/>
  <c r="AO8" i="132"/>
  <c r="X17" i="37" s="1"/>
  <c r="AH8" i="132"/>
  <c r="AG8" i="132"/>
  <c r="AF8" i="132"/>
  <c r="W8" i="132"/>
  <c r="V8" i="132"/>
  <c r="U8" i="132"/>
  <c r="K8" i="132"/>
  <c r="J8" i="132"/>
  <c r="I8" i="132"/>
  <c r="GZ7" i="132"/>
  <c r="GY7" i="132"/>
  <c r="GX7" i="132"/>
  <c r="GN7" i="132"/>
  <c r="AI21" i="37" s="1"/>
  <c r="GF7" i="132"/>
  <c r="GE7" i="132"/>
  <c r="GD7" i="132"/>
  <c r="FU7" i="132"/>
  <c r="AH40" i="37" s="1"/>
  <c r="FM7" i="132"/>
  <c r="FL7" i="132"/>
  <c r="FK7" i="132"/>
  <c r="FB7" i="132"/>
  <c r="ET7" i="132"/>
  <c r="ES7" i="132"/>
  <c r="ER7" i="132"/>
  <c r="EI7" i="132"/>
  <c r="AF40" i="37" s="1"/>
  <c r="EB7" i="132"/>
  <c r="EA7" i="132"/>
  <c r="DZ7" i="132"/>
  <c r="DQ7" i="132"/>
  <c r="DH7" i="132"/>
  <c r="DG7" i="132"/>
  <c r="DF7" i="132"/>
  <c r="CV7" i="132"/>
  <c r="AD41" i="37" s="1"/>
  <c r="CN7" i="132"/>
  <c r="CM7" i="132"/>
  <c r="CL7" i="132"/>
  <c r="CB7" i="132"/>
  <c r="AB20" i="37" s="1"/>
  <c r="BT7" i="132"/>
  <c r="BS7" i="132"/>
  <c r="BR7" i="132"/>
  <c r="BI7" i="132"/>
  <c r="Z19" i="37" s="1"/>
  <c r="BA7" i="132"/>
  <c r="AZ7" i="132"/>
  <c r="AY7" i="132"/>
  <c r="AO7" i="132"/>
  <c r="X19" i="37" s="1"/>
  <c r="AH7" i="132"/>
  <c r="AG7" i="132"/>
  <c r="AF7" i="132"/>
  <c r="W7" i="132"/>
  <c r="V21" i="37" s="1"/>
  <c r="V7" i="132"/>
  <c r="U7" i="132"/>
  <c r="K7" i="132"/>
  <c r="T21" i="37" s="1"/>
  <c r="J7" i="132"/>
  <c r="I7" i="132"/>
  <c r="GZ6" i="132"/>
  <c r="GY6" i="132"/>
  <c r="GX6" i="132"/>
  <c r="GN6" i="132"/>
  <c r="AI19" i="37" s="1"/>
  <c r="GF6" i="132"/>
  <c r="GE6" i="132"/>
  <c r="GD6" i="132"/>
  <c r="FU6" i="132"/>
  <c r="FM6" i="132"/>
  <c r="FL6" i="132"/>
  <c r="FK6" i="132"/>
  <c r="FB6" i="132"/>
  <c r="AG32" i="37" s="1"/>
  <c r="AG31" i="37" s="1"/>
  <c r="ET6" i="132"/>
  <c r="ES6" i="132"/>
  <c r="ER6" i="132"/>
  <c r="EI6" i="132"/>
  <c r="EB6" i="132"/>
  <c r="EA6" i="132"/>
  <c r="DZ6" i="132"/>
  <c r="DQ6" i="132"/>
  <c r="AE17" i="37" s="1"/>
  <c r="DH6" i="132"/>
  <c r="DG6" i="132"/>
  <c r="DF6" i="132"/>
  <c r="CV6" i="132"/>
  <c r="AD40" i="37" s="1"/>
  <c r="CN6" i="132"/>
  <c r="CM6" i="132"/>
  <c r="CL6" i="132"/>
  <c r="CB6" i="132"/>
  <c r="AB21" i="37" s="1"/>
  <c r="BT6" i="132"/>
  <c r="BS6" i="132"/>
  <c r="BR6" i="132"/>
  <c r="BI6" i="132"/>
  <c r="Z17" i="37" s="1"/>
  <c r="BA6" i="132"/>
  <c r="AZ6" i="132"/>
  <c r="AY6" i="132"/>
  <c r="AO6" i="132"/>
  <c r="AH6" i="132"/>
  <c r="AG6" i="132"/>
  <c r="AF6" i="132"/>
  <c r="W6" i="132"/>
  <c r="V18" i="37" s="1"/>
  <c r="V6" i="132"/>
  <c r="U6" i="132"/>
  <c r="K6" i="132"/>
  <c r="T22" i="37" s="1"/>
  <c r="Q22" i="37" s="1"/>
  <c r="J6" i="132"/>
  <c r="I6" i="132"/>
  <c r="GZ5" i="132"/>
  <c r="GY5" i="132"/>
  <c r="GX5" i="132"/>
  <c r="GN5" i="132"/>
  <c r="AI18" i="37" s="1"/>
  <c r="GF5" i="132"/>
  <c r="GE5" i="132"/>
  <c r="GD5" i="132"/>
  <c r="FU5" i="132"/>
  <c r="AH17" i="37" s="1"/>
  <c r="FM5" i="132"/>
  <c r="FL5" i="132"/>
  <c r="FK5" i="132"/>
  <c r="FB5" i="132"/>
  <c r="AG18" i="37" s="1"/>
  <c r="ET5" i="132"/>
  <c r="ES5" i="132"/>
  <c r="ER5" i="132"/>
  <c r="EI5" i="132"/>
  <c r="AF18" i="37" s="1"/>
  <c r="EB5" i="132"/>
  <c r="EA5" i="132"/>
  <c r="DZ5" i="132"/>
  <c r="DQ5" i="132"/>
  <c r="AE19" i="37" s="1"/>
  <c r="DH5" i="132"/>
  <c r="DG5" i="132"/>
  <c r="DF5" i="132"/>
  <c r="CV5" i="132"/>
  <c r="AD17" i="37" s="1"/>
  <c r="CN5" i="132"/>
  <c r="CM5" i="132"/>
  <c r="CL5" i="132"/>
  <c r="CB5" i="132"/>
  <c r="BT5" i="132"/>
  <c r="BS5" i="132"/>
  <c r="BR5" i="132"/>
  <c r="BI5" i="132"/>
  <c r="Z20" i="37" s="1"/>
  <c r="BA5" i="132"/>
  <c r="AZ5" i="132"/>
  <c r="AY5" i="132"/>
  <c r="AO5" i="132"/>
  <c r="X18" i="37" s="1"/>
  <c r="AH5" i="132"/>
  <c r="AG5" i="132"/>
  <c r="AF5" i="132"/>
  <c r="W5" i="132"/>
  <c r="V17" i="37" s="1"/>
  <c r="V5" i="132"/>
  <c r="U5" i="132"/>
  <c r="K5" i="132"/>
  <c r="J5" i="132"/>
  <c r="I5" i="132"/>
  <c r="GZ4" i="132"/>
  <c r="GY4" i="132"/>
  <c r="GX4" i="132"/>
  <c r="GN4" i="132"/>
  <c r="GF4" i="132"/>
  <c r="GE4" i="132"/>
  <c r="GD4" i="132"/>
  <c r="FU4" i="132"/>
  <c r="AH18" i="37" s="1"/>
  <c r="FM4" i="132"/>
  <c r="FL4" i="132"/>
  <c r="FK4" i="132"/>
  <c r="FB4" i="132"/>
  <c r="ET4" i="132"/>
  <c r="ES4" i="132"/>
  <c r="ER4" i="132"/>
  <c r="EI4" i="132"/>
  <c r="AF19" i="37" s="1"/>
  <c r="EB4" i="132"/>
  <c r="EA4" i="132"/>
  <c r="DZ4" i="132"/>
  <c r="DQ4" i="132"/>
  <c r="DH4" i="132"/>
  <c r="DG4" i="132"/>
  <c r="DF4" i="132"/>
  <c r="CV4" i="132"/>
  <c r="AD19" i="37" s="1"/>
  <c r="CN4" i="132"/>
  <c r="CM4" i="132"/>
  <c r="CL4" i="132"/>
  <c r="CB4" i="132"/>
  <c r="AB18" i="37" s="1"/>
  <c r="BT4" i="132"/>
  <c r="BS4" i="132"/>
  <c r="BR4" i="132"/>
  <c r="BI4" i="132"/>
  <c r="Z18" i="37" s="1"/>
  <c r="BA4" i="132"/>
  <c r="AZ4" i="132"/>
  <c r="AY4" i="132"/>
  <c r="AO4" i="132"/>
  <c r="AH4" i="132"/>
  <c r="AG4" i="132"/>
  <c r="AF4" i="132"/>
  <c r="W4" i="132"/>
  <c r="V15" i="37" s="1"/>
  <c r="V4" i="132"/>
  <c r="U4" i="132"/>
  <c r="K4" i="132"/>
  <c r="J4" i="132"/>
  <c r="I4" i="132"/>
  <c r="GZ3" i="132"/>
  <c r="GY3" i="132"/>
  <c r="GX3" i="132"/>
  <c r="GN3" i="132"/>
  <c r="AI17" i="37" s="1"/>
  <c r="GF3" i="132"/>
  <c r="GE3" i="132"/>
  <c r="GD3" i="132"/>
  <c r="FU3" i="132"/>
  <c r="FM3" i="132"/>
  <c r="FL3" i="132"/>
  <c r="FK3" i="132"/>
  <c r="FB3" i="132"/>
  <c r="AG17" i="37" s="1"/>
  <c r="ET3" i="132"/>
  <c r="ES3" i="132"/>
  <c r="ER3" i="132"/>
  <c r="EI3" i="132"/>
  <c r="AF17" i="37" s="1"/>
  <c r="EB3" i="132"/>
  <c r="EA3" i="132"/>
  <c r="DZ3" i="132"/>
  <c r="DQ3" i="132"/>
  <c r="AE15" i="37" s="1"/>
  <c r="DH3" i="132"/>
  <c r="DG3" i="132"/>
  <c r="CV3" i="132"/>
  <c r="CN3" i="132"/>
  <c r="CM3" i="132"/>
  <c r="CL3" i="132"/>
  <c r="CB3" i="132"/>
  <c r="BT3" i="132"/>
  <c r="BS3" i="132"/>
  <c r="BR3" i="132"/>
  <c r="BI3" i="132"/>
  <c r="BA3" i="132"/>
  <c r="AZ3" i="132"/>
  <c r="AY3" i="132"/>
  <c r="AO3" i="132"/>
  <c r="AH3" i="132"/>
  <c r="AG3" i="132"/>
  <c r="AF3" i="132"/>
  <c r="V3" i="132"/>
  <c r="U3" i="132"/>
  <c r="K3" i="132"/>
  <c r="J3" i="132"/>
  <c r="I3" i="132"/>
  <c r="GZ2" i="132"/>
  <c r="GY2" i="132"/>
  <c r="GX2" i="132"/>
  <c r="FB2" i="132"/>
  <c r="F91" i="37"/>
  <c r="F88" i="37"/>
  <c r="F87" i="37"/>
  <c r="F86" i="37"/>
  <c r="F85" i="37"/>
  <c r="F84" i="37"/>
  <c r="F83" i="37"/>
  <c r="F80" i="37"/>
  <c r="F79" i="37"/>
  <c r="F78" i="37"/>
  <c r="F77" i="37"/>
  <c r="R57" i="37"/>
  <c r="N57" i="37"/>
  <c r="O57" i="37" s="1"/>
  <c r="M57" i="37"/>
  <c r="X56" i="37"/>
  <c r="X55" i="37" s="1"/>
  <c r="AB55" i="37"/>
  <c r="M54" i="37"/>
  <c r="AH53" i="37"/>
  <c r="AG53" i="37"/>
  <c r="AF52" i="37"/>
  <c r="AH51" i="37"/>
  <c r="H92" i="37"/>
  <c r="AF50" i="37"/>
  <c r="AE50" i="37"/>
  <c r="AD50" i="37"/>
  <c r="Z50" i="37"/>
  <c r="X50" i="37"/>
  <c r="H88" i="37"/>
  <c r="AG49" i="37"/>
  <c r="L261" i="39"/>
  <c r="AH48" i="37"/>
  <c r="AF48" i="37"/>
  <c r="I260" i="39"/>
  <c r="H260" i="39"/>
  <c r="V47" i="37"/>
  <c r="H85" i="37"/>
  <c r="AB46" i="37"/>
  <c r="X46" i="37"/>
  <c r="L258" i="39"/>
  <c r="H84" i="37"/>
  <c r="AI45" i="37"/>
  <c r="AH45" i="37"/>
  <c r="AG45" i="37"/>
  <c r="AF45" i="37"/>
  <c r="Z45" i="37"/>
  <c r="O45" i="37"/>
  <c r="H257" i="39"/>
  <c r="AE43" i="37"/>
  <c r="X43" i="37"/>
  <c r="H255" i="39"/>
  <c r="G80" i="37"/>
  <c r="H79" i="37"/>
  <c r="H254" i="39"/>
  <c r="AI41" i="37"/>
  <c r="AH41" i="37"/>
  <c r="V41" i="37"/>
  <c r="H253" i="39"/>
  <c r="AG40" i="37"/>
  <c r="AE40" i="37"/>
  <c r="Q37" i="37"/>
  <c r="N37" i="37"/>
  <c r="O37" i="37" s="1"/>
  <c r="M37" i="37"/>
  <c r="N36" i="37"/>
  <c r="O36" i="37" s="1"/>
  <c r="M36" i="37"/>
  <c r="AI35" i="37"/>
  <c r="V35" i="37"/>
  <c r="T35" i="37"/>
  <c r="Q33" i="37"/>
  <c r="R33" i="37" s="1"/>
  <c r="O33" i="37"/>
  <c r="M33" i="37"/>
  <c r="AF32" i="37"/>
  <c r="AF31" i="37" s="1"/>
  <c r="I220" i="39"/>
  <c r="M220" i="39" s="1"/>
  <c r="AE31" i="37"/>
  <c r="AD31" i="37"/>
  <c r="Z31" i="37"/>
  <c r="T31" i="37"/>
  <c r="R30" i="37"/>
  <c r="N30" i="37"/>
  <c r="O30" i="37" s="1"/>
  <c r="M30" i="37"/>
  <c r="Q29" i="37"/>
  <c r="L217" i="39"/>
  <c r="I217" i="39"/>
  <c r="H217" i="39"/>
  <c r="N28" i="37"/>
  <c r="O28" i="37" s="1"/>
  <c r="M28" i="37"/>
  <c r="K28" i="37"/>
  <c r="AH21" i="37"/>
  <c r="M21" i="37"/>
  <c r="AI20" i="37"/>
  <c r="AH19" i="37"/>
  <c r="AG19" i="37"/>
  <c r="AE18" i="37"/>
  <c r="T17" i="37"/>
  <c r="M17" i="37"/>
  <c r="H187" i="39"/>
  <c r="R13" i="37"/>
  <c r="N13" i="37"/>
  <c r="O13" i="37" s="1"/>
  <c r="M13" i="37"/>
  <c r="K13" i="37"/>
  <c r="GG54" i="133"/>
  <c r="GF54" i="133"/>
  <c r="GE54" i="133"/>
  <c r="FN54" i="133"/>
  <c r="FM54" i="133"/>
  <c r="FL54" i="133"/>
  <c r="ER54" i="133"/>
  <c r="EQ54" i="133"/>
  <c r="EP54" i="133"/>
  <c r="GG53" i="133"/>
  <c r="GF53" i="133"/>
  <c r="GE53" i="133"/>
  <c r="FN53" i="133"/>
  <c r="FM53" i="133"/>
  <c r="FL53" i="133"/>
  <c r="ER53" i="133"/>
  <c r="EQ53" i="133"/>
  <c r="EP53" i="133"/>
  <c r="GG52" i="133"/>
  <c r="GF52" i="133"/>
  <c r="GE52" i="133"/>
  <c r="FN52" i="133"/>
  <c r="FM52" i="133"/>
  <c r="FL52" i="133"/>
  <c r="ER52" i="133"/>
  <c r="EQ52" i="133"/>
  <c r="EP52" i="133"/>
  <c r="GG51" i="133"/>
  <c r="GF51" i="133"/>
  <c r="GE51" i="133"/>
  <c r="FN51" i="133"/>
  <c r="FM51" i="133"/>
  <c r="FL51" i="133"/>
  <c r="ER51" i="133"/>
  <c r="EQ51" i="133"/>
  <c r="EP51" i="133"/>
  <c r="DX51" i="133"/>
  <c r="DW51" i="133"/>
  <c r="DV51" i="133"/>
  <c r="GG50" i="133"/>
  <c r="GF50" i="133"/>
  <c r="GE50" i="133"/>
  <c r="FN50" i="133"/>
  <c r="FM50" i="133"/>
  <c r="FL50" i="133"/>
  <c r="ER50" i="133"/>
  <c r="EQ50" i="133"/>
  <c r="EP50" i="133"/>
  <c r="DX50" i="133"/>
  <c r="DW50" i="133"/>
  <c r="DV50" i="133"/>
  <c r="DE50" i="133"/>
  <c r="DD50" i="133"/>
  <c r="DC50" i="133"/>
  <c r="GG49" i="133"/>
  <c r="GF49" i="133"/>
  <c r="GE49" i="133"/>
  <c r="FN49" i="133"/>
  <c r="FM49" i="133"/>
  <c r="FL49" i="133"/>
  <c r="ER49" i="133"/>
  <c r="EQ49" i="133"/>
  <c r="EP49" i="133"/>
  <c r="DX49" i="133"/>
  <c r="DW49" i="133"/>
  <c r="DV49" i="133"/>
  <c r="DE49" i="133"/>
  <c r="DD49" i="133"/>
  <c r="DC49" i="133"/>
  <c r="GG48" i="133"/>
  <c r="GF48" i="133"/>
  <c r="GE48" i="133"/>
  <c r="FN48" i="133"/>
  <c r="FM48" i="133"/>
  <c r="FL48" i="133"/>
  <c r="ER48" i="133"/>
  <c r="EQ48" i="133"/>
  <c r="EP48" i="133"/>
  <c r="DX48" i="133"/>
  <c r="DW48" i="133"/>
  <c r="DV48" i="133"/>
  <c r="DE48" i="133"/>
  <c r="DD48" i="133"/>
  <c r="DC48" i="133"/>
  <c r="GG47" i="133"/>
  <c r="GF47" i="133"/>
  <c r="GE47" i="133"/>
  <c r="FN47" i="133"/>
  <c r="FM47" i="133"/>
  <c r="FL47" i="133"/>
  <c r="ER47" i="133"/>
  <c r="EQ47" i="133"/>
  <c r="EP47" i="133"/>
  <c r="DX47" i="133"/>
  <c r="DW47" i="133"/>
  <c r="DV47" i="133"/>
  <c r="DE47" i="133"/>
  <c r="DD47" i="133"/>
  <c r="DC47" i="133"/>
  <c r="GG46" i="133"/>
  <c r="GF46" i="133"/>
  <c r="GE46" i="133"/>
  <c r="FN46" i="133"/>
  <c r="FM46" i="133"/>
  <c r="FL46" i="133"/>
  <c r="ER46" i="133"/>
  <c r="EQ46" i="133"/>
  <c r="EP46" i="133"/>
  <c r="DX46" i="133"/>
  <c r="DW46" i="133"/>
  <c r="DV46" i="133"/>
  <c r="DE46" i="133"/>
  <c r="DD46" i="133"/>
  <c r="DC46" i="133"/>
  <c r="BR46" i="133"/>
  <c r="BQ46" i="133"/>
  <c r="BP46" i="133"/>
  <c r="GG45" i="133"/>
  <c r="GF45" i="133"/>
  <c r="GE45" i="133"/>
  <c r="FN45" i="133"/>
  <c r="FM45" i="133"/>
  <c r="FL45" i="133"/>
  <c r="ER45" i="133"/>
  <c r="EQ45" i="133"/>
  <c r="EP45" i="133"/>
  <c r="DX45" i="133"/>
  <c r="DW45" i="133"/>
  <c r="DV45" i="133"/>
  <c r="DE45" i="133"/>
  <c r="DD45" i="133"/>
  <c r="DC45" i="133"/>
  <c r="BR45" i="133"/>
  <c r="BQ45" i="133"/>
  <c r="BP45" i="133"/>
  <c r="GG44" i="133"/>
  <c r="GF44" i="133"/>
  <c r="GE44" i="133"/>
  <c r="FN44" i="133"/>
  <c r="FM44" i="133"/>
  <c r="FL44" i="133"/>
  <c r="ER44" i="133"/>
  <c r="EQ44" i="133"/>
  <c r="EP44" i="133"/>
  <c r="DX44" i="133"/>
  <c r="DW44" i="133"/>
  <c r="DV44" i="133"/>
  <c r="DE44" i="133"/>
  <c r="DD44" i="133"/>
  <c r="DC44" i="133"/>
  <c r="BR44" i="133"/>
  <c r="BQ44" i="133"/>
  <c r="BP44" i="133"/>
  <c r="GG43" i="133"/>
  <c r="GF43" i="133"/>
  <c r="GE43" i="133"/>
  <c r="FN43" i="133"/>
  <c r="FM43" i="133"/>
  <c r="FL43" i="133"/>
  <c r="ER43" i="133"/>
  <c r="EQ43" i="133"/>
  <c r="EP43" i="133"/>
  <c r="DX43" i="133"/>
  <c r="DW43" i="133"/>
  <c r="DV43" i="133"/>
  <c r="DE43" i="133"/>
  <c r="DD43" i="133"/>
  <c r="DC43" i="133"/>
  <c r="BR43" i="133"/>
  <c r="BQ43" i="133"/>
  <c r="BP43" i="133"/>
  <c r="AX43" i="133"/>
  <c r="AW43" i="133"/>
  <c r="AV43" i="133"/>
  <c r="GG42" i="133"/>
  <c r="GF42" i="133"/>
  <c r="GE42" i="133"/>
  <c r="FN42" i="133"/>
  <c r="FM42" i="133"/>
  <c r="FL42" i="133"/>
  <c r="ER42" i="133"/>
  <c r="EQ42" i="133"/>
  <c r="EP42" i="133"/>
  <c r="DX42" i="133"/>
  <c r="DW42" i="133"/>
  <c r="DV42" i="133"/>
  <c r="DE42" i="133"/>
  <c r="DD42" i="133"/>
  <c r="DC42" i="133"/>
  <c r="BR42" i="133"/>
  <c r="BQ42" i="133"/>
  <c r="BP42" i="133"/>
  <c r="AX42" i="133"/>
  <c r="AW42" i="133"/>
  <c r="AV42" i="133"/>
  <c r="GG41" i="133"/>
  <c r="GF41" i="133"/>
  <c r="GE41" i="133"/>
  <c r="FN41" i="133"/>
  <c r="FM41" i="133"/>
  <c r="FL41" i="133"/>
  <c r="ER41" i="133"/>
  <c r="EQ41" i="133"/>
  <c r="EP41" i="133"/>
  <c r="DX41" i="133"/>
  <c r="DW41" i="133"/>
  <c r="DV41" i="133"/>
  <c r="DE41" i="133"/>
  <c r="DD41" i="133"/>
  <c r="DC41" i="133"/>
  <c r="BR41" i="133"/>
  <c r="BQ41" i="133"/>
  <c r="BP41" i="133"/>
  <c r="AX41" i="133"/>
  <c r="AW41" i="133"/>
  <c r="AV41" i="133"/>
  <c r="AD41" i="133"/>
  <c r="AC41" i="133"/>
  <c r="AB41" i="133"/>
  <c r="GG40" i="133"/>
  <c r="GF40" i="133"/>
  <c r="GE40" i="133"/>
  <c r="FN40" i="133"/>
  <c r="FM40" i="133"/>
  <c r="FL40" i="133"/>
  <c r="ER40" i="133"/>
  <c r="EQ40" i="133"/>
  <c r="EP40" i="133"/>
  <c r="DX40" i="133"/>
  <c r="DW40" i="133"/>
  <c r="DV40" i="133"/>
  <c r="DE40" i="133"/>
  <c r="DD40" i="133"/>
  <c r="DC40" i="133"/>
  <c r="BR40" i="133"/>
  <c r="BQ40" i="133"/>
  <c r="BP40" i="133"/>
  <c r="AX40" i="133"/>
  <c r="AW40" i="133"/>
  <c r="AV40" i="133"/>
  <c r="AD40" i="133"/>
  <c r="AC40" i="133"/>
  <c r="AB40" i="133"/>
  <c r="GG39" i="133"/>
  <c r="GF39" i="133"/>
  <c r="GE39" i="133"/>
  <c r="FN39" i="133"/>
  <c r="FM39" i="133"/>
  <c r="FL39" i="133"/>
  <c r="ER39" i="133"/>
  <c r="EQ39" i="133"/>
  <c r="EP39" i="133"/>
  <c r="DX39" i="133"/>
  <c r="DW39" i="133"/>
  <c r="DV39" i="133"/>
  <c r="DE39" i="133"/>
  <c r="DD39" i="133"/>
  <c r="DC39" i="133"/>
  <c r="BR39" i="133"/>
  <c r="BQ39" i="133"/>
  <c r="BP39" i="133"/>
  <c r="AX39" i="133"/>
  <c r="AW39" i="133"/>
  <c r="AV39" i="133"/>
  <c r="AD39" i="133"/>
  <c r="AC39" i="133"/>
  <c r="AB39" i="133"/>
  <c r="GG38" i="133"/>
  <c r="GF38" i="133"/>
  <c r="GE38" i="133"/>
  <c r="FN38" i="133"/>
  <c r="FM38" i="133"/>
  <c r="FL38" i="133"/>
  <c r="ER38" i="133"/>
  <c r="EQ38" i="133"/>
  <c r="EP38" i="133"/>
  <c r="DX38" i="133"/>
  <c r="DW38" i="133"/>
  <c r="DV38" i="133"/>
  <c r="DE38" i="133"/>
  <c r="DD38" i="133"/>
  <c r="DC38" i="133"/>
  <c r="BR38" i="133"/>
  <c r="BQ38" i="133"/>
  <c r="BP38" i="133"/>
  <c r="AX38" i="133"/>
  <c r="AW38" i="133"/>
  <c r="AV38" i="133"/>
  <c r="AD38" i="133"/>
  <c r="AC38" i="133"/>
  <c r="AB38" i="133"/>
  <c r="GG37" i="133"/>
  <c r="GF37" i="133"/>
  <c r="GE37" i="133"/>
  <c r="FN37" i="133"/>
  <c r="FM37" i="133"/>
  <c r="FL37" i="133"/>
  <c r="ER37" i="133"/>
  <c r="EQ37" i="133"/>
  <c r="EP37" i="133"/>
  <c r="DX37" i="133"/>
  <c r="DW37" i="133"/>
  <c r="DV37" i="133"/>
  <c r="DE37" i="133"/>
  <c r="DD37" i="133"/>
  <c r="DC37" i="133"/>
  <c r="BR37" i="133"/>
  <c r="BQ37" i="133"/>
  <c r="BP37" i="133"/>
  <c r="AX37" i="133"/>
  <c r="AW37" i="133"/>
  <c r="AV37" i="133"/>
  <c r="AD37" i="133"/>
  <c r="AC37" i="133"/>
  <c r="AB37" i="133"/>
  <c r="GG36" i="133"/>
  <c r="GF36" i="133"/>
  <c r="GE36" i="133"/>
  <c r="FN36" i="133"/>
  <c r="FM36" i="133"/>
  <c r="FL36" i="133"/>
  <c r="ER36" i="133"/>
  <c r="EQ36" i="133"/>
  <c r="EP36" i="133"/>
  <c r="DX36" i="133"/>
  <c r="DW36" i="133"/>
  <c r="DV36" i="133"/>
  <c r="DE36" i="133"/>
  <c r="DD36" i="133"/>
  <c r="DC36" i="133"/>
  <c r="BR36" i="133"/>
  <c r="BQ36" i="133"/>
  <c r="BP36" i="133"/>
  <c r="AX36" i="133"/>
  <c r="AW36" i="133"/>
  <c r="AV36" i="133"/>
  <c r="AD36" i="133"/>
  <c r="AC36" i="133"/>
  <c r="AB36" i="133"/>
  <c r="K36" i="133"/>
  <c r="T50" i="35" s="1"/>
  <c r="T49" i="35" s="1"/>
  <c r="J36" i="133"/>
  <c r="I36" i="133"/>
  <c r="GG35" i="133"/>
  <c r="GF35" i="133"/>
  <c r="GE35" i="133"/>
  <c r="FN35" i="133"/>
  <c r="FM35" i="133"/>
  <c r="FL35" i="133"/>
  <c r="ER35" i="133"/>
  <c r="EQ35" i="133"/>
  <c r="EP35" i="133"/>
  <c r="DX35" i="133"/>
  <c r="DW35" i="133"/>
  <c r="DV35" i="133"/>
  <c r="DE35" i="133"/>
  <c r="DD35" i="133"/>
  <c r="DC35" i="133"/>
  <c r="BR35" i="133"/>
  <c r="BQ35" i="133"/>
  <c r="BP35" i="133"/>
  <c r="AX35" i="133"/>
  <c r="AW35" i="133"/>
  <c r="AV35" i="133"/>
  <c r="AD35" i="133"/>
  <c r="AC35" i="133"/>
  <c r="AB35" i="133"/>
  <c r="K35" i="133"/>
  <c r="J35" i="133"/>
  <c r="I35" i="133"/>
  <c r="GG34" i="133"/>
  <c r="GF34" i="133"/>
  <c r="GE34" i="133"/>
  <c r="FN34" i="133"/>
  <c r="FM34" i="133"/>
  <c r="FL34" i="133"/>
  <c r="ER34" i="133"/>
  <c r="EQ34" i="133"/>
  <c r="EP34" i="133"/>
  <c r="DX34" i="133"/>
  <c r="DW34" i="133"/>
  <c r="DV34" i="133"/>
  <c r="DE34" i="133"/>
  <c r="DD34" i="133"/>
  <c r="DC34" i="133"/>
  <c r="BR34" i="133"/>
  <c r="BQ34" i="133"/>
  <c r="BP34" i="133"/>
  <c r="AX34" i="133"/>
  <c r="AW34" i="133"/>
  <c r="AV34" i="133"/>
  <c r="AD34" i="133"/>
  <c r="AC34" i="133"/>
  <c r="AB34" i="133"/>
  <c r="K34" i="133"/>
  <c r="J34" i="133"/>
  <c r="I34" i="133"/>
  <c r="GG33" i="133"/>
  <c r="GF33" i="133"/>
  <c r="GE33" i="133"/>
  <c r="FN33" i="133"/>
  <c r="FM33" i="133"/>
  <c r="FL33" i="133"/>
  <c r="ER33" i="133"/>
  <c r="EQ33" i="133"/>
  <c r="EP33" i="133"/>
  <c r="DX33" i="133"/>
  <c r="DW33" i="133"/>
  <c r="DV33" i="133"/>
  <c r="DE33" i="133"/>
  <c r="DD33" i="133"/>
  <c r="DC33" i="133"/>
  <c r="BR33" i="133"/>
  <c r="BQ33" i="133"/>
  <c r="BP33" i="133"/>
  <c r="AX33" i="133"/>
  <c r="AW33" i="133"/>
  <c r="AV33" i="133"/>
  <c r="AD33" i="133"/>
  <c r="AC33" i="133"/>
  <c r="AB33" i="133"/>
  <c r="K33" i="133"/>
  <c r="J33" i="133"/>
  <c r="I33" i="133"/>
  <c r="GG32" i="133"/>
  <c r="GF32" i="133"/>
  <c r="GE32" i="133"/>
  <c r="FN32" i="133"/>
  <c r="FM32" i="133"/>
  <c r="FL32" i="133"/>
  <c r="ER32" i="133"/>
  <c r="EQ32" i="133"/>
  <c r="EP32" i="133"/>
  <c r="DX32" i="133"/>
  <c r="DW32" i="133"/>
  <c r="DV32" i="133"/>
  <c r="DE32" i="133"/>
  <c r="DD32" i="133"/>
  <c r="DC32" i="133"/>
  <c r="BR32" i="133"/>
  <c r="BQ32" i="133"/>
  <c r="BP32" i="133"/>
  <c r="AX32" i="133"/>
  <c r="AW32" i="133"/>
  <c r="AV32" i="133"/>
  <c r="AD32" i="133"/>
  <c r="AC32" i="133"/>
  <c r="AB32" i="133"/>
  <c r="K32" i="133"/>
  <c r="J32" i="133"/>
  <c r="I32" i="133"/>
  <c r="GG31" i="133"/>
  <c r="GF31" i="133"/>
  <c r="GE31" i="133"/>
  <c r="FN31" i="133"/>
  <c r="FM31" i="133"/>
  <c r="FL31" i="133"/>
  <c r="ER31" i="133"/>
  <c r="EQ31" i="133"/>
  <c r="EP31" i="133"/>
  <c r="DX31" i="133"/>
  <c r="DW31" i="133"/>
  <c r="DV31" i="133"/>
  <c r="DE31" i="133"/>
  <c r="DD31" i="133"/>
  <c r="DC31" i="133"/>
  <c r="BR31" i="133"/>
  <c r="BQ31" i="133"/>
  <c r="BP31" i="133"/>
  <c r="AX31" i="133"/>
  <c r="AW31" i="133"/>
  <c r="AV31" i="133"/>
  <c r="AD31" i="133"/>
  <c r="AC31" i="133"/>
  <c r="AB31" i="133"/>
  <c r="K31" i="133"/>
  <c r="J31" i="133"/>
  <c r="I31" i="133"/>
  <c r="GG30" i="133"/>
  <c r="GF30" i="133"/>
  <c r="GE30" i="133"/>
  <c r="FN30" i="133"/>
  <c r="FM30" i="133"/>
  <c r="FL30" i="133"/>
  <c r="ER30" i="133"/>
  <c r="EQ30" i="133"/>
  <c r="EP30" i="133"/>
  <c r="DX30" i="133"/>
  <c r="DW30" i="133"/>
  <c r="DV30" i="133"/>
  <c r="DE30" i="133"/>
  <c r="DD30" i="133"/>
  <c r="DC30" i="133"/>
  <c r="BR30" i="133"/>
  <c r="BQ30" i="133"/>
  <c r="BP30" i="133"/>
  <c r="AX30" i="133"/>
  <c r="AW30" i="133"/>
  <c r="AV30" i="133"/>
  <c r="AD30" i="133"/>
  <c r="AC30" i="133"/>
  <c r="AB30" i="133"/>
  <c r="K30" i="133"/>
  <c r="J30" i="133"/>
  <c r="I30" i="133"/>
  <c r="GG29" i="133"/>
  <c r="GF29" i="133"/>
  <c r="GE29" i="133"/>
  <c r="FN29" i="133"/>
  <c r="FM29" i="133"/>
  <c r="FL29" i="133"/>
  <c r="ER29" i="133"/>
  <c r="EQ29" i="133"/>
  <c r="EP29" i="133"/>
  <c r="DX29" i="133"/>
  <c r="DW29" i="133"/>
  <c r="DV29" i="133"/>
  <c r="DE29" i="133"/>
  <c r="DD29" i="133"/>
  <c r="DC29" i="133"/>
  <c r="BR29" i="133"/>
  <c r="BQ29" i="133"/>
  <c r="BP29" i="133"/>
  <c r="AX29" i="133"/>
  <c r="AW29" i="133"/>
  <c r="AV29" i="133"/>
  <c r="AD29" i="133"/>
  <c r="AC29" i="133"/>
  <c r="AB29" i="133"/>
  <c r="K29" i="133"/>
  <c r="J29" i="133"/>
  <c r="I29" i="133"/>
  <c r="GG28" i="133"/>
  <c r="GF28" i="133"/>
  <c r="GE28" i="133"/>
  <c r="FN28" i="133"/>
  <c r="FM28" i="133"/>
  <c r="FL28" i="133"/>
  <c r="ER28" i="133"/>
  <c r="EQ28" i="133"/>
  <c r="EP28" i="133"/>
  <c r="DX28" i="133"/>
  <c r="DW28" i="133"/>
  <c r="DV28" i="133"/>
  <c r="DE28" i="133"/>
  <c r="DD28" i="133"/>
  <c r="DC28" i="133"/>
  <c r="BR28" i="133"/>
  <c r="BQ28" i="133"/>
  <c r="BP28" i="133"/>
  <c r="AX28" i="133"/>
  <c r="AW28" i="133"/>
  <c r="AV28" i="133"/>
  <c r="AD28" i="133"/>
  <c r="AC28" i="133"/>
  <c r="AB28" i="133"/>
  <c r="K28" i="133"/>
  <c r="T35" i="35" s="1"/>
  <c r="T30" i="35" s="1"/>
  <c r="J28" i="133"/>
  <c r="I28" i="133"/>
  <c r="GG27" i="133"/>
  <c r="GF27" i="133"/>
  <c r="GE27" i="133"/>
  <c r="FN27" i="133"/>
  <c r="FM27" i="133"/>
  <c r="FL27" i="133"/>
  <c r="ER27" i="133"/>
  <c r="EQ27" i="133"/>
  <c r="EP27" i="133"/>
  <c r="DX27" i="133"/>
  <c r="DW27" i="133"/>
  <c r="DV27" i="133"/>
  <c r="DE27" i="133"/>
  <c r="DD27" i="133"/>
  <c r="DC27" i="133"/>
  <c r="BR27" i="133"/>
  <c r="BQ27" i="133"/>
  <c r="BP27" i="133"/>
  <c r="AX27" i="133"/>
  <c r="AW27" i="133"/>
  <c r="AV27" i="133"/>
  <c r="AD27" i="133"/>
  <c r="AC27" i="133"/>
  <c r="AB27" i="133"/>
  <c r="K27" i="133"/>
  <c r="J27" i="133"/>
  <c r="I27" i="133"/>
  <c r="GG26" i="133"/>
  <c r="GF26" i="133"/>
  <c r="GE26" i="133"/>
  <c r="FN26" i="133"/>
  <c r="FM26" i="133"/>
  <c r="FL26" i="133"/>
  <c r="ER26" i="133"/>
  <c r="EQ26" i="133"/>
  <c r="EP26" i="133"/>
  <c r="DX26" i="133"/>
  <c r="DW26" i="133"/>
  <c r="DV26" i="133"/>
  <c r="DE26" i="133"/>
  <c r="DD26" i="133"/>
  <c r="DC26" i="133"/>
  <c r="BR26" i="133"/>
  <c r="BQ26" i="133"/>
  <c r="BP26" i="133"/>
  <c r="AX26" i="133"/>
  <c r="AW26" i="133"/>
  <c r="AV26" i="133"/>
  <c r="AD26" i="133"/>
  <c r="AC26" i="133"/>
  <c r="AB26" i="133"/>
  <c r="K26" i="133"/>
  <c r="J26" i="133"/>
  <c r="I26" i="133"/>
  <c r="GG25" i="133"/>
  <c r="GF25" i="133"/>
  <c r="GE25" i="133"/>
  <c r="FN25" i="133"/>
  <c r="FM25" i="133"/>
  <c r="FL25" i="133"/>
  <c r="ER25" i="133"/>
  <c r="EQ25" i="133"/>
  <c r="EP25" i="133"/>
  <c r="DX25" i="133"/>
  <c r="DW25" i="133"/>
  <c r="DV25" i="133"/>
  <c r="DE25" i="133"/>
  <c r="DD25" i="133"/>
  <c r="DC25" i="133"/>
  <c r="BR25" i="133"/>
  <c r="BQ25" i="133"/>
  <c r="BP25" i="133"/>
  <c r="AX25" i="133"/>
  <c r="AW25" i="133"/>
  <c r="AV25" i="133"/>
  <c r="AD25" i="133"/>
  <c r="AC25" i="133"/>
  <c r="AB25" i="133"/>
  <c r="K25" i="133"/>
  <c r="J25" i="133"/>
  <c r="I25" i="133"/>
  <c r="GG24" i="133"/>
  <c r="GF24" i="133"/>
  <c r="GE24" i="133"/>
  <c r="FN24" i="133"/>
  <c r="FM24" i="133"/>
  <c r="FL24" i="133"/>
  <c r="ER24" i="133"/>
  <c r="EQ24" i="133"/>
  <c r="EP24" i="133"/>
  <c r="DX24" i="133"/>
  <c r="DW24" i="133"/>
  <c r="DV24" i="133"/>
  <c r="DE24" i="133"/>
  <c r="DD24" i="133"/>
  <c r="DC24" i="133"/>
  <c r="BR24" i="133"/>
  <c r="BQ24" i="133"/>
  <c r="BP24" i="133"/>
  <c r="AX24" i="133"/>
  <c r="AW24" i="133"/>
  <c r="AV24" i="133"/>
  <c r="AD24" i="133"/>
  <c r="AC24" i="133"/>
  <c r="AB24" i="133"/>
  <c r="K24" i="133"/>
  <c r="J24" i="133"/>
  <c r="I24" i="133"/>
  <c r="GG23" i="133"/>
  <c r="GF23" i="133"/>
  <c r="GE23" i="133"/>
  <c r="FN23" i="133"/>
  <c r="FM23" i="133"/>
  <c r="FL23" i="133"/>
  <c r="ER23" i="133"/>
  <c r="EQ23" i="133"/>
  <c r="EP23" i="133"/>
  <c r="DX23" i="133"/>
  <c r="DW23" i="133"/>
  <c r="DV23" i="133"/>
  <c r="DE23" i="133"/>
  <c r="DD23" i="133"/>
  <c r="DC23" i="133"/>
  <c r="BR23" i="133"/>
  <c r="BQ23" i="133"/>
  <c r="BP23" i="133"/>
  <c r="AX23" i="133"/>
  <c r="AW23" i="133"/>
  <c r="AV23" i="133"/>
  <c r="AD23" i="133"/>
  <c r="AC23" i="133"/>
  <c r="AB23" i="133"/>
  <c r="K23" i="133"/>
  <c r="J23" i="133"/>
  <c r="I23" i="133"/>
  <c r="GG22" i="133"/>
  <c r="GF22" i="133"/>
  <c r="GE22" i="133"/>
  <c r="FN22" i="133"/>
  <c r="FM22" i="133"/>
  <c r="FL22" i="133"/>
  <c r="ER22" i="133"/>
  <c r="EQ22" i="133"/>
  <c r="EP22" i="133"/>
  <c r="DX22" i="133"/>
  <c r="DW22" i="133"/>
  <c r="DV22" i="133"/>
  <c r="DE22" i="133"/>
  <c r="DD22" i="133"/>
  <c r="DC22" i="133"/>
  <c r="BR22" i="133"/>
  <c r="BQ22" i="133"/>
  <c r="BP22" i="133"/>
  <c r="AX22" i="133"/>
  <c r="AW22" i="133"/>
  <c r="AV22" i="133"/>
  <c r="AD22" i="133"/>
  <c r="AC22" i="133"/>
  <c r="AB22" i="133"/>
  <c r="K22" i="133"/>
  <c r="J22" i="133"/>
  <c r="I22" i="133"/>
  <c r="GG21" i="133"/>
  <c r="GF21" i="133"/>
  <c r="GE21" i="133"/>
  <c r="FN21" i="133"/>
  <c r="FM21" i="133"/>
  <c r="FL21" i="133"/>
  <c r="ER21" i="133"/>
  <c r="EQ21" i="133"/>
  <c r="EP21" i="133"/>
  <c r="DX21" i="133"/>
  <c r="DW21" i="133"/>
  <c r="DV21" i="133"/>
  <c r="DE21" i="133"/>
  <c r="DD21" i="133"/>
  <c r="DC21" i="133"/>
  <c r="BR21" i="133"/>
  <c r="BQ21" i="133"/>
  <c r="BP21" i="133"/>
  <c r="AX21" i="133"/>
  <c r="AW21" i="133"/>
  <c r="AV21" i="133"/>
  <c r="AD21" i="133"/>
  <c r="AC21" i="133"/>
  <c r="AB21" i="133"/>
  <c r="K21" i="133"/>
  <c r="J21" i="133"/>
  <c r="I21" i="133"/>
  <c r="GG20" i="133"/>
  <c r="GF20" i="133"/>
  <c r="GE20" i="133"/>
  <c r="FN20" i="133"/>
  <c r="FM20" i="133"/>
  <c r="FL20" i="133"/>
  <c r="ER20" i="133"/>
  <c r="EQ20" i="133"/>
  <c r="EP20" i="133"/>
  <c r="DX20" i="133"/>
  <c r="DW20" i="133"/>
  <c r="DV20" i="133"/>
  <c r="DE20" i="133"/>
  <c r="DD20" i="133"/>
  <c r="DC20" i="133"/>
  <c r="BR20" i="133"/>
  <c r="BQ20" i="133"/>
  <c r="BP20" i="133"/>
  <c r="AX20" i="133"/>
  <c r="AW20" i="133"/>
  <c r="AV20" i="133"/>
  <c r="AD20" i="133"/>
  <c r="AC20" i="133"/>
  <c r="AB20" i="133"/>
  <c r="R20" i="133"/>
  <c r="K20" i="133"/>
  <c r="J20" i="133"/>
  <c r="I20" i="133"/>
  <c r="GG19" i="133"/>
  <c r="GF19" i="133"/>
  <c r="GE19" i="133"/>
  <c r="FN19" i="133"/>
  <c r="FM19" i="133"/>
  <c r="FL19" i="133"/>
  <c r="ER19" i="133"/>
  <c r="EQ19" i="133"/>
  <c r="EP19" i="133"/>
  <c r="DX19" i="133"/>
  <c r="DW19" i="133"/>
  <c r="DV19" i="133"/>
  <c r="DE19" i="133"/>
  <c r="DD19" i="133"/>
  <c r="DC19" i="133"/>
  <c r="AB38" i="35"/>
  <c r="AB37" i="35" s="1"/>
  <c r="BR19" i="133"/>
  <c r="BQ19" i="133"/>
  <c r="BP19" i="133"/>
  <c r="AX19" i="133"/>
  <c r="AW19" i="133"/>
  <c r="AV19" i="133"/>
  <c r="AD19" i="133"/>
  <c r="AC19" i="133"/>
  <c r="AB19" i="133"/>
  <c r="R19" i="133"/>
  <c r="V45" i="35" s="1"/>
  <c r="V43" i="35" s="1"/>
  <c r="V42" i="35" s="1"/>
  <c r="V41" i="35" s="1"/>
  <c r="K19" i="133"/>
  <c r="J19" i="133"/>
  <c r="I19" i="133"/>
  <c r="GG18" i="133"/>
  <c r="GF18" i="133"/>
  <c r="GE18" i="133"/>
  <c r="FN18" i="133"/>
  <c r="FM18" i="133"/>
  <c r="FL18" i="133"/>
  <c r="ER18" i="133"/>
  <c r="EQ18" i="133"/>
  <c r="EP18" i="133"/>
  <c r="DX18" i="133"/>
  <c r="DW18" i="133"/>
  <c r="DV18" i="133"/>
  <c r="DE18" i="133"/>
  <c r="DD18" i="133"/>
  <c r="DC18" i="133"/>
  <c r="AB35" i="35"/>
  <c r="BR18" i="133"/>
  <c r="BQ18" i="133"/>
  <c r="BP18" i="133"/>
  <c r="AX18" i="133"/>
  <c r="AW18" i="133"/>
  <c r="AV18" i="133"/>
  <c r="AD18" i="133"/>
  <c r="AC18" i="133"/>
  <c r="AB18" i="133"/>
  <c r="R18" i="133"/>
  <c r="K18" i="133"/>
  <c r="J18" i="133"/>
  <c r="I18" i="133"/>
  <c r="GG17" i="133"/>
  <c r="GF17" i="133"/>
  <c r="GE17" i="133"/>
  <c r="FN17" i="133"/>
  <c r="FM17" i="133"/>
  <c r="FL17" i="133"/>
  <c r="ER17" i="133"/>
  <c r="EQ17" i="133"/>
  <c r="EP17" i="133"/>
  <c r="DX17" i="133"/>
  <c r="DW17" i="133"/>
  <c r="DV17" i="133"/>
  <c r="DE17" i="133"/>
  <c r="DD17" i="133"/>
  <c r="DC17" i="133"/>
  <c r="AB33" i="35"/>
  <c r="BR17" i="133"/>
  <c r="BQ17" i="133"/>
  <c r="BP17" i="133"/>
  <c r="AX17" i="133"/>
  <c r="AW17" i="133"/>
  <c r="AV17" i="133"/>
  <c r="AD17" i="133"/>
  <c r="AC17" i="133"/>
  <c r="AB17" i="133"/>
  <c r="R17" i="133"/>
  <c r="K17" i="133"/>
  <c r="T25" i="35" s="1"/>
  <c r="J17" i="133"/>
  <c r="I17" i="133"/>
  <c r="GG16" i="133"/>
  <c r="GF16" i="133"/>
  <c r="GE16" i="133"/>
  <c r="FN16" i="133"/>
  <c r="FM16" i="133"/>
  <c r="FL16" i="133"/>
  <c r="ER16" i="133"/>
  <c r="EQ16" i="133"/>
  <c r="EP16" i="133"/>
  <c r="DX16" i="133"/>
  <c r="DW16" i="133"/>
  <c r="DV16" i="133"/>
  <c r="DE16" i="133"/>
  <c r="DD16" i="133"/>
  <c r="DC16" i="133"/>
  <c r="AB31" i="35"/>
  <c r="BR16" i="133"/>
  <c r="BQ16" i="133"/>
  <c r="BP16" i="133"/>
  <c r="AX16" i="133"/>
  <c r="AW16" i="133"/>
  <c r="AV16" i="133"/>
  <c r="AL16" i="133"/>
  <c r="AD16" i="133"/>
  <c r="AC16" i="133"/>
  <c r="AB16" i="133"/>
  <c r="R16" i="133"/>
  <c r="K16" i="133"/>
  <c r="J16" i="133"/>
  <c r="I16" i="133"/>
  <c r="GG15" i="133"/>
  <c r="GF15" i="133"/>
  <c r="GE15" i="133"/>
  <c r="FN15" i="133"/>
  <c r="FM15" i="133"/>
  <c r="FL15" i="133"/>
  <c r="ER15" i="133"/>
  <c r="EQ15" i="133"/>
  <c r="EP15" i="133"/>
  <c r="DX15" i="133"/>
  <c r="DW15" i="133"/>
  <c r="DV15" i="133"/>
  <c r="DE15" i="133"/>
  <c r="DD15" i="133"/>
  <c r="DC15" i="133"/>
  <c r="BR15" i="133"/>
  <c r="BQ15" i="133"/>
  <c r="BP15" i="133"/>
  <c r="AX15" i="133"/>
  <c r="AW15" i="133"/>
  <c r="AV15" i="133"/>
  <c r="AL15" i="133"/>
  <c r="X45" i="35" s="1"/>
  <c r="X43" i="35" s="1"/>
  <c r="X42" i="35" s="1"/>
  <c r="X41" i="35" s="1"/>
  <c r="AD15" i="133"/>
  <c r="AC15" i="133"/>
  <c r="AB15" i="133"/>
  <c r="R15" i="133"/>
  <c r="V31" i="35" s="1"/>
  <c r="K15" i="133"/>
  <c r="T21" i="35" s="1"/>
  <c r="J15" i="133"/>
  <c r="I15" i="133"/>
  <c r="GG14" i="133"/>
  <c r="GF14" i="133"/>
  <c r="GE14" i="133"/>
  <c r="FN14" i="133"/>
  <c r="FM14" i="133"/>
  <c r="FL14" i="133"/>
  <c r="ER14" i="133"/>
  <c r="EQ14" i="133"/>
  <c r="EP14" i="133"/>
  <c r="DX14" i="133"/>
  <c r="DW14" i="133"/>
  <c r="DV14" i="133"/>
  <c r="DE14" i="133"/>
  <c r="DD14" i="133"/>
  <c r="DC14" i="133"/>
  <c r="BR14" i="133"/>
  <c r="BQ14" i="133"/>
  <c r="BP14" i="133"/>
  <c r="AX14" i="133"/>
  <c r="AW14" i="133"/>
  <c r="AV14" i="133"/>
  <c r="AL14" i="133"/>
  <c r="AD14" i="133"/>
  <c r="AC14" i="133"/>
  <c r="AB14" i="133"/>
  <c r="R14" i="133"/>
  <c r="V33" i="35" s="1"/>
  <c r="K14" i="133"/>
  <c r="T23" i="35" s="1"/>
  <c r="J14" i="133"/>
  <c r="I14" i="133"/>
  <c r="GG13" i="133"/>
  <c r="GF13" i="133"/>
  <c r="GE13" i="133"/>
  <c r="FN13" i="133"/>
  <c r="FM13" i="133"/>
  <c r="FL13" i="133"/>
  <c r="ER13" i="133"/>
  <c r="EQ13" i="133"/>
  <c r="EP13" i="133"/>
  <c r="DX13" i="133"/>
  <c r="DW13" i="133"/>
  <c r="DV13" i="133"/>
  <c r="DE13" i="133"/>
  <c r="DD13" i="133"/>
  <c r="DC13" i="133"/>
  <c r="BR13" i="133"/>
  <c r="BQ13" i="133"/>
  <c r="BP13" i="133"/>
  <c r="AX13" i="133"/>
  <c r="AW13" i="133"/>
  <c r="AV13" i="133"/>
  <c r="AL13" i="133"/>
  <c r="AD13" i="133"/>
  <c r="AC13" i="133"/>
  <c r="AB13" i="133"/>
  <c r="R13" i="133"/>
  <c r="V27" i="35" s="1"/>
  <c r="V26" i="35" s="1"/>
  <c r="K13" i="133"/>
  <c r="J13" i="133"/>
  <c r="I13" i="133"/>
  <c r="GG12" i="133"/>
  <c r="GF12" i="133"/>
  <c r="GE12" i="133"/>
  <c r="FN12" i="133"/>
  <c r="FM12" i="133"/>
  <c r="FL12" i="133"/>
  <c r="ER12" i="133"/>
  <c r="EQ12" i="133"/>
  <c r="EP12" i="133"/>
  <c r="DX12" i="133"/>
  <c r="DW12" i="133"/>
  <c r="DV12" i="133"/>
  <c r="DE12" i="133"/>
  <c r="DD12" i="133"/>
  <c r="DC12" i="133"/>
  <c r="BR12" i="133"/>
  <c r="BQ12" i="133"/>
  <c r="BP12" i="133"/>
  <c r="AX12" i="133"/>
  <c r="AW12" i="133"/>
  <c r="AV12" i="133"/>
  <c r="AL12" i="133"/>
  <c r="AD12" i="133"/>
  <c r="AC12" i="133"/>
  <c r="AB12" i="133"/>
  <c r="R12" i="133"/>
  <c r="K12" i="133"/>
  <c r="J12" i="133"/>
  <c r="I12" i="133"/>
  <c r="GG11" i="133"/>
  <c r="GF11" i="133"/>
  <c r="GE11" i="133"/>
  <c r="FN11" i="133"/>
  <c r="FM11" i="133"/>
  <c r="FL11" i="133"/>
  <c r="ER11" i="133"/>
  <c r="EQ11" i="133"/>
  <c r="EP11" i="133"/>
  <c r="EG11" i="133"/>
  <c r="AF45" i="35" s="1"/>
  <c r="DX11" i="133"/>
  <c r="DW11" i="133"/>
  <c r="DV11" i="133"/>
  <c r="DE11" i="133"/>
  <c r="DD11" i="133"/>
  <c r="DC11" i="133"/>
  <c r="CS11" i="133"/>
  <c r="AD45" i="35" s="1"/>
  <c r="AD43" i="35" s="1"/>
  <c r="BR11" i="133"/>
  <c r="BQ11" i="133"/>
  <c r="BP11" i="133"/>
  <c r="AX11" i="133"/>
  <c r="AW11" i="133"/>
  <c r="AV11" i="133"/>
  <c r="AL11" i="133"/>
  <c r="X27" i="35" s="1"/>
  <c r="X26" i="35" s="1"/>
  <c r="AD11" i="133"/>
  <c r="AC11" i="133"/>
  <c r="AB11" i="133"/>
  <c r="R11" i="133"/>
  <c r="V23" i="35" s="1"/>
  <c r="K11" i="133"/>
  <c r="J11" i="133"/>
  <c r="I11" i="133"/>
  <c r="GG10" i="133"/>
  <c r="GF10" i="133"/>
  <c r="GE10" i="133"/>
  <c r="FN10" i="133"/>
  <c r="FM10" i="133"/>
  <c r="FL10" i="133"/>
  <c r="ER10" i="133"/>
  <c r="EQ10" i="133"/>
  <c r="EP10" i="133"/>
  <c r="EG10" i="133"/>
  <c r="AF44" i="35" s="1"/>
  <c r="DX10" i="133"/>
  <c r="DW10" i="133"/>
  <c r="DV10" i="133"/>
  <c r="DM10" i="133"/>
  <c r="AE45" i="35" s="1"/>
  <c r="AE43" i="35" s="1"/>
  <c r="AE42" i="35" s="1"/>
  <c r="AE41" i="35" s="1"/>
  <c r="DE10" i="133"/>
  <c r="DD10" i="133"/>
  <c r="DC10" i="133"/>
  <c r="CS10" i="133"/>
  <c r="AD36" i="35" s="1"/>
  <c r="AB23" i="35"/>
  <c r="BR10" i="133"/>
  <c r="BQ10" i="133"/>
  <c r="BP10" i="133"/>
  <c r="BE10" i="133"/>
  <c r="BF10" i="133" s="1"/>
  <c r="AX10" i="133"/>
  <c r="AW10" i="133"/>
  <c r="AV10" i="133"/>
  <c r="AL10" i="133"/>
  <c r="X22" i="35" s="1"/>
  <c r="AD10" i="133"/>
  <c r="AC10" i="133"/>
  <c r="AB10" i="133"/>
  <c r="R10" i="133"/>
  <c r="V25" i="35" s="1"/>
  <c r="K10" i="133"/>
  <c r="J10" i="133"/>
  <c r="I10" i="133"/>
  <c r="GG9" i="133"/>
  <c r="GF9" i="133"/>
  <c r="GE9" i="133"/>
  <c r="FV9" i="133"/>
  <c r="AH46" i="35" s="1"/>
  <c r="FN9" i="133"/>
  <c r="FM9" i="133"/>
  <c r="FL9" i="133"/>
  <c r="FA9" i="133"/>
  <c r="AG46" i="35" s="1"/>
  <c r="ER9" i="133"/>
  <c r="EQ9" i="133"/>
  <c r="EP9" i="133"/>
  <c r="EG9" i="133"/>
  <c r="AF33" i="35" s="1"/>
  <c r="DX9" i="133"/>
  <c r="DW9" i="133"/>
  <c r="DV9" i="133"/>
  <c r="DM9" i="133"/>
  <c r="AE38" i="35" s="1"/>
  <c r="AE37" i="35" s="1"/>
  <c r="DE9" i="133"/>
  <c r="DD9" i="133"/>
  <c r="DC9" i="133"/>
  <c r="CS9" i="133"/>
  <c r="AD33" i="35" s="1"/>
  <c r="AB22" i="35"/>
  <c r="BR9" i="133"/>
  <c r="BQ9" i="133"/>
  <c r="BP9" i="133"/>
  <c r="BF9" i="133"/>
  <c r="Z27" i="35" s="1"/>
  <c r="Z26" i="35" s="1"/>
  <c r="AX9" i="133"/>
  <c r="AW9" i="133"/>
  <c r="AV9" i="133"/>
  <c r="AL9" i="133"/>
  <c r="AD9" i="133"/>
  <c r="AC9" i="133"/>
  <c r="AB9" i="133"/>
  <c r="R9" i="133"/>
  <c r="K9" i="133"/>
  <c r="T19" i="35" s="1"/>
  <c r="T14" i="35" s="1"/>
  <c r="J9" i="133"/>
  <c r="I9" i="133"/>
  <c r="GG8" i="133"/>
  <c r="GF8" i="133"/>
  <c r="GE8" i="133"/>
  <c r="FV8" i="133"/>
  <c r="AH45" i="35" s="1"/>
  <c r="FN8" i="133"/>
  <c r="FM8" i="133"/>
  <c r="FL8" i="133"/>
  <c r="FA8" i="133"/>
  <c r="AG45" i="35" s="1"/>
  <c r="ER8" i="133"/>
  <c r="EQ8" i="133"/>
  <c r="EP8" i="133"/>
  <c r="EG8" i="133"/>
  <c r="AF31" i="35" s="1"/>
  <c r="DX8" i="133"/>
  <c r="DW8" i="133"/>
  <c r="DV8" i="133"/>
  <c r="DM8" i="133"/>
  <c r="AE33" i="35" s="1"/>
  <c r="AE30" i="35" s="1"/>
  <c r="DE8" i="133"/>
  <c r="DD8" i="133"/>
  <c r="DC8" i="133"/>
  <c r="CS8" i="133"/>
  <c r="AD27" i="35" s="1"/>
  <c r="AD26" i="35" s="1"/>
  <c r="AB25" i="35"/>
  <c r="BR8" i="133"/>
  <c r="BQ8" i="133"/>
  <c r="BP8" i="133"/>
  <c r="BF8" i="133"/>
  <c r="Z24" i="35" s="1"/>
  <c r="AX8" i="133"/>
  <c r="AW8" i="133"/>
  <c r="AV8" i="133"/>
  <c r="AL8" i="133"/>
  <c r="AD8" i="133"/>
  <c r="AC8" i="133"/>
  <c r="AB8" i="133"/>
  <c r="R8" i="133"/>
  <c r="K8" i="133"/>
  <c r="J8" i="133"/>
  <c r="I8" i="133"/>
  <c r="GG7" i="133"/>
  <c r="GF7" i="133"/>
  <c r="GE7" i="133"/>
  <c r="FV7" i="133"/>
  <c r="AH27" i="35" s="1"/>
  <c r="AH26" i="35" s="1"/>
  <c r="FN7" i="133"/>
  <c r="FM7" i="133"/>
  <c r="FL7" i="133"/>
  <c r="FA7" i="133"/>
  <c r="AG25" i="35" s="1"/>
  <c r="ER7" i="133"/>
  <c r="EQ7" i="133"/>
  <c r="EP7" i="133"/>
  <c r="EG7" i="133"/>
  <c r="AF32" i="35" s="1"/>
  <c r="DX7" i="133"/>
  <c r="DW7" i="133"/>
  <c r="DV7" i="133"/>
  <c r="DM7" i="133"/>
  <c r="AE21" i="35" s="1"/>
  <c r="DE7" i="133"/>
  <c r="DD7" i="133"/>
  <c r="DC7" i="133"/>
  <c r="CS7" i="133"/>
  <c r="AD25" i="35" s="1"/>
  <c r="AB21" i="35"/>
  <c r="BR7" i="133"/>
  <c r="BQ7" i="133"/>
  <c r="BP7" i="133"/>
  <c r="BF7" i="133"/>
  <c r="Z22" i="35" s="1"/>
  <c r="AX7" i="133"/>
  <c r="AW7" i="133"/>
  <c r="AV7" i="133"/>
  <c r="AL7" i="133"/>
  <c r="X23" i="35" s="1"/>
  <c r="AD7" i="133"/>
  <c r="AC7" i="133"/>
  <c r="AB7" i="133"/>
  <c r="R7" i="133"/>
  <c r="K7" i="133"/>
  <c r="J7" i="133"/>
  <c r="I7" i="133"/>
  <c r="GG6" i="133"/>
  <c r="GF6" i="133"/>
  <c r="GE6" i="133"/>
  <c r="FV6" i="133"/>
  <c r="AH21" i="35" s="1"/>
  <c r="FN6" i="133"/>
  <c r="FM6" i="133"/>
  <c r="FL6" i="133"/>
  <c r="FA6" i="133"/>
  <c r="AG23" i="35" s="1"/>
  <c r="ER6" i="133"/>
  <c r="EQ6" i="133"/>
  <c r="EP6" i="133"/>
  <c r="EG6" i="133"/>
  <c r="AF21" i="35" s="1"/>
  <c r="DX6" i="133"/>
  <c r="DW6" i="133"/>
  <c r="DV6" i="133"/>
  <c r="DM6" i="133"/>
  <c r="AE25" i="35" s="1"/>
  <c r="DE6" i="133"/>
  <c r="DD6" i="133"/>
  <c r="DC6" i="133"/>
  <c r="CS6" i="133"/>
  <c r="AD23" i="35" s="1"/>
  <c r="AB19" i="35"/>
  <c r="BR6" i="133"/>
  <c r="BQ6" i="133"/>
  <c r="BP6" i="133"/>
  <c r="BF6" i="133"/>
  <c r="Z23" i="35" s="1"/>
  <c r="AX6" i="133"/>
  <c r="AW6" i="133"/>
  <c r="AV6" i="133"/>
  <c r="AL6" i="133"/>
  <c r="AD6" i="133"/>
  <c r="AC6" i="133"/>
  <c r="AB6" i="133"/>
  <c r="R6" i="133"/>
  <c r="K6" i="133"/>
  <c r="J6" i="133"/>
  <c r="I6" i="133"/>
  <c r="GG5" i="133"/>
  <c r="GF5" i="133"/>
  <c r="GE5" i="133"/>
  <c r="FV5" i="133"/>
  <c r="FN5" i="133"/>
  <c r="FM5" i="133"/>
  <c r="FL5" i="133"/>
  <c r="FA5" i="133"/>
  <c r="ER5" i="133"/>
  <c r="EQ5" i="133"/>
  <c r="EP5" i="133"/>
  <c r="EG5" i="133"/>
  <c r="AF23" i="35" s="1"/>
  <c r="DX5" i="133"/>
  <c r="DW5" i="133"/>
  <c r="DV5" i="133"/>
  <c r="DM5" i="133"/>
  <c r="AE22" i="35" s="1"/>
  <c r="DE5" i="133"/>
  <c r="DD5" i="133"/>
  <c r="DC5" i="133"/>
  <c r="CS5" i="133"/>
  <c r="AD21" i="35" s="1"/>
  <c r="AB15" i="35"/>
  <c r="BR5" i="133"/>
  <c r="BQ5" i="133"/>
  <c r="BP5" i="133"/>
  <c r="BF5" i="133"/>
  <c r="Z21" i="35" s="1"/>
  <c r="AX5" i="133"/>
  <c r="AW5" i="133"/>
  <c r="AV5" i="133"/>
  <c r="AL5" i="133"/>
  <c r="AD5" i="133"/>
  <c r="AC5" i="133"/>
  <c r="AB5" i="133"/>
  <c r="R5" i="133"/>
  <c r="K5" i="133"/>
  <c r="J5" i="133"/>
  <c r="I5" i="133"/>
  <c r="GG4" i="133"/>
  <c r="GF4" i="133"/>
  <c r="GE4" i="133"/>
  <c r="FV4" i="133"/>
  <c r="AH23" i="35" s="1"/>
  <c r="FN4" i="133"/>
  <c r="FM4" i="133"/>
  <c r="FL4" i="133"/>
  <c r="FA4" i="133"/>
  <c r="ER4" i="133"/>
  <c r="EQ4" i="133"/>
  <c r="EP4" i="133"/>
  <c r="EG4" i="133"/>
  <c r="AF22" i="35" s="1"/>
  <c r="DX4" i="133"/>
  <c r="DW4" i="133"/>
  <c r="DV4" i="133"/>
  <c r="DM4" i="133"/>
  <c r="AE23" i="35" s="1"/>
  <c r="DE4" i="133"/>
  <c r="DD4" i="133"/>
  <c r="DC4" i="133"/>
  <c r="CS4" i="133"/>
  <c r="AD19" i="35" s="1"/>
  <c r="AB17" i="35"/>
  <c r="BR4" i="133"/>
  <c r="BQ4" i="133"/>
  <c r="BP4" i="133"/>
  <c r="BF4" i="133"/>
  <c r="Z19" i="35" s="1"/>
  <c r="Z14" i="35" s="1"/>
  <c r="AX4" i="133"/>
  <c r="AW4" i="133"/>
  <c r="AV4" i="133"/>
  <c r="AL4" i="133"/>
  <c r="AD4" i="133"/>
  <c r="AC4" i="133"/>
  <c r="AB4" i="133"/>
  <c r="R4" i="133"/>
  <c r="K4" i="133"/>
  <c r="J4" i="133"/>
  <c r="I4" i="133"/>
  <c r="GG3" i="133"/>
  <c r="GF3" i="133"/>
  <c r="GE3" i="133"/>
  <c r="FV3" i="133"/>
  <c r="AH15" i="35" s="1"/>
  <c r="AH14" i="35" s="1"/>
  <c r="FN3" i="133"/>
  <c r="FM3" i="133"/>
  <c r="FL3" i="133"/>
  <c r="FA3" i="133"/>
  <c r="AG15" i="35" s="1"/>
  <c r="AG14" i="35" s="1"/>
  <c r="ER3" i="133"/>
  <c r="EQ3" i="133"/>
  <c r="EP3" i="133"/>
  <c r="EG3" i="133"/>
  <c r="AF15" i="35" s="1"/>
  <c r="DX3" i="133"/>
  <c r="DW3" i="133"/>
  <c r="DV3" i="133"/>
  <c r="DM3" i="133"/>
  <c r="DE3" i="133"/>
  <c r="DD3" i="133"/>
  <c r="DC3" i="133"/>
  <c r="CS3" i="133"/>
  <c r="AD17" i="35" s="1"/>
  <c r="BR3" i="133"/>
  <c r="BQ3" i="133"/>
  <c r="BP3" i="133"/>
  <c r="BF3" i="133"/>
  <c r="Z12" i="35" s="1"/>
  <c r="Q12" i="35" s="1"/>
  <c r="AX3" i="133"/>
  <c r="AW3" i="133"/>
  <c r="AV3" i="133"/>
  <c r="AL3" i="133"/>
  <c r="X15" i="35" s="1"/>
  <c r="AD3" i="133"/>
  <c r="AC3" i="133"/>
  <c r="AB3" i="133"/>
  <c r="R3" i="133"/>
  <c r="K3" i="133"/>
  <c r="J3" i="133"/>
  <c r="I3" i="133"/>
  <c r="FV2" i="133"/>
  <c r="BF2" i="133"/>
  <c r="Q18" i="35"/>
  <c r="R51" i="35"/>
  <c r="N51" i="35"/>
  <c r="O51" i="35" s="1"/>
  <c r="M51" i="35"/>
  <c r="Z49" i="35"/>
  <c r="Q48" i="35"/>
  <c r="Q288" i="39" s="1"/>
  <c r="N48" i="35"/>
  <c r="O48" i="35" s="1"/>
  <c r="H288" i="39"/>
  <c r="L287" i="39"/>
  <c r="H287" i="39"/>
  <c r="L286" i="39"/>
  <c r="I286" i="39"/>
  <c r="H286" i="39"/>
  <c r="AB45" i="35"/>
  <c r="AB43" i="35" s="1"/>
  <c r="AB42" i="35" s="1"/>
  <c r="AB41" i="35" s="1"/>
  <c r="H285" i="39"/>
  <c r="Z43" i="35"/>
  <c r="Z42" i="35" s="1"/>
  <c r="Z41" i="35" s="1"/>
  <c r="T43" i="35"/>
  <c r="T42" i="35" s="1"/>
  <c r="T41" i="35" s="1"/>
  <c r="R42" i="35"/>
  <c r="AD37" i="35"/>
  <c r="T37" i="35"/>
  <c r="V35" i="35"/>
  <c r="Q34" i="35"/>
  <c r="N34" i="35"/>
  <c r="O34" i="35" s="1"/>
  <c r="X33" i="35"/>
  <c r="X30" i="35" s="1"/>
  <c r="AH30" i="35"/>
  <c r="AG30" i="35"/>
  <c r="Z30" i="35"/>
  <c r="N29" i="35"/>
  <c r="O29" i="35" s="1"/>
  <c r="AH28" i="35"/>
  <c r="AD28" i="35"/>
  <c r="AB28" i="35"/>
  <c r="T28" i="35"/>
  <c r="L193" i="39"/>
  <c r="H184" i="39"/>
  <c r="AF26" i="35"/>
  <c r="AB26" i="35"/>
  <c r="T26" i="35"/>
  <c r="X21" i="35"/>
  <c r="AE19" i="35"/>
  <c r="AE14" i="35" s="1"/>
  <c r="N18" i="35"/>
  <c r="O18" i="35" s="1"/>
  <c r="V14" i="35"/>
  <c r="I175" i="39"/>
  <c r="AG11" i="35"/>
  <c r="R10" i="35"/>
  <c r="FN164" i="135"/>
  <c r="FM164" i="135"/>
  <c r="FL164" i="135"/>
  <c r="FK164" i="135"/>
  <c r="FN163" i="135"/>
  <c r="FM163" i="135"/>
  <c r="FL163" i="135"/>
  <c r="FK163" i="135"/>
  <c r="FN162" i="135"/>
  <c r="FM162" i="135"/>
  <c r="FL162" i="135"/>
  <c r="FK162" i="135"/>
  <c r="EY162" i="135"/>
  <c r="EX162" i="135"/>
  <c r="EW162" i="135"/>
  <c r="EV162" i="135"/>
  <c r="EI162" i="135"/>
  <c r="EH162" i="135"/>
  <c r="EG162" i="135"/>
  <c r="EF162" i="135"/>
  <c r="DR162" i="135"/>
  <c r="DQ162" i="135"/>
  <c r="DP162" i="135"/>
  <c r="DO162" i="135"/>
  <c r="DA162" i="135"/>
  <c r="CZ162" i="135"/>
  <c r="CY162" i="135"/>
  <c r="CX162" i="135"/>
  <c r="FN161" i="135"/>
  <c r="FM161" i="135"/>
  <c r="FL161" i="135"/>
  <c r="FK161" i="135"/>
  <c r="EY161" i="135"/>
  <c r="EX161" i="135"/>
  <c r="EW161" i="135"/>
  <c r="EV161" i="135"/>
  <c r="EI161" i="135"/>
  <c r="EH161" i="135"/>
  <c r="EG161" i="135"/>
  <c r="EF161" i="135"/>
  <c r="DA161" i="135"/>
  <c r="CZ161" i="135"/>
  <c r="CY161" i="135"/>
  <c r="CX161" i="135"/>
  <c r="FN160" i="135"/>
  <c r="FM160" i="135"/>
  <c r="FL160" i="135"/>
  <c r="FK160" i="135"/>
  <c r="EY160" i="135"/>
  <c r="EX160" i="135"/>
  <c r="EW160" i="135"/>
  <c r="EV160" i="135"/>
  <c r="EI160" i="135"/>
  <c r="EH160" i="135"/>
  <c r="EG160" i="135"/>
  <c r="EF160" i="135"/>
  <c r="DA160" i="135"/>
  <c r="CZ160" i="135"/>
  <c r="CY160" i="135"/>
  <c r="CX160" i="135"/>
  <c r="FN159" i="135"/>
  <c r="FM159" i="135"/>
  <c r="FL159" i="135"/>
  <c r="FK159" i="135"/>
  <c r="EY159" i="135"/>
  <c r="EX159" i="135"/>
  <c r="EW159" i="135"/>
  <c r="EV159" i="135"/>
  <c r="EI159" i="135"/>
  <c r="EH159" i="135"/>
  <c r="EG159" i="135"/>
  <c r="EF159" i="135"/>
  <c r="DR159" i="135"/>
  <c r="DQ159" i="135"/>
  <c r="DP159" i="135"/>
  <c r="DO159" i="135"/>
  <c r="DA159" i="135"/>
  <c r="CZ159" i="135"/>
  <c r="CY159" i="135"/>
  <c r="CX159" i="135"/>
  <c r="FN158" i="135"/>
  <c r="FM158" i="135"/>
  <c r="L290" i="39" s="1"/>
  <c r="FL158" i="135"/>
  <c r="FK158" i="135"/>
  <c r="EY158" i="135"/>
  <c r="EX158" i="135"/>
  <c r="EW158" i="135"/>
  <c r="EV158" i="135"/>
  <c r="EI158" i="135"/>
  <c r="EH158" i="135"/>
  <c r="EG158" i="135"/>
  <c r="EF158" i="135"/>
  <c r="DA158" i="135"/>
  <c r="CZ158" i="135"/>
  <c r="CY158" i="135"/>
  <c r="CX158" i="135"/>
  <c r="FN157" i="135"/>
  <c r="FM157" i="135"/>
  <c r="FL157" i="135"/>
  <c r="FK157" i="135"/>
  <c r="EY157" i="135"/>
  <c r="EX157" i="135"/>
  <c r="EW157" i="135"/>
  <c r="EV157" i="135"/>
  <c r="EI157" i="135"/>
  <c r="EH157" i="135"/>
  <c r="EG157" i="135"/>
  <c r="EF157" i="135"/>
  <c r="DR157" i="135"/>
  <c r="DQ157" i="135"/>
  <c r="DP157" i="135"/>
  <c r="DO157" i="135"/>
  <c r="DA157" i="135"/>
  <c r="CZ157" i="135"/>
  <c r="CY157" i="135"/>
  <c r="CX157" i="135"/>
  <c r="CK157" i="135"/>
  <c r="CJ157" i="135"/>
  <c r="CI157" i="135"/>
  <c r="CH157" i="135"/>
  <c r="FN156" i="135"/>
  <c r="FM156" i="135"/>
  <c r="FL156" i="135"/>
  <c r="FK156" i="135"/>
  <c r="EY156" i="135"/>
  <c r="EX156" i="135"/>
  <c r="EW156" i="135"/>
  <c r="EV156" i="135"/>
  <c r="EI156" i="135"/>
  <c r="EH156" i="135"/>
  <c r="EG156" i="135"/>
  <c r="EF156" i="135"/>
  <c r="DR156" i="135"/>
  <c r="DQ156" i="135"/>
  <c r="DP156" i="135"/>
  <c r="DO156" i="135"/>
  <c r="DA156" i="135"/>
  <c r="CZ156" i="135"/>
  <c r="CY156" i="135"/>
  <c r="CX156" i="135"/>
  <c r="CK156" i="135"/>
  <c r="CJ156" i="135"/>
  <c r="FN155" i="135"/>
  <c r="FM155" i="135"/>
  <c r="FL155" i="135"/>
  <c r="FK155" i="135"/>
  <c r="EY155" i="135"/>
  <c r="EX155" i="135"/>
  <c r="EW155" i="135"/>
  <c r="EV155" i="135"/>
  <c r="EI155" i="135"/>
  <c r="EH155" i="135"/>
  <c r="EG155" i="135"/>
  <c r="EF155" i="135"/>
  <c r="DR155" i="135"/>
  <c r="DQ155" i="135"/>
  <c r="DP155" i="135"/>
  <c r="DO155" i="135"/>
  <c r="DA155" i="135"/>
  <c r="CZ155" i="135"/>
  <c r="CY155" i="135"/>
  <c r="CX155" i="135"/>
  <c r="CK155" i="135"/>
  <c r="CJ155" i="135"/>
  <c r="BU155" i="135"/>
  <c r="BT155" i="135"/>
  <c r="BS155" i="135"/>
  <c r="BR155" i="135"/>
  <c r="FN154" i="135"/>
  <c r="FM154" i="135"/>
  <c r="FL154" i="135"/>
  <c r="FK154" i="135"/>
  <c r="EY154" i="135"/>
  <c r="EX154" i="135"/>
  <c r="EW154" i="135"/>
  <c r="EV154" i="135"/>
  <c r="EI154" i="135"/>
  <c r="EH154" i="135"/>
  <c r="EG154" i="135"/>
  <c r="EF154" i="135"/>
  <c r="DR154" i="135"/>
  <c r="DQ154" i="135"/>
  <c r="DP154" i="135"/>
  <c r="DO154" i="135"/>
  <c r="DA154" i="135"/>
  <c r="CZ154" i="135"/>
  <c r="CY154" i="135"/>
  <c r="CX154" i="135"/>
  <c r="CK154" i="135"/>
  <c r="CJ154" i="135"/>
  <c r="CI154" i="135"/>
  <c r="CH154" i="135"/>
  <c r="BU154" i="135"/>
  <c r="BT154" i="135"/>
  <c r="BS154" i="135"/>
  <c r="BR154" i="135"/>
  <c r="FN153" i="135"/>
  <c r="FM153" i="135"/>
  <c r="FL153" i="135"/>
  <c r="FK153" i="135"/>
  <c r="EY153" i="135"/>
  <c r="EX153" i="135"/>
  <c r="EW153" i="135"/>
  <c r="EV153" i="135"/>
  <c r="EI153" i="135"/>
  <c r="EH153" i="135"/>
  <c r="EG153" i="135"/>
  <c r="EF153" i="135"/>
  <c r="DR153" i="135"/>
  <c r="DQ153" i="135"/>
  <c r="DP153" i="135"/>
  <c r="DO153" i="135"/>
  <c r="DA153" i="135"/>
  <c r="CZ153" i="135"/>
  <c r="CY153" i="135"/>
  <c r="CX153" i="135"/>
  <c r="CK153" i="135"/>
  <c r="CJ153" i="135"/>
  <c r="BU153" i="135"/>
  <c r="BT153" i="135"/>
  <c r="BS153" i="135"/>
  <c r="BR153" i="135"/>
  <c r="FN152" i="135"/>
  <c r="FM152" i="135"/>
  <c r="FL152" i="135"/>
  <c r="FK152" i="135"/>
  <c r="EY152" i="135"/>
  <c r="EX152" i="135"/>
  <c r="EW152" i="135"/>
  <c r="EV152" i="135"/>
  <c r="EI152" i="135"/>
  <c r="EH152" i="135"/>
  <c r="EG152" i="135"/>
  <c r="EF152" i="135"/>
  <c r="DR152" i="135"/>
  <c r="DQ152" i="135"/>
  <c r="DP152" i="135"/>
  <c r="DO152" i="135"/>
  <c r="DA152" i="135"/>
  <c r="CZ152" i="135"/>
  <c r="CY152" i="135"/>
  <c r="CX152" i="135"/>
  <c r="CK152" i="135"/>
  <c r="CJ152" i="135"/>
  <c r="CI152" i="135"/>
  <c r="CH152" i="135"/>
  <c r="BU152" i="135"/>
  <c r="BT152" i="135"/>
  <c r="BS152" i="135"/>
  <c r="BR152" i="135"/>
  <c r="FN151" i="135"/>
  <c r="FM151" i="135"/>
  <c r="FL151" i="135"/>
  <c r="FK151" i="135"/>
  <c r="EY151" i="135"/>
  <c r="EX151" i="135"/>
  <c r="EW151" i="135"/>
  <c r="EV151" i="135"/>
  <c r="EI151" i="135"/>
  <c r="EH151" i="135"/>
  <c r="EG151" i="135"/>
  <c r="EF151" i="135"/>
  <c r="DR151" i="135"/>
  <c r="DQ151" i="135"/>
  <c r="DP151" i="135"/>
  <c r="DO151" i="135"/>
  <c r="DA151" i="135"/>
  <c r="CZ151" i="135"/>
  <c r="CY151" i="135"/>
  <c r="CX151" i="135"/>
  <c r="CK151" i="135"/>
  <c r="CJ151" i="135"/>
  <c r="CI151" i="135"/>
  <c r="CH151" i="135"/>
  <c r="BU151" i="135"/>
  <c r="BT151" i="135"/>
  <c r="BS151" i="135"/>
  <c r="BR151" i="135"/>
  <c r="FN150" i="135"/>
  <c r="FM150" i="135"/>
  <c r="FL150" i="135"/>
  <c r="FK150" i="135"/>
  <c r="EY150" i="135"/>
  <c r="EX150" i="135"/>
  <c r="EW150" i="135"/>
  <c r="EV150" i="135"/>
  <c r="EI150" i="135"/>
  <c r="EH150" i="135"/>
  <c r="EG150" i="135"/>
  <c r="EF150" i="135"/>
  <c r="DR150" i="135"/>
  <c r="DQ150" i="135"/>
  <c r="DP150" i="135"/>
  <c r="DO150" i="135"/>
  <c r="DA150" i="135"/>
  <c r="CZ150" i="135"/>
  <c r="CY150" i="135"/>
  <c r="CX150" i="135"/>
  <c r="CK150" i="135"/>
  <c r="CJ150" i="135"/>
  <c r="CI150" i="135"/>
  <c r="CH150" i="135"/>
  <c r="BU150" i="135"/>
  <c r="BT150" i="135"/>
  <c r="BS150" i="135"/>
  <c r="BR150" i="135"/>
  <c r="FN149" i="135"/>
  <c r="FM149" i="135"/>
  <c r="FL149" i="135"/>
  <c r="FK149" i="135"/>
  <c r="EY149" i="135"/>
  <c r="EX149" i="135"/>
  <c r="EW149" i="135"/>
  <c r="EV149" i="135"/>
  <c r="EI149" i="135"/>
  <c r="EH149" i="135"/>
  <c r="EG149" i="135"/>
  <c r="EF149" i="135"/>
  <c r="DR149" i="135"/>
  <c r="DQ149" i="135"/>
  <c r="DP149" i="135"/>
  <c r="DO149" i="135"/>
  <c r="DA149" i="135"/>
  <c r="CZ149" i="135"/>
  <c r="CY149" i="135"/>
  <c r="CX149" i="135"/>
  <c r="CK149" i="135"/>
  <c r="CJ149" i="135"/>
  <c r="CI149" i="135"/>
  <c r="CH149" i="135"/>
  <c r="BU149" i="135"/>
  <c r="BT149" i="135"/>
  <c r="BS149" i="135"/>
  <c r="BR149" i="135"/>
  <c r="BE149" i="135"/>
  <c r="BD149" i="135"/>
  <c r="BC149" i="135"/>
  <c r="BB149" i="135"/>
  <c r="FN148" i="135"/>
  <c r="FM148" i="135"/>
  <c r="FL148" i="135"/>
  <c r="FK148" i="135"/>
  <c r="EY148" i="135"/>
  <c r="EX148" i="135"/>
  <c r="EW148" i="135"/>
  <c r="EV148" i="135"/>
  <c r="EI148" i="135"/>
  <c r="EH148" i="135"/>
  <c r="EG148" i="135"/>
  <c r="EF148" i="135"/>
  <c r="DR148" i="135"/>
  <c r="DQ148" i="135"/>
  <c r="DP148" i="135"/>
  <c r="DO148" i="135"/>
  <c r="DA148" i="135"/>
  <c r="CZ148" i="135"/>
  <c r="CY148" i="135"/>
  <c r="CX148" i="135"/>
  <c r="CK148" i="135"/>
  <c r="CJ148" i="135"/>
  <c r="CI148" i="135"/>
  <c r="CH148" i="135"/>
  <c r="BU148" i="135"/>
  <c r="BT148" i="135"/>
  <c r="BS148" i="135"/>
  <c r="BR148" i="135"/>
  <c r="BE148" i="135"/>
  <c r="BD148" i="135"/>
  <c r="BC148" i="135"/>
  <c r="BB148" i="135"/>
  <c r="FN147" i="135"/>
  <c r="FM147" i="135"/>
  <c r="FL147" i="135"/>
  <c r="FK147" i="135"/>
  <c r="EY147" i="135"/>
  <c r="EX147" i="135"/>
  <c r="EW147" i="135"/>
  <c r="EV147" i="135"/>
  <c r="EI147" i="135"/>
  <c r="EH147" i="135"/>
  <c r="EG147" i="135"/>
  <c r="EF147" i="135"/>
  <c r="DR147" i="135"/>
  <c r="DQ147" i="135"/>
  <c r="DP147" i="135"/>
  <c r="DO147" i="135"/>
  <c r="DA147" i="135"/>
  <c r="CZ147" i="135"/>
  <c r="CY147" i="135"/>
  <c r="CX147" i="135"/>
  <c r="CK147" i="135"/>
  <c r="CJ147" i="135"/>
  <c r="CI147" i="135"/>
  <c r="CH147" i="135"/>
  <c r="BU147" i="135"/>
  <c r="BT147" i="135"/>
  <c r="BS147" i="135"/>
  <c r="BR147" i="135"/>
  <c r="BE147" i="135"/>
  <c r="BD147" i="135"/>
  <c r="BC147" i="135"/>
  <c r="BB147" i="135"/>
  <c r="AO147" i="135"/>
  <c r="AN147" i="135"/>
  <c r="AM147" i="135"/>
  <c r="AL147" i="135"/>
  <c r="I147" i="135"/>
  <c r="H147" i="135"/>
  <c r="G147" i="135"/>
  <c r="F147" i="135"/>
  <c r="FN146" i="135"/>
  <c r="FM146" i="135"/>
  <c r="FL146" i="135"/>
  <c r="FK146" i="135"/>
  <c r="EY146" i="135"/>
  <c r="EX146" i="135"/>
  <c r="EW146" i="135"/>
  <c r="EV146" i="135"/>
  <c r="EI146" i="135"/>
  <c r="EH146" i="135"/>
  <c r="EG146" i="135"/>
  <c r="EF146" i="135"/>
  <c r="DR146" i="135"/>
  <c r="DQ146" i="135"/>
  <c r="DP146" i="135"/>
  <c r="DO146" i="135"/>
  <c r="DA146" i="135"/>
  <c r="CZ146" i="135"/>
  <c r="CY146" i="135"/>
  <c r="CX146" i="135"/>
  <c r="CK146" i="135"/>
  <c r="CJ146" i="135"/>
  <c r="CI146" i="135"/>
  <c r="CH146" i="135"/>
  <c r="BU146" i="135"/>
  <c r="BT146" i="135"/>
  <c r="BS146" i="135"/>
  <c r="BR146" i="135"/>
  <c r="BE146" i="135"/>
  <c r="BD146" i="135"/>
  <c r="BC146" i="135"/>
  <c r="BB146" i="135"/>
  <c r="AO146" i="135"/>
  <c r="AN146" i="135"/>
  <c r="AM146" i="135"/>
  <c r="AL146" i="135"/>
  <c r="Y146" i="135"/>
  <c r="X146" i="135"/>
  <c r="W146" i="135"/>
  <c r="V146" i="135"/>
  <c r="I146" i="135"/>
  <c r="U196" i="4" s="1"/>
  <c r="H146" i="135"/>
  <c r="G146" i="135"/>
  <c r="F146" i="135"/>
  <c r="FN145" i="135"/>
  <c r="FM145" i="135"/>
  <c r="FL145" i="135"/>
  <c r="FK145" i="135"/>
  <c r="EY145" i="135"/>
  <c r="EX145" i="135"/>
  <c r="EW145" i="135"/>
  <c r="EV145" i="135"/>
  <c r="EI145" i="135"/>
  <c r="EH145" i="135"/>
  <c r="EG145" i="135"/>
  <c r="EF145" i="135"/>
  <c r="DR145" i="135"/>
  <c r="DQ145" i="135"/>
  <c r="DP145" i="135"/>
  <c r="DO145" i="135"/>
  <c r="DA145" i="135"/>
  <c r="CZ145" i="135"/>
  <c r="CY145" i="135"/>
  <c r="CX145" i="135"/>
  <c r="CK145" i="135"/>
  <c r="CJ145" i="135"/>
  <c r="CI145" i="135"/>
  <c r="CH145" i="135"/>
  <c r="BU145" i="135"/>
  <c r="BT145" i="135"/>
  <c r="BS145" i="135"/>
  <c r="BR145" i="135"/>
  <c r="BE145" i="135"/>
  <c r="BD145" i="135"/>
  <c r="BC145" i="135"/>
  <c r="BB145" i="135"/>
  <c r="AO145" i="135"/>
  <c r="AN145" i="135"/>
  <c r="AM145" i="135"/>
  <c r="AL145" i="135"/>
  <c r="Y145" i="135"/>
  <c r="X145" i="135"/>
  <c r="W145" i="135"/>
  <c r="V145" i="135"/>
  <c r="I145" i="135"/>
  <c r="H145" i="135"/>
  <c r="G145" i="135"/>
  <c r="F145" i="135"/>
  <c r="FN144" i="135"/>
  <c r="FM144" i="135"/>
  <c r="FL144" i="135"/>
  <c r="FK144" i="135"/>
  <c r="EY144" i="135"/>
  <c r="EX144" i="135"/>
  <c r="EW144" i="135"/>
  <c r="EV144" i="135"/>
  <c r="EI144" i="135"/>
  <c r="EH144" i="135"/>
  <c r="EG144" i="135"/>
  <c r="EF144" i="135"/>
  <c r="DR144" i="135"/>
  <c r="DQ144" i="135"/>
  <c r="DP144" i="135"/>
  <c r="DO144" i="135"/>
  <c r="DA144" i="135"/>
  <c r="CZ144" i="135"/>
  <c r="CY144" i="135"/>
  <c r="CX144" i="135"/>
  <c r="CK144" i="135"/>
  <c r="CJ144" i="135"/>
  <c r="CI144" i="135"/>
  <c r="CH144" i="135"/>
  <c r="BU144" i="135"/>
  <c r="BT144" i="135"/>
  <c r="BS144" i="135"/>
  <c r="BR144" i="135"/>
  <c r="BE144" i="135"/>
  <c r="BD144" i="135"/>
  <c r="BC144" i="135"/>
  <c r="BB144" i="135"/>
  <c r="AO144" i="135"/>
  <c r="AN144" i="135"/>
  <c r="AM144" i="135"/>
  <c r="AL144" i="135"/>
  <c r="Y144" i="135"/>
  <c r="X144" i="135"/>
  <c r="W144" i="135"/>
  <c r="V144" i="135"/>
  <c r="I144" i="135"/>
  <c r="H144" i="135"/>
  <c r="G144" i="135"/>
  <c r="F144" i="135"/>
  <c r="FN143" i="135"/>
  <c r="FM143" i="135"/>
  <c r="FL143" i="135"/>
  <c r="FK143" i="135"/>
  <c r="EY143" i="135"/>
  <c r="EX143" i="135"/>
  <c r="EW143" i="135"/>
  <c r="EV143" i="135"/>
  <c r="EI143" i="135"/>
  <c r="EH143" i="135"/>
  <c r="EG143" i="135"/>
  <c r="EF143" i="135"/>
  <c r="DR143" i="135"/>
  <c r="DQ143" i="135"/>
  <c r="DP143" i="135"/>
  <c r="DO143" i="135"/>
  <c r="DA143" i="135"/>
  <c r="CZ143" i="135"/>
  <c r="CY143" i="135"/>
  <c r="CX143" i="135"/>
  <c r="CK143" i="135"/>
  <c r="CJ143" i="135"/>
  <c r="CI143" i="135"/>
  <c r="CH143" i="135"/>
  <c r="BU143" i="135"/>
  <c r="BT143" i="135"/>
  <c r="BS143" i="135"/>
  <c r="BR143" i="135"/>
  <c r="BE143" i="135"/>
  <c r="BD143" i="135"/>
  <c r="BC143" i="135"/>
  <c r="BB143" i="135"/>
  <c r="AO143" i="135"/>
  <c r="AN143" i="135"/>
  <c r="AM143" i="135"/>
  <c r="AL143" i="135"/>
  <c r="Y143" i="135"/>
  <c r="X143" i="135"/>
  <c r="W143" i="135"/>
  <c r="V143" i="135"/>
  <c r="I143" i="135"/>
  <c r="U194" i="4" s="1"/>
  <c r="H143" i="135"/>
  <c r="G143" i="135"/>
  <c r="F143" i="135"/>
  <c r="FN142" i="135"/>
  <c r="FM142" i="135"/>
  <c r="FL142" i="135"/>
  <c r="FK142" i="135"/>
  <c r="EY142" i="135"/>
  <c r="EX142" i="135"/>
  <c r="EW142" i="135"/>
  <c r="EV142" i="135"/>
  <c r="EI142" i="135"/>
  <c r="EH142" i="135"/>
  <c r="EG142" i="135"/>
  <c r="EF142" i="135"/>
  <c r="DR142" i="135"/>
  <c r="DQ142" i="135"/>
  <c r="DP142" i="135"/>
  <c r="DO142" i="135"/>
  <c r="DA142" i="135"/>
  <c r="CZ142" i="135"/>
  <c r="CY142" i="135"/>
  <c r="CX142" i="135"/>
  <c r="CK142" i="135"/>
  <c r="CJ142" i="135"/>
  <c r="CI142" i="135"/>
  <c r="CH142" i="135"/>
  <c r="BU142" i="135"/>
  <c r="BT142" i="135"/>
  <c r="BS142" i="135"/>
  <c r="BR142" i="135"/>
  <c r="BE142" i="135"/>
  <c r="BD142" i="135"/>
  <c r="BC142" i="135"/>
  <c r="BB142" i="135"/>
  <c r="AO142" i="135"/>
  <c r="AN142" i="135"/>
  <c r="AM142" i="135"/>
  <c r="AL142" i="135"/>
  <c r="Y142" i="135"/>
  <c r="X142" i="135"/>
  <c r="W142" i="135"/>
  <c r="V142" i="135"/>
  <c r="I142" i="135"/>
  <c r="H142" i="135"/>
  <c r="G142" i="135"/>
  <c r="F142" i="135"/>
  <c r="FN141" i="135"/>
  <c r="FM141" i="135"/>
  <c r="FL141" i="135"/>
  <c r="FK141" i="135"/>
  <c r="EY141" i="135"/>
  <c r="EX141" i="135"/>
  <c r="EW141" i="135"/>
  <c r="EV141" i="135"/>
  <c r="EI141" i="135"/>
  <c r="EH141" i="135"/>
  <c r="EG141" i="135"/>
  <c r="EF141" i="135"/>
  <c r="DR141" i="135"/>
  <c r="DQ141" i="135"/>
  <c r="DP141" i="135"/>
  <c r="DO141" i="135"/>
  <c r="DA141" i="135"/>
  <c r="CZ141" i="135"/>
  <c r="CY141" i="135"/>
  <c r="CX141" i="135"/>
  <c r="CK141" i="135"/>
  <c r="CJ141" i="135"/>
  <c r="CI141" i="135"/>
  <c r="CH141" i="135"/>
  <c r="BU141" i="135"/>
  <c r="BT141" i="135"/>
  <c r="BS141" i="135"/>
  <c r="BR141" i="135"/>
  <c r="BE141" i="135"/>
  <c r="BD141" i="135"/>
  <c r="BC141" i="135"/>
  <c r="BB141" i="135"/>
  <c r="AO141" i="135"/>
  <c r="AN141" i="135"/>
  <c r="AM141" i="135"/>
  <c r="AL141" i="135"/>
  <c r="Y141" i="135"/>
  <c r="X141" i="135"/>
  <c r="W141" i="135"/>
  <c r="V141" i="135"/>
  <c r="I141" i="135"/>
  <c r="H141" i="135"/>
  <c r="G141" i="135"/>
  <c r="F141" i="135"/>
  <c r="FN140" i="135"/>
  <c r="FM140" i="135"/>
  <c r="L196" i="39" s="1"/>
  <c r="FL140" i="135"/>
  <c r="FK140" i="135"/>
  <c r="EY140" i="135"/>
  <c r="EX140" i="135"/>
  <c r="EW140" i="135"/>
  <c r="EV140" i="135"/>
  <c r="I197" i="39" s="1"/>
  <c r="EI140" i="135"/>
  <c r="EH140" i="135"/>
  <c r="EG140" i="135"/>
  <c r="EF140" i="135"/>
  <c r="DR140" i="135"/>
  <c r="DQ140" i="135"/>
  <c r="DP140" i="135"/>
  <c r="DO140" i="135"/>
  <c r="DA140" i="135"/>
  <c r="CZ140" i="135"/>
  <c r="CY140" i="135"/>
  <c r="CX140" i="135"/>
  <c r="CK140" i="135"/>
  <c r="CJ140" i="135"/>
  <c r="CI140" i="135"/>
  <c r="CH140" i="135"/>
  <c r="BU140" i="135"/>
  <c r="BT140" i="135"/>
  <c r="BS140" i="135"/>
  <c r="BR140" i="135"/>
  <c r="BE140" i="135"/>
  <c r="BD140" i="135"/>
  <c r="BC140" i="135"/>
  <c r="BB140" i="135"/>
  <c r="AO140" i="135"/>
  <c r="AN140" i="135"/>
  <c r="AM140" i="135"/>
  <c r="AL140" i="135"/>
  <c r="Y140" i="135"/>
  <c r="X140" i="135"/>
  <c r="W140" i="135"/>
  <c r="V140" i="135"/>
  <c r="I140" i="135"/>
  <c r="H140" i="135"/>
  <c r="G140" i="135"/>
  <c r="F140" i="135"/>
  <c r="FN139" i="135"/>
  <c r="FM139" i="135"/>
  <c r="FL139" i="135"/>
  <c r="FK139" i="135"/>
  <c r="EY139" i="135"/>
  <c r="EX139" i="135"/>
  <c r="EW139" i="135"/>
  <c r="EV139" i="135"/>
  <c r="EI139" i="135"/>
  <c r="EH139" i="135"/>
  <c r="EG139" i="135"/>
  <c r="EF139" i="135"/>
  <c r="DR139" i="135"/>
  <c r="DQ139" i="135"/>
  <c r="DP139" i="135"/>
  <c r="DO139" i="135"/>
  <c r="DA139" i="135"/>
  <c r="CZ139" i="135"/>
  <c r="CY139" i="135"/>
  <c r="CX139" i="135"/>
  <c r="CK139" i="135"/>
  <c r="CJ139" i="135"/>
  <c r="CI139" i="135"/>
  <c r="CH139" i="135"/>
  <c r="BU139" i="135"/>
  <c r="BT139" i="135"/>
  <c r="BS139" i="135"/>
  <c r="BR139" i="135"/>
  <c r="BE139" i="135"/>
  <c r="BD139" i="135"/>
  <c r="BC139" i="135"/>
  <c r="BB139" i="135"/>
  <c r="AO139" i="135"/>
  <c r="AN139" i="135"/>
  <c r="AM139" i="135"/>
  <c r="AL139" i="135"/>
  <c r="P216" i="39" s="1"/>
  <c r="Y139" i="135"/>
  <c r="X139" i="135"/>
  <c r="W139" i="135"/>
  <c r="V139" i="135"/>
  <c r="I139" i="135"/>
  <c r="H139" i="135"/>
  <c r="G139" i="135"/>
  <c r="F139" i="135"/>
  <c r="FN138" i="135"/>
  <c r="FM138" i="135"/>
  <c r="L190" i="39" s="1"/>
  <c r="FL138" i="135"/>
  <c r="FK138" i="135"/>
  <c r="EY138" i="135"/>
  <c r="EX138" i="135"/>
  <c r="EW138" i="135"/>
  <c r="EV138" i="135"/>
  <c r="EI138" i="135"/>
  <c r="EH138" i="135"/>
  <c r="EG138" i="135"/>
  <c r="EF138" i="135"/>
  <c r="DR138" i="135"/>
  <c r="DQ138" i="135"/>
  <c r="DP138" i="135"/>
  <c r="DO138" i="135"/>
  <c r="DA138" i="135"/>
  <c r="CZ138" i="135"/>
  <c r="CY138" i="135"/>
  <c r="CX138" i="135"/>
  <c r="CK138" i="135"/>
  <c r="CJ138" i="135"/>
  <c r="CI138" i="135"/>
  <c r="CH138" i="135"/>
  <c r="BU138" i="135"/>
  <c r="BT138" i="135"/>
  <c r="BS138" i="135"/>
  <c r="BR138" i="135"/>
  <c r="BE138" i="135"/>
  <c r="BD138" i="135"/>
  <c r="BC138" i="135"/>
  <c r="BB138" i="135"/>
  <c r="AO138" i="135"/>
  <c r="AN138" i="135"/>
  <c r="AM138" i="135"/>
  <c r="AL138" i="135"/>
  <c r="Y138" i="135"/>
  <c r="X138" i="135"/>
  <c r="W138" i="135"/>
  <c r="V138" i="135"/>
  <c r="I138" i="135"/>
  <c r="H138" i="135"/>
  <c r="G138" i="135"/>
  <c r="F138" i="135"/>
  <c r="FN137" i="135"/>
  <c r="FM137" i="135"/>
  <c r="FL137" i="135"/>
  <c r="FK137" i="135"/>
  <c r="EY137" i="135"/>
  <c r="EX137" i="135"/>
  <c r="EW137" i="135"/>
  <c r="EV137" i="135"/>
  <c r="EI137" i="135"/>
  <c r="EH137" i="135"/>
  <c r="EG137" i="135"/>
  <c r="EF137" i="135"/>
  <c r="DR137" i="135"/>
  <c r="DQ137" i="135"/>
  <c r="DP137" i="135"/>
  <c r="DO137" i="135"/>
  <c r="DA137" i="135"/>
  <c r="CZ137" i="135"/>
  <c r="CY137" i="135"/>
  <c r="CX137" i="135"/>
  <c r="CK137" i="135"/>
  <c r="CJ137" i="135"/>
  <c r="CI137" i="135"/>
  <c r="CH137" i="135"/>
  <c r="BU137" i="135"/>
  <c r="BT137" i="135"/>
  <c r="BS137" i="135"/>
  <c r="BR137" i="135"/>
  <c r="BE137" i="135"/>
  <c r="BD137" i="135"/>
  <c r="BC137" i="135"/>
  <c r="BB137" i="135"/>
  <c r="AO137" i="135"/>
  <c r="AN137" i="135"/>
  <c r="AM137" i="135"/>
  <c r="AL137" i="135"/>
  <c r="P212" i="39" s="1"/>
  <c r="Y137" i="135"/>
  <c r="X137" i="135"/>
  <c r="W137" i="135"/>
  <c r="V137" i="135"/>
  <c r="I137" i="135"/>
  <c r="H137" i="135"/>
  <c r="G137" i="135"/>
  <c r="F137" i="135"/>
  <c r="FN136" i="135"/>
  <c r="FM136" i="135"/>
  <c r="FL136" i="135"/>
  <c r="FK136" i="135"/>
  <c r="EY136" i="135"/>
  <c r="EX136" i="135"/>
  <c r="EW136" i="135"/>
  <c r="EV136" i="135"/>
  <c r="EI136" i="135"/>
  <c r="EH136" i="135"/>
  <c r="EG136" i="135"/>
  <c r="EF136" i="135"/>
  <c r="DR136" i="135"/>
  <c r="DQ136" i="135"/>
  <c r="DP136" i="135"/>
  <c r="DO136" i="135"/>
  <c r="DA136" i="135"/>
  <c r="CZ136" i="135"/>
  <c r="CY136" i="135"/>
  <c r="CX136" i="135"/>
  <c r="CK136" i="135"/>
  <c r="CJ136" i="135"/>
  <c r="CI136" i="135"/>
  <c r="CH136" i="135"/>
  <c r="BU136" i="135"/>
  <c r="BT136" i="135"/>
  <c r="BS136" i="135"/>
  <c r="BR136" i="135"/>
  <c r="BE136" i="135"/>
  <c r="BD136" i="135"/>
  <c r="BC136" i="135"/>
  <c r="BB136" i="135"/>
  <c r="AO136" i="135"/>
  <c r="AN136" i="135"/>
  <c r="AM136" i="135"/>
  <c r="AL136" i="135"/>
  <c r="Y136" i="135"/>
  <c r="X136" i="135"/>
  <c r="W136" i="135"/>
  <c r="V136" i="135"/>
  <c r="I136" i="135"/>
  <c r="H136" i="135"/>
  <c r="G136" i="135"/>
  <c r="F136" i="135"/>
  <c r="FN135" i="135"/>
  <c r="FM135" i="135"/>
  <c r="FL135" i="135"/>
  <c r="FK135" i="135"/>
  <c r="EY135" i="135"/>
  <c r="EX135" i="135"/>
  <c r="EW135" i="135"/>
  <c r="EV135" i="135"/>
  <c r="EI135" i="135"/>
  <c r="EH135" i="135"/>
  <c r="EG135" i="135"/>
  <c r="EF135" i="135"/>
  <c r="DR135" i="135"/>
  <c r="DQ135" i="135"/>
  <c r="DP135" i="135"/>
  <c r="DO135" i="135"/>
  <c r="DA135" i="135"/>
  <c r="CZ135" i="135"/>
  <c r="CY135" i="135"/>
  <c r="CX135" i="135"/>
  <c r="CK135" i="135"/>
  <c r="CJ135" i="135"/>
  <c r="CI135" i="135"/>
  <c r="CH135" i="135"/>
  <c r="BU135" i="135"/>
  <c r="BT135" i="135"/>
  <c r="BS135" i="135"/>
  <c r="BR135" i="135"/>
  <c r="BE135" i="135"/>
  <c r="BD135" i="135"/>
  <c r="BC135" i="135"/>
  <c r="BB135" i="135"/>
  <c r="AO135" i="135"/>
  <c r="AN135" i="135"/>
  <c r="AM135" i="135"/>
  <c r="AL135" i="135"/>
  <c r="Y135" i="135"/>
  <c r="X135" i="135"/>
  <c r="W135" i="135"/>
  <c r="V135" i="135"/>
  <c r="I135" i="135"/>
  <c r="H135" i="135"/>
  <c r="G135" i="135"/>
  <c r="F135" i="135"/>
  <c r="FN134" i="135"/>
  <c r="FM134" i="135"/>
  <c r="FL134" i="135"/>
  <c r="FK134" i="135"/>
  <c r="EY134" i="135"/>
  <c r="EX134" i="135"/>
  <c r="EW134" i="135"/>
  <c r="EV134" i="135"/>
  <c r="EI134" i="135"/>
  <c r="EH134" i="135"/>
  <c r="EG134" i="135"/>
  <c r="EF134" i="135"/>
  <c r="DR134" i="135"/>
  <c r="DQ134" i="135"/>
  <c r="DP134" i="135"/>
  <c r="DO134" i="135"/>
  <c r="DA134" i="135"/>
  <c r="CZ134" i="135"/>
  <c r="CY134" i="135"/>
  <c r="CX134" i="135"/>
  <c r="CK134" i="135"/>
  <c r="CJ134" i="135"/>
  <c r="CI134" i="135"/>
  <c r="CH134" i="135"/>
  <c r="BU134" i="135"/>
  <c r="BT134" i="135"/>
  <c r="BS134" i="135"/>
  <c r="BR134" i="135"/>
  <c r="BE134" i="135"/>
  <c r="BD134" i="135"/>
  <c r="BC134" i="135"/>
  <c r="BB134" i="135"/>
  <c r="AO134" i="135"/>
  <c r="AN134" i="135"/>
  <c r="AM134" i="135"/>
  <c r="AL134" i="135"/>
  <c r="Y134" i="135"/>
  <c r="X134" i="135"/>
  <c r="W134" i="135"/>
  <c r="V134" i="135"/>
  <c r="I134" i="135"/>
  <c r="H134" i="135"/>
  <c r="G134" i="135"/>
  <c r="F134" i="135"/>
  <c r="FN133" i="135"/>
  <c r="FM133" i="135"/>
  <c r="FL133" i="135"/>
  <c r="FK133" i="135"/>
  <c r="EY133" i="135"/>
  <c r="EX133" i="135"/>
  <c r="EW133" i="135"/>
  <c r="EV133" i="135"/>
  <c r="EI133" i="135"/>
  <c r="EH133" i="135"/>
  <c r="EG133" i="135"/>
  <c r="EF133" i="135"/>
  <c r="DR133" i="135"/>
  <c r="DQ133" i="135"/>
  <c r="DP133" i="135"/>
  <c r="DO133" i="135"/>
  <c r="DA133" i="135"/>
  <c r="CZ133" i="135"/>
  <c r="CY133" i="135"/>
  <c r="CX133" i="135"/>
  <c r="CK133" i="135"/>
  <c r="CJ133" i="135"/>
  <c r="CI133" i="135"/>
  <c r="CH133" i="135"/>
  <c r="BU133" i="135"/>
  <c r="BT133" i="135"/>
  <c r="BS133" i="135"/>
  <c r="BR133" i="135"/>
  <c r="BE133" i="135"/>
  <c r="BD133" i="135"/>
  <c r="BC133" i="135"/>
  <c r="BB133" i="135"/>
  <c r="AO133" i="135"/>
  <c r="AN133" i="135"/>
  <c r="AM133" i="135"/>
  <c r="AL133" i="135"/>
  <c r="Y133" i="135"/>
  <c r="X133" i="135"/>
  <c r="W133" i="135"/>
  <c r="V133" i="135"/>
  <c r="I133" i="135"/>
  <c r="H133" i="135"/>
  <c r="G133" i="135"/>
  <c r="F133" i="135"/>
  <c r="FN132" i="135"/>
  <c r="FM132" i="135"/>
  <c r="FL132" i="135"/>
  <c r="FK132" i="135"/>
  <c r="EY132" i="135"/>
  <c r="EX132" i="135"/>
  <c r="EW132" i="135"/>
  <c r="EV132" i="135"/>
  <c r="EI132" i="135"/>
  <c r="EH132" i="135"/>
  <c r="EG132" i="135"/>
  <c r="EF132" i="135"/>
  <c r="DR132" i="135"/>
  <c r="DQ132" i="135"/>
  <c r="DP132" i="135"/>
  <c r="DO132" i="135"/>
  <c r="DA132" i="135"/>
  <c r="CZ132" i="135"/>
  <c r="CY132" i="135"/>
  <c r="CX132" i="135"/>
  <c r="CK132" i="135"/>
  <c r="CJ132" i="135"/>
  <c r="CI132" i="135"/>
  <c r="CH132" i="135"/>
  <c r="BU132" i="135"/>
  <c r="BT132" i="135"/>
  <c r="BS132" i="135"/>
  <c r="BR132" i="135"/>
  <c r="BE132" i="135"/>
  <c r="BD132" i="135"/>
  <c r="BC132" i="135"/>
  <c r="BB132" i="135"/>
  <c r="AO132" i="135"/>
  <c r="AN132" i="135"/>
  <c r="AM132" i="135"/>
  <c r="AL132" i="135"/>
  <c r="Y132" i="135"/>
  <c r="X132" i="135"/>
  <c r="W132" i="135"/>
  <c r="V132" i="135"/>
  <c r="I132" i="135"/>
  <c r="U173" i="4" s="1"/>
  <c r="U172" i="4" s="1"/>
  <c r="H132" i="135"/>
  <c r="G132" i="135"/>
  <c r="F132" i="135"/>
  <c r="FN131" i="135"/>
  <c r="FM131" i="135"/>
  <c r="FL131" i="135"/>
  <c r="FK131" i="135"/>
  <c r="EY131" i="135"/>
  <c r="EX131" i="135"/>
  <c r="EW131" i="135"/>
  <c r="EV131" i="135"/>
  <c r="EI131" i="135"/>
  <c r="EH131" i="135"/>
  <c r="EG131" i="135"/>
  <c r="EF131" i="135"/>
  <c r="DR131" i="135"/>
  <c r="DQ131" i="135"/>
  <c r="DP131" i="135"/>
  <c r="DO131" i="135"/>
  <c r="DA131" i="135"/>
  <c r="CZ131" i="135"/>
  <c r="CY131" i="135"/>
  <c r="CX131" i="135"/>
  <c r="CK131" i="135"/>
  <c r="CJ131" i="135"/>
  <c r="CI131" i="135"/>
  <c r="CH131" i="135"/>
  <c r="BU131" i="135"/>
  <c r="BT131" i="135"/>
  <c r="BS131" i="135"/>
  <c r="BR131" i="135"/>
  <c r="BE131" i="135"/>
  <c r="BD131" i="135"/>
  <c r="BC131" i="135"/>
  <c r="BB131" i="135"/>
  <c r="AO131" i="135"/>
  <c r="AN131" i="135"/>
  <c r="AM131" i="135"/>
  <c r="AL131" i="135"/>
  <c r="Y131" i="135"/>
  <c r="X131" i="135"/>
  <c r="W131" i="135"/>
  <c r="V131" i="135"/>
  <c r="I131" i="135"/>
  <c r="H131" i="135"/>
  <c r="G131" i="135"/>
  <c r="F131" i="135"/>
  <c r="FN130" i="135"/>
  <c r="FM130" i="135"/>
  <c r="FL130" i="135"/>
  <c r="FK130" i="135"/>
  <c r="EY130" i="135"/>
  <c r="EX130" i="135"/>
  <c r="EW130" i="135"/>
  <c r="EV130" i="135"/>
  <c r="EI130" i="135"/>
  <c r="EH130" i="135"/>
  <c r="EG130" i="135"/>
  <c r="EF130" i="135"/>
  <c r="DR130" i="135"/>
  <c r="DQ130" i="135"/>
  <c r="DP130" i="135"/>
  <c r="DO130" i="135"/>
  <c r="DA130" i="135"/>
  <c r="CZ130" i="135"/>
  <c r="CY130" i="135"/>
  <c r="CX130" i="135"/>
  <c r="CK130" i="135"/>
  <c r="CJ130" i="135"/>
  <c r="CI130" i="135"/>
  <c r="CH130" i="135"/>
  <c r="BU130" i="135"/>
  <c r="BT130" i="135"/>
  <c r="BS130" i="135"/>
  <c r="BR130" i="135"/>
  <c r="BE130" i="135"/>
  <c r="BD130" i="135"/>
  <c r="BC130" i="135"/>
  <c r="BB130" i="135"/>
  <c r="AO130" i="135"/>
  <c r="AN130" i="135"/>
  <c r="AM130" i="135"/>
  <c r="AL130" i="135"/>
  <c r="Y130" i="135"/>
  <c r="X130" i="135"/>
  <c r="W130" i="135"/>
  <c r="V130" i="135"/>
  <c r="I130" i="135"/>
  <c r="U162" i="4" s="1"/>
  <c r="H130" i="135"/>
  <c r="G130" i="135"/>
  <c r="F130" i="135"/>
  <c r="FN129" i="135"/>
  <c r="FM129" i="135"/>
  <c r="FL129" i="135"/>
  <c r="FK129" i="135"/>
  <c r="EY129" i="135"/>
  <c r="EX129" i="135"/>
  <c r="EW129" i="135"/>
  <c r="EV129" i="135"/>
  <c r="EI129" i="135"/>
  <c r="EH129" i="135"/>
  <c r="EG129" i="135"/>
  <c r="EF129" i="135"/>
  <c r="DR129" i="135"/>
  <c r="DQ129" i="135"/>
  <c r="DP129" i="135"/>
  <c r="DO129" i="135"/>
  <c r="DA129" i="135"/>
  <c r="CZ129" i="135"/>
  <c r="CY129" i="135"/>
  <c r="CX129" i="135"/>
  <c r="CK129" i="135"/>
  <c r="CJ129" i="135"/>
  <c r="CI129" i="135"/>
  <c r="CH129" i="135"/>
  <c r="BU129" i="135"/>
  <c r="BT129" i="135"/>
  <c r="BS129" i="135"/>
  <c r="BR129" i="135"/>
  <c r="BE129" i="135"/>
  <c r="BD129" i="135"/>
  <c r="BC129" i="135"/>
  <c r="BB129" i="135"/>
  <c r="AO129" i="135"/>
  <c r="AN129" i="135"/>
  <c r="AM129" i="135"/>
  <c r="AL129" i="135"/>
  <c r="Y129" i="135"/>
  <c r="X129" i="135"/>
  <c r="W129" i="135"/>
  <c r="V129" i="135"/>
  <c r="I129" i="135"/>
  <c r="H129" i="135"/>
  <c r="G129" i="135"/>
  <c r="F129" i="135"/>
  <c r="FN128" i="135"/>
  <c r="FM128" i="135"/>
  <c r="FL128" i="135"/>
  <c r="FK128" i="135"/>
  <c r="EY128" i="135"/>
  <c r="EX128" i="135"/>
  <c r="EW128" i="135"/>
  <c r="EV128" i="135"/>
  <c r="EI128" i="135"/>
  <c r="EH128" i="135"/>
  <c r="EG128" i="135"/>
  <c r="EF128" i="135"/>
  <c r="DR128" i="135"/>
  <c r="DQ128" i="135"/>
  <c r="DP128" i="135"/>
  <c r="DO128" i="135"/>
  <c r="DA128" i="135"/>
  <c r="CZ128" i="135"/>
  <c r="CY128" i="135"/>
  <c r="CX128" i="135"/>
  <c r="CK128" i="135"/>
  <c r="CJ128" i="135"/>
  <c r="CI128" i="135"/>
  <c r="CH128" i="135"/>
  <c r="BU128" i="135"/>
  <c r="BT128" i="135"/>
  <c r="BS128" i="135"/>
  <c r="BR128" i="135"/>
  <c r="BE128" i="135"/>
  <c r="BD128" i="135"/>
  <c r="BC128" i="135"/>
  <c r="BB128" i="135"/>
  <c r="AO128" i="135"/>
  <c r="AN128" i="135"/>
  <c r="AM128" i="135"/>
  <c r="AL128" i="135"/>
  <c r="Y128" i="135"/>
  <c r="X128" i="135"/>
  <c r="W128" i="135"/>
  <c r="V128" i="135"/>
  <c r="I128" i="135"/>
  <c r="H128" i="135"/>
  <c r="G128" i="135"/>
  <c r="F128" i="135"/>
  <c r="FN127" i="135"/>
  <c r="FM127" i="135"/>
  <c r="FL127" i="135"/>
  <c r="FK127" i="135"/>
  <c r="EY127" i="135"/>
  <c r="EX127" i="135"/>
  <c r="EW127" i="135"/>
  <c r="EV127" i="135"/>
  <c r="EI127" i="135"/>
  <c r="EH127" i="135"/>
  <c r="EG127" i="135"/>
  <c r="EF127" i="135"/>
  <c r="DX127" i="135"/>
  <c r="DR127" i="135"/>
  <c r="DQ127" i="135"/>
  <c r="DP127" i="135"/>
  <c r="DO127" i="135"/>
  <c r="DA127" i="135"/>
  <c r="CZ127" i="135"/>
  <c r="CY127" i="135"/>
  <c r="CX127" i="135"/>
  <c r="CK127" i="135"/>
  <c r="CJ127" i="135"/>
  <c r="CI127" i="135"/>
  <c r="CH127" i="135"/>
  <c r="BU127" i="135"/>
  <c r="BT127" i="135"/>
  <c r="BS127" i="135"/>
  <c r="BR127" i="135"/>
  <c r="BE127" i="135"/>
  <c r="BD127" i="135"/>
  <c r="BC127" i="135"/>
  <c r="BB127" i="135"/>
  <c r="AO127" i="135"/>
  <c r="AN127" i="135"/>
  <c r="AM127" i="135"/>
  <c r="AL127" i="135"/>
  <c r="Y127" i="135"/>
  <c r="X127" i="135"/>
  <c r="W127" i="135"/>
  <c r="V127" i="135"/>
  <c r="I127" i="135"/>
  <c r="H127" i="135"/>
  <c r="G127" i="135"/>
  <c r="F127" i="135"/>
  <c r="FN126" i="135"/>
  <c r="FM126" i="135"/>
  <c r="FL126" i="135"/>
  <c r="FK126" i="135"/>
  <c r="EY126" i="135"/>
  <c r="EX126" i="135"/>
  <c r="EW126" i="135"/>
  <c r="EV126" i="135"/>
  <c r="EI126" i="135"/>
  <c r="EH126" i="135"/>
  <c r="EG126" i="135"/>
  <c r="EF126" i="135"/>
  <c r="DX126" i="135"/>
  <c r="DR126" i="135"/>
  <c r="DQ126" i="135"/>
  <c r="DP126" i="135"/>
  <c r="DO126" i="135"/>
  <c r="DA126" i="135"/>
  <c r="CZ126" i="135"/>
  <c r="CY126" i="135"/>
  <c r="CX126" i="135"/>
  <c r="CK126" i="135"/>
  <c r="CJ126" i="135"/>
  <c r="CI126" i="135"/>
  <c r="CH126" i="135"/>
  <c r="BU126" i="135"/>
  <c r="BT126" i="135"/>
  <c r="BS126" i="135"/>
  <c r="BR126" i="135"/>
  <c r="BE126" i="135"/>
  <c r="BD126" i="135"/>
  <c r="BC126" i="135"/>
  <c r="BB126" i="135"/>
  <c r="AO126" i="135"/>
  <c r="AN126" i="135"/>
  <c r="AM126" i="135"/>
  <c r="AL126" i="135"/>
  <c r="Y126" i="135"/>
  <c r="X126" i="135"/>
  <c r="W126" i="135"/>
  <c r="V126" i="135"/>
  <c r="I126" i="135"/>
  <c r="U144" i="4" s="1"/>
  <c r="H126" i="135"/>
  <c r="G126" i="135"/>
  <c r="F126" i="135"/>
  <c r="FN125" i="135"/>
  <c r="FM125" i="135"/>
  <c r="FL125" i="135"/>
  <c r="FK125" i="135"/>
  <c r="EY125" i="135"/>
  <c r="EX125" i="135"/>
  <c r="EW125" i="135"/>
  <c r="EV125" i="135"/>
  <c r="EI125" i="135"/>
  <c r="EH125" i="135"/>
  <c r="EG125" i="135"/>
  <c r="EF125" i="135"/>
  <c r="DX125" i="135"/>
  <c r="AH194" i="4" s="1"/>
  <c r="DR125" i="135"/>
  <c r="DQ125" i="135"/>
  <c r="DP125" i="135"/>
  <c r="DO125" i="135"/>
  <c r="DA125" i="135"/>
  <c r="CZ125" i="135"/>
  <c r="CY125" i="135"/>
  <c r="CX125" i="135"/>
  <c r="CK125" i="135"/>
  <c r="CJ125" i="135"/>
  <c r="CI125" i="135"/>
  <c r="CH125" i="135"/>
  <c r="BU125" i="135"/>
  <c r="BT125" i="135"/>
  <c r="BS125" i="135"/>
  <c r="BR125" i="135"/>
  <c r="BE125" i="135"/>
  <c r="BD125" i="135"/>
  <c r="BC125" i="135"/>
  <c r="BB125" i="135"/>
  <c r="AO125" i="135"/>
  <c r="AN125" i="135"/>
  <c r="AM125" i="135"/>
  <c r="AL125" i="135"/>
  <c r="Y125" i="135"/>
  <c r="X125" i="135"/>
  <c r="W125" i="135"/>
  <c r="V125" i="135"/>
  <c r="I125" i="135"/>
  <c r="U143" i="4" s="1"/>
  <c r="H125" i="135"/>
  <c r="G125" i="135"/>
  <c r="F125" i="135"/>
  <c r="FN124" i="135"/>
  <c r="FM124" i="135"/>
  <c r="FL124" i="135"/>
  <c r="FK124" i="135"/>
  <c r="EY124" i="135"/>
  <c r="EX124" i="135"/>
  <c r="EW124" i="135"/>
  <c r="EV124" i="135"/>
  <c r="EI124" i="135"/>
  <c r="EH124" i="135"/>
  <c r="EG124" i="135"/>
  <c r="EF124" i="135"/>
  <c r="DX124" i="135"/>
  <c r="DR124" i="135"/>
  <c r="DQ124" i="135"/>
  <c r="DP124" i="135"/>
  <c r="DO124" i="135"/>
  <c r="DA124" i="135"/>
  <c r="CZ124" i="135"/>
  <c r="CY124" i="135"/>
  <c r="CX124" i="135"/>
  <c r="CK124" i="135"/>
  <c r="CJ124" i="135"/>
  <c r="CI124" i="135"/>
  <c r="CH124" i="135"/>
  <c r="BU124" i="135"/>
  <c r="BT124" i="135"/>
  <c r="BS124" i="135"/>
  <c r="BR124" i="135"/>
  <c r="BE124" i="135"/>
  <c r="BD124" i="135"/>
  <c r="BC124" i="135"/>
  <c r="BB124" i="135"/>
  <c r="AO124" i="135"/>
  <c r="AN124" i="135"/>
  <c r="AM124" i="135"/>
  <c r="AL124" i="135"/>
  <c r="AD124" i="135"/>
  <c r="Y124" i="135"/>
  <c r="X124" i="135"/>
  <c r="W124" i="135"/>
  <c r="V124" i="135"/>
  <c r="I124" i="135"/>
  <c r="U142" i="4" s="1"/>
  <c r="H124" i="135"/>
  <c r="G124" i="135"/>
  <c r="F124" i="135"/>
  <c r="FN123" i="135"/>
  <c r="FM123" i="135"/>
  <c r="FL123" i="135"/>
  <c r="FK123" i="135"/>
  <c r="EY123" i="135"/>
  <c r="EX123" i="135"/>
  <c r="EW123" i="135"/>
  <c r="EV123" i="135"/>
  <c r="EI123" i="135"/>
  <c r="EH123" i="135"/>
  <c r="EG123" i="135"/>
  <c r="EF123" i="135"/>
  <c r="DX123" i="135"/>
  <c r="AH193" i="4" s="1"/>
  <c r="DR123" i="135"/>
  <c r="DQ123" i="135"/>
  <c r="DP123" i="135"/>
  <c r="DO123" i="135"/>
  <c r="DA123" i="135"/>
  <c r="CZ123" i="135"/>
  <c r="CY123" i="135"/>
  <c r="CX123" i="135"/>
  <c r="CP123" i="135"/>
  <c r="CK123" i="135"/>
  <c r="CJ123" i="135"/>
  <c r="CI123" i="135"/>
  <c r="CH123" i="135"/>
  <c r="BU123" i="135"/>
  <c r="BT123" i="135"/>
  <c r="BS123" i="135"/>
  <c r="BR123" i="135"/>
  <c r="BE123" i="135"/>
  <c r="BD123" i="135"/>
  <c r="BC123" i="135"/>
  <c r="BB123" i="135"/>
  <c r="AO123" i="135"/>
  <c r="AN123" i="135"/>
  <c r="AM123" i="135"/>
  <c r="AL123" i="135"/>
  <c r="AD123" i="135"/>
  <c r="Y123" i="135"/>
  <c r="X123" i="135"/>
  <c r="W123" i="135"/>
  <c r="V123" i="135"/>
  <c r="I123" i="135"/>
  <c r="H123" i="135"/>
  <c r="G123" i="135"/>
  <c r="F123" i="135"/>
  <c r="FN122" i="135"/>
  <c r="FM122" i="135"/>
  <c r="FL122" i="135"/>
  <c r="FK122" i="135"/>
  <c r="EY122" i="135"/>
  <c r="EX122" i="135"/>
  <c r="EW122" i="135"/>
  <c r="EV122" i="135"/>
  <c r="EI122" i="135"/>
  <c r="EH122" i="135"/>
  <c r="EG122" i="135"/>
  <c r="EF122" i="135"/>
  <c r="DX122" i="135"/>
  <c r="AH192" i="4" s="1"/>
  <c r="DR122" i="135"/>
  <c r="DQ122" i="135"/>
  <c r="DP122" i="135"/>
  <c r="DO122" i="135"/>
  <c r="DA122" i="135"/>
  <c r="CZ122" i="135"/>
  <c r="CY122" i="135"/>
  <c r="CX122" i="135"/>
  <c r="CP122" i="135"/>
  <c r="CK122" i="135"/>
  <c r="CJ122" i="135"/>
  <c r="CI122" i="135"/>
  <c r="CH122" i="135"/>
  <c r="BZ122" i="135"/>
  <c r="BU122" i="135"/>
  <c r="BT122" i="135"/>
  <c r="BS122" i="135"/>
  <c r="BR122" i="135"/>
  <c r="BE122" i="135"/>
  <c r="BD122" i="135"/>
  <c r="BC122" i="135"/>
  <c r="BB122" i="135"/>
  <c r="AO122" i="135"/>
  <c r="AN122" i="135"/>
  <c r="AM122" i="135"/>
  <c r="AL122" i="135"/>
  <c r="AD122" i="135"/>
  <c r="Y122" i="135"/>
  <c r="X122" i="135"/>
  <c r="W122" i="135"/>
  <c r="V122" i="135"/>
  <c r="I122" i="135"/>
  <c r="U140" i="4" s="1"/>
  <c r="H122" i="135"/>
  <c r="G122" i="135"/>
  <c r="F122" i="135"/>
  <c r="FN121" i="135"/>
  <c r="FM121" i="135"/>
  <c r="FL121" i="135"/>
  <c r="FK121" i="135"/>
  <c r="EY121" i="135"/>
  <c r="EX121" i="135"/>
  <c r="EW121" i="135"/>
  <c r="EV121" i="135"/>
  <c r="EI121" i="135"/>
  <c r="EH121" i="135"/>
  <c r="EG121" i="135"/>
  <c r="EF121" i="135"/>
  <c r="DX121" i="135"/>
  <c r="AH187" i="4" s="1"/>
  <c r="DR121" i="135"/>
  <c r="DQ121" i="135"/>
  <c r="DP121" i="135"/>
  <c r="DO121" i="135"/>
  <c r="DA121" i="135"/>
  <c r="CZ121" i="135"/>
  <c r="CY121" i="135"/>
  <c r="CX121" i="135"/>
  <c r="CP121" i="135"/>
  <c r="CK121" i="135"/>
  <c r="CJ121" i="135"/>
  <c r="CI121" i="135"/>
  <c r="CH121" i="135"/>
  <c r="BZ121" i="135"/>
  <c r="BU121" i="135"/>
  <c r="BT121" i="135"/>
  <c r="BS121" i="135"/>
  <c r="BR121" i="135"/>
  <c r="BE121" i="135"/>
  <c r="BD121" i="135"/>
  <c r="BC121" i="135"/>
  <c r="BB121" i="135"/>
  <c r="AO121" i="135"/>
  <c r="AN121" i="135"/>
  <c r="AM121" i="135"/>
  <c r="AL121" i="135"/>
  <c r="AD121" i="135"/>
  <c r="Y194" i="4" s="1"/>
  <c r="Y121" i="135"/>
  <c r="X121" i="135"/>
  <c r="W121" i="135"/>
  <c r="V121" i="135"/>
  <c r="I121" i="135"/>
  <c r="U139" i="4" s="1"/>
  <c r="H121" i="135"/>
  <c r="G121" i="135"/>
  <c r="F121" i="135"/>
  <c r="FN120" i="135"/>
  <c r="FM120" i="135"/>
  <c r="FL120" i="135"/>
  <c r="FK120" i="135"/>
  <c r="EY120" i="135"/>
  <c r="EX120" i="135"/>
  <c r="EW120" i="135"/>
  <c r="EV120" i="135"/>
  <c r="EI120" i="135"/>
  <c r="EH120" i="135"/>
  <c r="EG120" i="135"/>
  <c r="EF120" i="135"/>
  <c r="DX120" i="135"/>
  <c r="AH186" i="4" s="1"/>
  <c r="DR120" i="135"/>
  <c r="DQ120" i="135"/>
  <c r="DP120" i="135"/>
  <c r="DO120" i="135"/>
  <c r="DA120" i="135"/>
  <c r="CZ120" i="135"/>
  <c r="CY120" i="135"/>
  <c r="CX120" i="135"/>
  <c r="CP120" i="135"/>
  <c r="CK120" i="135"/>
  <c r="CJ120" i="135"/>
  <c r="CI120" i="135"/>
  <c r="CH120" i="135"/>
  <c r="BZ120" i="135"/>
  <c r="AE194" i="4" s="1"/>
  <c r="BU120" i="135"/>
  <c r="BT120" i="135"/>
  <c r="BS120" i="135"/>
  <c r="BR120" i="135"/>
  <c r="BE120" i="135"/>
  <c r="BD120" i="135"/>
  <c r="BC120" i="135"/>
  <c r="BB120" i="135"/>
  <c r="AO120" i="135"/>
  <c r="AN120" i="135"/>
  <c r="AM120" i="135"/>
  <c r="AL120" i="135"/>
  <c r="AD120" i="135"/>
  <c r="Y120" i="135"/>
  <c r="X120" i="135"/>
  <c r="W120" i="135"/>
  <c r="V120" i="135"/>
  <c r="I120" i="135"/>
  <c r="U138" i="4" s="1"/>
  <c r="H120" i="135"/>
  <c r="G120" i="135"/>
  <c r="F120" i="135"/>
  <c r="FN119" i="135"/>
  <c r="FM119" i="135"/>
  <c r="FL119" i="135"/>
  <c r="FK119" i="135"/>
  <c r="EY119" i="135"/>
  <c r="EX119" i="135"/>
  <c r="EW119" i="135"/>
  <c r="EV119" i="135"/>
  <c r="EI119" i="135"/>
  <c r="EH119" i="135"/>
  <c r="EG119" i="135"/>
  <c r="EF119" i="135"/>
  <c r="DX119" i="135"/>
  <c r="AH179" i="4" s="1"/>
  <c r="DR119" i="135"/>
  <c r="DQ119" i="135"/>
  <c r="DP119" i="135"/>
  <c r="DO119" i="135"/>
  <c r="DA119" i="135"/>
  <c r="CZ119" i="135"/>
  <c r="CY119" i="135"/>
  <c r="CX119" i="135"/>
  <c r="CP119" i="135"/>
  <c r="CK119" i="135"/>
  <c r="CJ119" i="135"/>
  <c r="CI119" i="135"/>
  <c r="CH119" i="135"/>
  <c r="BZ119" i="135"/>
  <c r="BU119" i="135"/>
  <c r="BT119" i="135"/>
  <c r="BS119" i="135"/>
  <c r="BR119" i="135"/>
  <c r="BE119" i="135"/>
  <c r="BD119" i="135"/>
  <c r="BC119" i="135"/>
  <c r="BB119" i="135"/>
  <c r="AT119" i="135"/>
  <c r="AA194" i="4" s="1"/>
  <c r="AO119" i="135"/>
  <c r="AN119" i="135"/>
  <c r="AM119" i="135"/>
  <c r="AL119" i="135"/>
  <c r="AD119" i="135"/>
  <c r="Y193" i="4" s="1"/>
  <c r="Y119" i="135"/>
  <c r="X119" i="135"/>
  <c r="W119" i="135"/>
  <c r="V119" i="135"/>
  <c r="I119" i="135"/>
  <c r="U137" i="4" s="1"/>
  <c r="H119" i="135"/>
  <c r="G119" i="135"/>
  <c r="F119" i="135"/>
  <c r="FN118" i="135"/>
  <c r="FM118" i="135"/>
  <c r="FL118" i="135"/>
  <c r="FK118" i="135"/>
  <c r="EY118" i="135"/>
  <c r="EX118" i="135"/>
  <c r="EW118" i="135"/>
  <c r="EV118" i="135"/>
  <c r="EI118" i="135"/>
  <c r="EH118" i="135"/>
  <c r="EG118" i="135"/>
  <c r="EF118" i="135"/>
  <c r="DX118" i="135"/>
  <c r="AH178" i="4" s="1"/>
  <c r="DR118" i="135"/>
  <c r="DQ118" i="135"/>
  <c r="DP118" i="135"/>
  <c r="DO118" i="135"/>
  <c r="DA118" i="135"/>
  <c r="CZ118" i="135"/>
  <c r="CY118" i="135"/>
  <c r="CX118" i="135"/>
  <c r="CP118" i="135"/>
  <c r="AF192" i="4" s="1"/>
  <c r="CK118" i="135"/>
  <c r="CJ118" i="135"/>
  <c r="CI118" i="135"/>
  <c r="CH118" i="135"/>
  <c r="BZ118" i="135"/>
  <c r="AE193" i="4" s="1"/>
  <c r="BU118" i="135"/>
  <c r="BT118" i="135"/>
  <c r="BS118" i="135"/>
  <c r="BR118" i="135"/>
  <c r="BE118" i="135"/>
  <c r="BD118" i="135"/>
  <c r="BC118" i="135"/>
  <c r="BB118" i="135"/>
  <c r="AO118" i="135"/>
  <c r="AN118" i="135"/>
  <c r="AM118" i="135"/>
  <c r="AL118" i="135"/>
  <c r="AD118" i="135"/>
  <c r="Y192" i="4" s="1"/>
  <c r="Y118" i="135"/>
  <c r="X118" i="135"/>
  <c r="W118" i="135"/>
  <c r="V118" i="135"/>
  <c r="I118" i="135"/>
  <c r="U136" i="4" s="1"/>
  <c r="H118" i="135"/>
  <c r="G118" i="135"/>
  <c r="F118" i="135"/>
  <c r="FN117" i="135"/>
  <c r="FM117" i="135"/>
  <c r="FL117" i="135"/>
  <c r="FK117" i="135"/>
  <c r="EY117" i="135"/>
  <c r="EX117" i="135"/>
  <c r="EW117" i="135"/>
  <c r="EV117" i="135"/>
  <c r="EN117" i="135"/>
  <c r="EI117" i="135"/>
  <c r="EH117" i="135"/>
  <c r="EG117" i="135"/>
  <c r="EF117" i="135"/>
  <c r="DX117" i="135"/>
  <c r="AH174" i="4" s="1"/>
  <c r="DR117" i="135"/>
  <c r="DQ117" i="135"/>
  <c r="DP117" i="135"/>
  <c r="DO117" i="135"/>
  <c r="DA117" i="135"/>
  <c r="CZ117" i="135"/>
  <c r="CY117" i="135"/>
  <c r="CX117" i="135"/>
  <c r="CP117" i="135"/>
  <c r="AF187" i="4" s="1"/>
  <c r="CK117" i="135"/>
  <c r="CJ117" i="135"/>
  <c r="CI117" i="135"/>
  <c r="CH117" i="135"/>
  <c r="BZ117" i="135"/>
  <c r="AE192" i="4" s="1"/>
  <c r="BU117" i="135"/>
  <c r="BT117" i="135"/>
  <c r="BS117" i="135"/>
  <c r="BR117" i="135"/>
  <c r="BE117" i="135"/>
  <c r="BD117" i="135"/>
  <c r="BC117" i="135"/>
  <c r="BB117" i="135"/>
  <c r="AT117" i="135"/>
  <c r="AA193" i="4" s="1"/>
  <c r="AO117" i="135"/>
  <c r="AN117" i="135"/>
  <c r="AM117" i="135"/>
  <c r="AL117" i="135"/>
  <c r="AD117" i="135"/>
  <c r="Y117" i="135"/>
  <c r="X117" i="135"/>
  <c r="W117" i="135"/>
  <c r="V117" i="135"/>
  <c r="I117" i="135"/>
  <c r="U135" i="4" s="1"/>
  <c r="H117" i="135"/>
  <c r="G117" i="135"/>
  <c r="F117" i="135"/>
  <c r="FN116" i="135"/>
  <c r="FM116" i="135"/>
  <c r="FL116" i="135"/>
  <c r="FK116" i="135"/>
  <c r="EY116" i="135"/>
  <c r="EX116" i="135"/>
  <c r="EW116" i="135"/>
  <c r="EV116" i="135"/>
  <c r="EN116" i="135"/>
  <c r="AI193" i="4" s="1"/>
  <c r="EI116" i="135"/>
  <c r="EH116" i="135"/>
  <c r="EG116" i="135"/>
  <c r="EF116" i="135"/>
  <c r="DX116" i="135"/>
  <c r="AH173" i="4" s="1"/>
  <c r="DR116" i="135"/>
  <c r="DQ116" i="135"/>
  <c r="DP116" i="135"/>
  <c r="DO116" i="135"/>
  <c r="DA116" i="135"/>
  <c r="CZ116" i="135"/>
  <c r="CY116" i="135"/>
  <c r="CX116" i="135"/>
  <c r="CP116" i="135"/>
  <c r="AF186" i="4" s="1"/>
  <c r="CK116" i="135"/>
  <c r="CJ116" i="135"/>
  <c r="CI116" i="135"/>
  <c r="CH116" i="135"/>
  <c r="BZ116" i="135"/>
  <c r="AE187" i="4" s="1"/>
  <c r="BU116" i="135"/>
  <c r="BT116" i="135"/>
  <c r="BS116" i="135"/>
  <c r="BR116" i="135"/>
  <c r="BE116" i="135"/>
  <c r="BD116" i="135"/>
  <c r="BC116" i="135"/>
  <c r="BB116" i="135"/>
  <c r="AT116" i="135"/>
  <c r="AO116" i="135"/>
  <c r="AN116" i="135"/>
  <c r="AM116" i="135"/>
  <c r="AL116" i="135"/>
  <c r="AD116" i="135"/>
  <c r="Y116" i="135"/>
  <c r="X116" i="135"/>
  <c r="W116" i="135"/>
  <c r="V116" i="135"/>
  <c r="I116" i="135"/>
  <c r="H116" i="135"/>
  <c r="G116" i="135"/>
  <c r="F116" i="135"/>
  <c r="FN115" i="135"/>
  <c r="FM115" i="135"/>
  <c r="FL115" i="135"/>
  <c r="FK115" i="135"/>
  <c r="EY115" i="135"/>
  <c r="EX115" i="135"/>
  <c r="EW115" i="135"/>
  <c r="EV115" i="135"/>
  <c r="EN115" i="135"/>
  <c r="AI192" i="4" s="1"/>
  <c r="EI115" i="135"/>
  <c r="EH115" i="135"/>
  <c r="EG115" i="135"/>
  <c r="EF115" i="135"/>
  <c r="DX115" i="135"/>
  <c r="AH172" i="4" s="1"/>
  <c r="DR115" i="135"/>
  <c r="DQ115" i="135"/>
  <c r="DP115" i="135"/>
  <c r="DO115" i="135"/>
  <c r="DA115" i="135"/>
  <c r="CZ115" i="135"/>
  <c r="CY115" i="135"/>
  <c r="CX115" i="135"/>
  <c r="CP115" i="135"/>
  <c r="CK115" i="135"/>
  <c r="CJ115" i="135"/>
  <c r="CI115" i="135"/>
  <c r="CH115" i="135"/>
  <c r="BZ115" i="135"/>
  <c r="AE186" i="4" s="1"/>
  <c r="BU115" i="135"/>
  <c r="BT115" i="135"/>
  <c r="BS115" i="135"/>
  <c r="BR115" i="135"/>
  <c r="BE115" i="135"/>
  <c r="BD115" i="135"/>
  <c r="BC115" i="135"/>
  <c r="BB115" i="135"/>
  <c r="AT115" i="135"/>
  <c r="AA188" i="4" s="1"/>
  <c r="AO115" i="135"/>
  <c r="AN115" i="135"/>
  <c r="AM115" i="135"/>
  <c r="AL115" i="135"/>
  <c r="AD115" i="135"/>
  <c r="Y115" i="135"/>
  <c r="X115" i="135"/>
  <c r="W115" i="135"/>
  <c r="V115" i="135"/>
  <c r="I115" i="135"/>
  <c r="U133" i="4" s="1"/>
  <c r="H115" i="135"/>
  <c r="G115" i="135"/>
  <c r="F115" i="135"/>
  <c r="FN114" i="135"/>
  <c r="FM114" i="135"/>
  <c r="FL114" i="135"/>
  <c r="FK114" i="135"/>
  <c r="EY114" i="135"/>
  <c r="EX114" i="135"/>
  <c r="EW114" i="135"/>
  <c r="EV114" i="135"/>
  <c r="EN114" i="135"/>
  <c r="AI187" i="4" s="1"/>
  <c r="EI114" i="135"/>
  <c r="EH114" i="135"/>
  <c r="EG114" i="135"/>
  <c r="EF114" i="135"/>
  <c r="DX114" i="135"/>
  <c r="AH162" i="4" s="1"/>
  <c r="DR114" i="135"/>
  <c r="DQ114" i="135"/>
  <c r="DP114" i="135"/>
  <c r="DO114" i="135"/>
  <c r="DA114" i="135"/>
  <c r="CZ114" i="135"/>
  <c r="CY114" i="135"/>
  <c r="CX114" i="135"/>
  <c r="CP114" i="135"/>
  <c r="CK114" i="135"/>
  <c r="CJ114" i="135"/>
  <c r="CI114" i="135"/>
  <c r="CH114" i="135"/>
  <c r="BZ114" i="135"/>
  <c r="AE180" i="4" s="1"/>
  <c r="BU114" i="135"/>
  <c r="BT114" i="135"/>
  <c r="BS114" i="135"/>
  <c r="BR114" i="135"/>
  <c r="BE114" i="135"/>
  <c r="BD114" i="135"/>
  <c r="BC114" i="135"/>
  <c r="BB114" i="135"/>
  <c r="AT114" i="135"/>
  <c r="AA187" i="4" s="1"/>
  <c r="AO114" i="135"/>
  <c r="AN114" i="135"/>
  <c r="AM114" i="135"/>
  <c r="AL114" i="135"/>
  <c r="AD114" i="135"/>
  <c r="Y114" i="135"/>
  <c r="X114" i="135"/>
  <c r="W114" i="135"/>
  <c r="V114" i="135"/>
  <c r="I114" i="135"/>
  <c r="U131" i="4" s="1"/>
  <c r="H114" i="135"/>
  <c r="G114" i="135"/>
  <c r="F114" i="135"/>
  <c r="FN113" i="135"/>
  <c r="FM113" i="135"/>
  <c r="FL113" i="135"/>
  <c r="FK113" i="135"/>
  <c r="EY113" i="135"/>
  <c r="EX113" i="135"/>
  <c r="EW113" i="135"/>
  <c r="EV113" i="135"/>
  <c r="EN113" i="135"/>
  <c r="EI113" i="135"/>
  <c r="EH113" i="135"/>
  <c r="EG113" i="135"/>
  <c r="EF113" i="135"/>
  <c r="DX113" i="135"/>
  <c r="AH155" i="4" s="1"/>
  <c r="DR113" i="135"/>
  <c r="DQ113" i="135"/>
  <c r="DP113" i="135"/>
  <c r="DO113" i="135"/>
  <c r="DA113" i="135"/>
  <c r="CZ113" i="135"/>
  <c r="CY113" i="135"/>
  <c r="CX113" i="135"/>
  <c r="CP113" i="135"/>
  <c r="CK113" i="135"/>
  <c r="CJ113" i="135"/>
  <c r="CI113" i="135"/>
  <c r="CH113" i="135"/>
  <c r="BZ113" i="135"/>
  <c r="AE179" i="4" s="1"/>
  <c r="BU113" i="135"/>
  <c r="BT113" i="135"/>
  <c r="BS113" i="135"/>
  <c r="BR113" i="135"/>
  <c r="BE113" i="135"/>
  <c r="BD113" i="135"/>
  <c r="BC113" i="135"/>
  <c r="BB113" i="135"/>
  <c r="AT113" i="135"/>
  <c r="AO113" i="135"/>
  <c r="AN113" i="135"/>
  <c r="AM113" i="135"/>
  <c r="AL113" i="135"/>
  <c r="AD113" i="135"/>
  <c r="Y162" i="4" s="1"/>
  <c r="Y155" i="4" s="1"/>
  <c r="Y113" i="135"/>
  <c r="X113" i="135"/>
  <c r="W113" i="135"/>
  <c r="V113" i="135"/>
  <c r="I113" i="135"/>
  <c r="U130" i="4" s="1"/>
  <c r="H113" i="135"/>
  <c r="G113" i="135"/>
  <c r="F113" i="135"/>
  <c r="FN112" i="135"/>
  <c r="FM112" i="135"/>
  <c r="FL112" i="135"/>
  <c r="FK112" i="135"/>
  <c r="EY112" i="135"/>
  <c r="EX112" i="135"/>
  <c r="EW112" i="135"/>
  <c r="EV112" i="135"/>
  <c r="EN112" i="135"/>
  <c r="AI178" i="4" s="1"/>
  <c r="EI112" i="135"/>
  <c r="EH112" i="135"/>
  <c r="EG112" i="135"/>
  <c r="EF112" i="135"/>
  <c r="DX112" i="135"/>
  <c r="AH146" i="4" s="1"/>
  <c r="DR112" i="135"/>
  <c r="DQ112" i="135"/>
  <c r="DP112" i="135"/>
  <c r="DO112" i="135"/>
  <c r="DA112" i="135"/>
  <c r="CZ112" i="135"/>
  <c r="CY112" i="135"/>
  <c r="CX112" i="135"/>
  <c r="CP112" i="135"/>
  <c r="CK112" i="135"/>
  <c r="CJ112" i="135"/>
  <c r="CI112" i="135"/>
  <c r="CH112" i="135"/>
  <c r="BZ112" i="135"/>
  <c r="AE178" i="4" s="1"/>
  <c r="BU112" i="135"/>
  <c r="BT112" i="135"/>
  <c r="BS112" i="135"/>
  <c r="BR112" i="135"/>
  <c r="BE112" i="135"/>
  <c r="BD112" i="135"/>
  <c r="BC112" i="135"/>
  <c r="BB112" i="135"/>
  <c r="AT112" i="135"/>
  <c r="AO112" i="135"/>
  <c r="AN112" i="135"/>
  <c r="AM112" i="135"/>
  <c r="AL112" i="135"/>
  <c r="AD112" i="135"/>
  <c r="Y112" i="135"/>
  <c r="X112" i="135"/>
  <c r="W112" i="135"/>
  <c r="V112" i="135"/>
  <c r="I112" i="135"/>
  <c r="U129" i="4" s="1"/>
  <c r="H112" i="135"/>
  <c r="G112" i="135"/>
  <c r="F112" i="135"/>
  <c r="FN111" i="135"/>
  <c r="FM111" i="135"/>
  <c r="FL111" i="135"/>
  <c r="FK111" i="135"/>
  <c r="EY111" i="135"/>
  <c r="EX111" i="135"/>
  <c r="EW111" i="135"/>
  <c r="EV111" i="135"/>
  <c r="EN111" i="135"/>
  <c r="EI111" i="135"/>
  <c r="EH111" i="135"/>
  <c r="EG111" i="135"/>
  <c r="EF111" i="135"/>
  <c r="DX111" i="135"/>
  <c r="AH141" i="4" s="1"/>
  <c r="DR111" i="135"/>
  <c r="DQ111" i="135"/>
  <c r="DP111" i="135"/>
  <c r="DO111" i="135"/>
  <c r="DA111" i="135"/>
  <c r="CZ111" i="135"/>
  <c r="CY111" i="135"/>
  <c r="CX111" i="135"/>
  <c r="CP111" i="135"/>
  <c r="AF174" i="4" s="1"/>
  <c r="CK111" i="135"/>
  <c r="CJ111" i="135"/>
  <c r="CI111" i="135"/>
  <c r="CH111" i="135"/>
  <c r="BZ111" i="135"/>
  <c r="AE174" i="4" s="1"/>
  <c r="BU111" i="135"/>
  <c r="BT111" i="135"/>
  <c r="BS111" i="135"/>
  <c r="BR111" i="135"/>
  <c r="BE111" i="135"/>
  <c r="BD111" i="135"/>
  <c r="BC111" i="135"/>
  <c r="BB111" i="135"/>
  <c r="AT111" i="135"/>
  <c r="AA173" i="4" s="1"/>
  <c r="AA172" i="4" s="1"/>
  <c r="AO111" i="135"/>
  <c r="AN111" i="135"/>
  <c r="AM111" i="135"/>
  <c r="AL111" i="135"/>
  <c r="AD111" i="135"/>
  <c r="Y141" i="4" s="1"/>
  <c r="Y111" i="135"/>
  <c r="X111" i="135"/>
  <c r="W111" i="135"/>
  <c r="V111" i="135"/>
  <c r="I111" i="135"/>
  <c r="U128" i="4" s="1"/>
  <c r="H111" i="135"/>
  <c r="G111" i="135"/>
  <c r="F111" i="135"/>
  <c r="FN110" i="135"/>
  <c r="FM110" i="135"/>
  <c r="FL110" i="135"/>
  <c r="FK110" i="135"/>
  <c r="EY110" i="135"/>
  <c r="EX110" i="135"/>
  <c r="EW110" i="135"/>
  <c r="EV110" i="135"/>
  <c r="EN110" i="135"/>
  <c r="AI173" i="4" s="1"/>
  <c r="EI110" i="135"/>
  <c r="EH110" i="135"/>
  <c r="EG110" i="135"/>
  <c r="EF110" i="135"/>
  <c r="DX110" i="135"/>
  <c r="AH139" i="4" s="1"/>
  <c r="DR110" i="135"/>
  <c r="DQ110" i="135"/>
  <c r="DP110" i="135"/>
  <c r="DO110" i="135"/>
  <c r="DA110" i="135"/>
  <c r="CZ110" i="135"/>
  <c r="CY110" i="135"/>
  <c r="CX110" i="135"/>
  <c r="CP110" i="135"/>
  <c r="CK110" i="135"/>
  <c r="CJ110" i="135"/>
  <c r="CI110" i="135"/>
  <c r="CH110" i="135"/>
  <c r="BZ110" i="135"/>
  <c r="AE173" i="4" s="1"/>
  <c r="AE172" i="4" s="1"/>
  <c r="BU110" i="135"/>
  <c r="BT110" i="135"/>
  <c r="BS110" i="135"/>
  <c r="BR110" i="135"/>
  <c r="BE110" i="135"/>
  <c r="BD110" i="135"/>
  <c r="BC110" i="135"/>
  <c r="BB110" i="135"/>
  <c r="AT110" i="135"/>
  <c r="AO110" i="135"/>
  <c r="AN110" i="135"/>
  <c r="AM110" i="135"/>
  <c r="AL110" i="135"/>
  <c r="AD110" i="135"/>
  <c r="Y140" i="4" s="1"/>
  <c r="Y110" i="135"/>
  <c r="X110" i="135"/>
  <c r="W110" i="135"/>
  <c r="V110" i="135"/>
  <c r="I110" i="135"/>
  <c r="U127" i="4" s="1"/>
  <c r="H110" i="135"/>
  <c r="G110" i="135"/>
  <c r="F110" i="135"/>
  <c r="FN109" i="135"/>
  <c r="FM109" i="135"/>
  <c r="FL109" i="135"/>
  <c r="FK109" i="135"/>
  <c r="EY109" i="135"/>
  <c r="EX109" i="135"/>
  <c r="EW109" i="135"/>
  <c r="EV109" i="135"/>
  <c r="EN109" i="135"/>
  <c r="AI172" i="4" s="1"/>
  <c r="EI109" i="135"/>
  <c r="EH109" i="135"/>
  <c r="EG109" i="135"/>
  <c r="EF109" i="135"/>
  <c r="DX109" i="135"/>
  <c r="AH138" i="4" s="1"/>
  <c r="DR109" i="135"/>
  <c r="DQ109" i="135"/>
  <c r="DP109" i="135"/>
  <c r="DO109" i="135"/>
  <c r="DA109" i="135"/>
  <c r="CZ109" i="135"/>
  <c r="CY109" i="135"/>
  <c r="CX109" i="135"/>
  <c r="CP109" i="135"/>
  <c r="AF172" i="4" s="1"/>
  <c r="CK109" i="135"/>
  <c r="CJ109" i="135"/>
  <c r="CI109" i="135"/>
  <c r="CH109" i="135"/>
  <c r="BZ109" i="135"/>
  <c r="BU109" i="135"/>
  <c r="BT109" i="135"/>
  <c r="BS109" i="135"/>
  <c r="BR109" i="135"/>
  <c r="BE109" i="135"/>
  <c r="BD109" i="135"/>
  <c r="BC109" i="135"/>
  <c r="BB109" i="135"/>
  <c r="AT109" i="135"/>
  <c r="AA162" i="4" s="1"/>
  <c r="AA155" i="4" s="1"/>
  <c r="AO109" i="135"/>
  <c r="AN109" i="135"/>
  <c r="AM109" i="135"/>
  <c r="AL109" i="135"/>
  <c r="AD109" i="135"/>
  <c r="Y139" i="4" s="1"/>
  <c r="Y109" i="135"/>
  <c r="X109" i="135"/>
  <c r="W109" i="135"/>
  <c r="V109" i="135"/>
  <c r="I109" i="135"/>
  <c r="U126" i="4" s="1"/>
  <c r="H109" i="135"/>
  <c r="G109" i="135"/>
  <c r="F109" i="135"/>
  <c r="FN108" i="135"/>
  <c r="FM108" i="135"/>
  <c r="FL108" i="135"/>
  <c r="FK108" i="135"/>
  <c r="EY108" i="135"/>
  <c r="EX108" i="135"/>
  <c r="EW108" i="135"/>
  <c r="EV108" i="135"/>
  <c r="EN108" i="135"/>
  <c r="AI162" i="4" s="1"/>
  <c r="EI108" i="135"/>
  <c r="EH108" i="135"/>
  <c r="EG108" i="135"/>
  <c r="EF108" i="135"/>
  <c r="DX108" i="135"/>
  <c r="AH137" i="4" s="1"/>
  <c r="DR108" i="135"/>
  <c r="DQ108" i="135"/>
  <c r="DP108" i="135"/>
  <c r="DO108" i="135"/>
  <c r="DA108" i="135"/>
  <c r="CZ108" i="135"/>
  <c r="CY108" i="135"/>
  <c r="CX108" i="135"/>
  <c r="CP108" i="135"/>
  <c r="AF162" i="4" s="1"/>
  <c r="CK108" i="135"/>
  <c r="CJ108" i="135"/>
  <c r="CI108" i="135"/>
  <c r="CH108" i="135"/>
  <c r="BZ108" i="135"/>
  <c r="BU108" i="135"/>
  <c r="BT108" i="135"/>
  <c r="BS108" i="135"/>
  <c r="BR108" i="135"/>
  <c r="BE108" i="135"/>
  <c r="BD108" i="135"/>
  <c r="BC108" i="135"/>
  <c r="BB108" i="135"/>
  <c r="AT108" i="135"/>
  <c r="AO108" i="135"/>
  <c r="AN108" i="135"/>
  <c r="AM108" i="135"/>
  <c r="AL108" i="135"/>
  <c r="AD108" i="135"/>
  <c r="Y138" i="4" s="1"/>
  <c r="Y108" i="135"/>
  <c r="X108" i="135"/>
  <c r="W108" i="135"/>
  <c r="V108" i="135"/>
  <c r="I108" i="135"/>
  <c r="H108" i="135"/>
  <c r="G108" i="135"/>
  <c r="F108" i="135"/>
  <c r="FN107" i="135"/>
  <c r="FM107" i="135"/>
  <c r="FL107" i="135"/>
  <c r="FK107" i="135"/>
  <c r="EY107" i="135"/>
  <c r="EX107" i="135"/>
  <c r="EW107" i="135"/>
  <c r="EV107" i="135"/>
  <c r="EN107" i="135"/>
  <c r="AI155" i="4" s="1"/>
  <c r="EI107" i="135"/>
  <c r="EH107" i="135"/>
  <c r="EG107" i="135"/>
  <c r="EF107" i="135"/>
  <c r="DX107" i="135"/>
  <c r="AH136" i="4" s="1"/>
  <c r="DR107" i="135"/>
  <c r="DQ107" i="135"/>
  <c r="DP107" i="135"/>
  <c r="DO107" i="135"/>
  <c r="DA107" i="135"/>
  <c r="CZ107" i="135"/>
  <c r="CY107" i="135"/>
  <c r="CX107" i="135"/>
  <c r="CP107" i="135"/>
  <c r="AF155" i="4" s="1"/>
  <c r="CK107" i="135"/>
  <c r="CJ107" i="135"/>
  <c r="CI107" i="135"/>
  <c r="CH107" i="135"/>
  <c r="BZ107" i="135"/>
  <c r="BU107" i="135"/>
  <c r="BT107" i="135"/>
  <c r="BS107" i="135"/>
  <c r="BR107" i="135"/>
  <c r="BE107" i="135"/>
  <c r="BD107" i="135"/>
  <c r="BC107" i="135"/>
  <c r="BB107" i="135"/>
  <c r="AT107" i="135"/>
  <c r="AO107" i="135"/>
  <c r="AN107" i="135"/>
  <c r="AM107" i="135"/>
  <c r="AL107" i="135"/>
  <c r="AD107" i="135"/>
  <c r="Y137" i="4" s="1"/>
  <c r="Y107" i="135"/>
  <c r="X107" i="135"/>
  <c r="W107" i="135"/>
  <c r="V107" i="135"/>
  <c r="I107" i="135"/>
  <c r="U124" i="4" s="1"/>
  <c r="H107" i="135"/>
  <c r="G107" i="135"/>
  <c r="F107" i="135"/>
  <c r="FN106" i="135"/>
  <c r="FM106" i="135"/>
  <c r="FL106" i="135"/>
  <c r="FK106" i="135"/>
  <c r="FD106" i="135"/>
  <c r="EY106" i="135"/>
  <c r="EX106" i="135"/>
  <c r="EW106" i="135"/>
  <c r="EV106" i="135"/>
  <c r="EN106" i="135"/>
  <c r="AI146" i="4" s="1"/>
  <c r="EI106" i="135"/>
  <c r="EH106" i="135"/>
  <c r="EG106" i="135"/>
  <c r="EF106" i="135"/>
  <c r="DX106" i="135"/>
  <c r="AH135" i="4" s="1"/>
  <c r="DR106" i="135"/>
  <c r="DQ106" i="135"/>
  <c r="DP106" i="135"/>
  <c r="DO106" i="135"/>
  <c r="DA106" i="135"/>
  <c r="CZ106" i="135"/>
  <c r="CY106" i="135"/>
  <c r="CX106" i="135"/>
  <c r="CP106" i="135"/>
  <c r="AF146" i="4" s="1"/>
  <c r="BZ106" i="135"/>
  <c r="BU106" i="135"/>
  <c r="BT106" i="135"/>
  <c r="BS106" i="135"/>
  <c r="BR106" i="135"/>
  <c r="BJ106" i="135"/>
  <c r="BE106" i="135"/>
  <c r="BD106" i="135"/>
  <c r="BC106" i="135"/>
  <c r="BB106" i="135"/>
  <c r="AT106" i="135"/>
  <c r="AA141" i="4" s="1"/>
  <c r="AO106" i="135"/>
  <c r="AN106" i="135"/>
  <c r="AM106" i="135"/>
  <c r="AL106" i="135"/>
  <c r="AD106" i="135"/>
  <c r="Y136" i="4" s="1"/>
  <c r="Y106" i="135"/>
  <c r="X106" i="135"/>
  <c r="W106" i="135"/>
  <c r="V106" i="135"/>
  <c r="I106" i="135"/>
  <c r="U123" i="4" s="1"/>
  <c r="H106" i="135"/>
  <c r="G106" i="135"/>
  <c r="F106" i="135"/>
  <c r="FN105" i="135"/>
  <c r="FM105" i="135"/>
  <c r="FL105" i="135"/>
  <c r="FK105" i="135"/>
  <c r="FD105" i="135"/>
  <c r="AJ186" i="4" s="1"/>
  <c r="EY105" i="135"/>
  <c r="EX105" i="135"/>
  <c r="EW105" i="135"/>
  <c r="EV105" i="135"/>
  <c r="EN105" i="135"/>
  <c r="AI141" i="4" s="1"/>
  <c r="EI105" i="135"/>
  <c r="EH105" i="135"/>
  <c r="EG105" i="135"/>
  <c r="EF105" i="135"/>
  <c r="DX105" i="135"/>
  <c r="AH134" i="4" s="1"/>
  <c r="DR105" i="135"/>
  <c r="DQ105" i="135"/>
  <c r="DP105" i="135"/>
  <c r="DO105" i="135"/>
  <c r="DA105" i="135"/>
  <c r="CZ105" i="135"/>
  <c r="CY105" i="135"/>
  <c r="CX105" i="135"/>
  <c r="CP105" i="135"/>
  <c r="AF141" i="4" s="1"/>
  <c r="CK105" i="135"/>
  <c r="CJ105" i="135"/>
  <c r="CI105" i="135"/>
  <c r="CH105" i="135"/>
  <c r="BZ105" i="135"/>
  <c r="BU105" i="135"/>
  <c r="BT105" i="135"/>
  <c r="BS105" i="135"/>
  <c r="BR105" i="135"/>
  <c r="BJ105" i="135"/>
  <c r="AC187" i="4" s="1"/>
  <c r="AC186" i="4" s="1"/>
  <c r="BE105" i="135"/>
  <c r="BD105" i="135"/>
  <c r="BC105" i="135"/>
  <c r="BB105" i="135"/>
  <c r="AT105" i="135"/>
  <c r="AA140" i="4" s="1"/>
  <c r="AO105" i="135"/>
  <c r="AN105" i="135"/>
  <c r="AM105" i="135"/>
  <c r="AL105" i="135"/>
  <c r="AD105" i="135"/>
  <c r="Y135" i="4" s="1"/>
  <c r="Y105" i="135"/>
  <c r="X105" i="135"/>
  <c r="W105" i="135"/>
  <c r="V105" i="135"/>
  <c r="I105" i="135"/>
  <c r="U122" i="4" s="1"/>
  <c r="H105" i="135"/>
  <c r="G105" i="135"/>
  <c r="F105" i="135"/>
  <c r="FN104" i="135"/>
  <c r="FM104" i="135"/>
  <c r="FL104" i="135"/>
  <c r="FK104" i="135"/>
  <c r="FD104" i="135"/>
  <c r="EY104" i="135"/>
  <c r="EX104" i="135"/>
  <c r="EW104" i="135"/>
  <c r="EV104" i="135"/>
  <c r="EN104" i="135"/>
  <c r="AI140" i="4" s="1"/>
  <c r="EI104" i="135"/>
  <c r="EH104" i="135"/>
  <c r="EG104" i="135"/>
  <c r="EF104" i="135"/>
  <c r="DX104" i="135"/>
  <c r="AH133" i="4" s="1"/>
  <c r="DR104" i="135"/>
  <c r="DQ104" i="135"/>
  <c r="DP104" i="135"/>
  <c r="DO104" i="135"/>
  <c r="DA104" i="135"/>
  <c r="CZ104" i="135"/>
  <c r="CY104" i="135"/>
  <c r="CX104" i="135"/>
  <c r="CP104" i="135"/>
  <c r="AF139" i="4" s="1"/>
  <c r="CK104" i="135"/>
  <c r="CJ104" i="135"/>
  <c r="CI104" i="135"/>
  <c r="CH104" i="135"/>
  <c r="BZ104" i="135"/>
  <c r="BU104" i="135"/>
  <c r="BT104" i="135"/>
  <c r="BS104" i="135"/>
  <c r="BR104" i="135"/>
  <c r="BJ104" i="135"/>
  <c r="AC178" i="4" s="1"/>
  <c r="BE104" i="135"/>
  <c r="BD104" i="135"/>
  <c r="BC104" i="135"/>
  <c r="BB104" i="135"/>
  <c r="AT104" i="135"/>
  <c r="AA139" i="4" s="1"/>
  <c r="AO104" i="135"/>
  <c r="AN104" i="135"/>
  <c r="AM104" i="135"/>
  <c r="AL104" i="135"/>
  <c r="AD104" i="135"/>
  <c r="Y134" i="4" s="1"/>
  <c r="Y104" i="135"/>
  <c r="X104" i="135"/>
  <c r="W104" i="135"/>
  <c r="V104" i="135"/>
  <c r="I104" i="135"/>
  <c r="U121" i="4" s="1"/>
  <c r="H104" i="135"/>
  <c r="G104" i="135"/>
  <c r="F104" i="135"/>
  <c r="FN103" i="135"/>
  <c r="FM103" i="135"/>
  <c r="FL103" i="135"/>
  <c r="FK103" i="135"/>
  <c r="FD103" i="135"/>
  <c r="AJ178" i="4" s="1"/>
  <c r="EY103" i="135"/>
  <c r="EX103" i="135"/>
  <c r="EW103" i="135"/>
  <c r="EV103" i="135"/>
  <c r="EN103" i="135"/>
  <c r="AI139" i="4" s="1"/>
  <c r="EI103" i="135"/>
  <c r="EH103" i="135"/>
  <c r="EG103" i="135"/>
  <c r="EF103" i="135"/>
  <c r="DX103" i="135"/>
  <c r="AH131" i="4" s="1"/>
  <c r="DR103" i="135"/>
  <c r="DQ103" i="135"/>
  <c r="DP103" i="135"/>
  <c r="DO103" i="135"/>
  <c r="DA103" i="135"/>
  <c r="CZ103" i="135"/>
  <c r="CY103" i="135"/>
  <c r="CX103" i="135"/>
  <c r="CP103" i="135"/>
  <c r="AF138" i="4" s="1"/>
  <c r="CK103" i="135"/>
  <c r="CJ103" i="135"/>
  <c r="CI103" i="135"/>
  <c r="CH103" i="135"/>
  <c r="BZ103" i="135"/>
  <c r="BU103" i="135"/>
  <c r="BT103" i="135"/>
  <c r="BS103" i="135"/>
  <c r="BR103" i="135"/>
  <c r="BJ103" i="135"/>
  <c r="AC173" i="4" s="1"/>
  <c r="AC172" i="4" s="1"/>
  <c r="BE103" i="135"/>
  <c r="BD103" i="135"/>
  <c r="BC103" i="135"/>
  <c r="BB103" i="135"/>
  <c r="AT103" i="135"/>
  <c r="AO103" i="135"/>
  <c r="AN103" i="135"/>
  <c r="AM103" i="135"/>
  <c r="AL103" i="135"/>
  <c r="AD103" i="135"/>
  <c r="Y103" i="135"/>
  <c r="X103" i="135"/>
  <c r="W103" i="135"/>
  <c r="V103" i="135"/>
  <c r="I103" i="135"/>
  <c r="H103" i="135"/>
  <c r="G103" i="135"/>
  <c r="F103" i="135"/>
  <c r="FN102" i="135"/>
  <c r="FM102" i="135"/>
  <c r="FL102" i="135"/>
  <c r="FK102" i="135"/>
  <c r="FD102" i="135"/>
  <c r="AJ175" i="4" s="1"/>
  <c r="EY102" i="135"/>
  <c r="EX102" i="135"/>
  <c r="EW102" i="135"/>
  <c r="EV102" i="135"/>
  <c r="EN102" i="135"/>
  <c r="AI138" i="4" s="1"/>
  <c r="EI102" i="135"/>
  <c r="EH102" i="135"/>
  <c r="EG102" i="135"/>
  <c r="EF102" i="135"/>
  <c r="DX102" i="135"/>
  <c r="AH130" i="4" s="1"/>
  <c r="DR102" i="135"/>
  <c r="DQ102" i="135"/>
  <c r="DP102" i="135"/>
  <c r="DO102" i="135"/>
  <c r="DF102" i="135"/>
  <c r="DA102" i="135"/>
  <c r="CZ102" i="135"/>
  <c r="CY102" i="135"/>
  <c r="CX102" i="135"/>
  <c r="CP102" i="135"/>
  <c r="CK102" i="135"/>
  <c r="CJ102" i="135"/>
  <c r="CI102" i="135"/>
  <c r="CH102" i="135"/>
  <c r="BZ102" i="135"/>
  <c r="BU102" i="135"/>
  <c r="BT102" i="135"/>
  <c r="BS102" i="135"/>
  <c r="BR102" i="135"/>
  <c r="BJ102" i="135"/>
  <c r="BE102" i="135"/>
  <c r="BD102" i="135"/>
  <c r="BC102" i="135"/>
  <c r="BB102" i="135"/>
  <c r="AT102" i="135"/>
  <c r="AO102" i="135"/>
  <c r="AN102" i="135"/>
  <c r="AM102" i="135"/>
  <c r="AL102" i="135"/>
  <c r="AD102" i="135"/>
  <c r="Y131" i="4" s="1"/>
  <c r="Y102" i="135"/>
  <c r="X102" i="135"/>
  <c r="W102" i="135"/>
  <c r="V102" i="135"/>
  <c r="I102" i="135"/>
  <c r="U120" i="4" s="1"/>
  <c r="H102" i="135"/>
  <c r="G102" i="135"/>
  <c r="F102" i="135"/>
  <c r="FN101" i="135"/>
  <c r="FM101" i="135"/>
  <c r="FL101" i="135"/>
  <c r="FK101" i="135"/>
  <c r="I110" i="39" s="1"/>
  <c r="FD101" i="135"/>
  <c r="AJ174" i="4" s="1"/>
  <c r="EY101" i="135"/>
  <c r="EX101" i="135"/>
  <c r="EW101" i="135"/>
  <c r="EV101" i="135"/>
  <c r="EN101" i="135"/>
  <c r="EI101" i="135"/>
  <c r="EH101" i="135"/>
  <c r="EG101" i="135"/>
  <c r="EF101" i="135"/>
  <c r="DX101" i="135"/>
  <c r="AH129" i="4" s="1"/>
  <c r="DR101" i="135"/>
  <c r="DQ101" i="135"/>
  <c r="DP101" i="135"/>
  <c r="DO101" i="135"/>
  <c r="DF101" i="135"/>
  <c r="DA101" i="135"/>
  <c r="CZ101" i="135"/>
  <c r="CY101" i="135"/>
  <c r="CX101" i="135"/>
  <c r="CP101" i="135"/>
  <c r="AF136" i="4" s="1"/>
  <c r="CK101" i="135"/>
  <c r="CJ101" i="135"/>
  <c r="CI101" i="135"/>
  <c r="CH101" i="135"/>
  <c r="BZ101" i="135"/>
  <c r="BU101" i="135"/>
  <c r="BT101" i="135"/>
  <c r="BS101" i="135"/>
  <c r="BR101" i="135"/>
  <c r="BJ101" i="135"/>
  <c r="BE101" i="135"/>
  <c r="BD101" i="135"/>
  <c r="BC101" i="135"/>
  <c r="BB101" i="135"/>
  <c r="AT101" i="135"/>
  <c r="AA135" i="4" s="1"/>
  <c r="AO101" i="135"/>
  <c r="AN101" i="135"/>
  <c r="AM101" i="135"/>
  <c r="AL101" i="135"/>
  <c r="AD101" i="135"/>
  <c r="Y130" i="4" s="1"/>
  <c r="Y101" i="135"/>
  <c r="X101" i="135"/>
  <c r="W101" i="135"/>
  <c r="V101" i="135"/>
  <c r="I101" i="135"/>
  <c r="U119" i="4" s="1"/>
  <c r="H101" i="135"/>
  <c r="G101" i="135"/>
  <c r="F101" i="135"/>
  <c r="FN100" i="135"/>
  <c r="FM100" i="135"/>
  <c r="FL100" i="135"/>
  <c r="FK100" i="135"/>
  <c r="FD100" i="135"/>
  <c r="AJ173" i="4" s="1"/>
  <c r="EY100" i="135"/>
  <c r="EX100" i="135"/>
  <c r="EW100" i="135"/>
  <c r="EV100" i="135"/>
  <c r="EN100" i="135"/>
  <c r="AI136" i="4" s="1"/>
  <c r="EI100" i="135"/>
  <c r="EH100" i="135"/>
  <c r="EG100" i="135"/>
  <c r="EF100" i="135"/>
  <c r="DX100" i="135"/>
  <c r="AH128" i="4" s="1"/>
  <c r="DR100" i="135"/>
  <c r="DQ100" i="135"/>
  <c r="DP100" i="135"/>
  <c r="DO100" i="135"/>
  <c r="DF100" i="135"/>
  <c r="AG179" i="4" s="1"/>
  <c r="DA100" i="135"/>
  <c r="CZ100" i="135"/>
  <c r="CY100" i="135"/>
  <c r="CX100" i="135"/>
  <c r="CP100" i="135"/>
  <c r="AF135" i="4" s="1"/>
  <c r="CK100" i="135"/>
  <c r="CJ100" i="135"/>
  <c r="CI100" i="135"/>
  <c r="CH100" i="135"/>
  <c r="BZ100" i="135"/>
  <c r="BU100" i="135"/>
  <c r="BT100" i="135"/>
  <c r="BS100" i="135"/>
  <c r="BR100" i="135"/>
  <c r="BJ100" i="135"/>
  <c r="BE100" i="135"/>
  <c r="BD100" i="135"/>
  <c r="BC100" i="135"/>
  <c r="BB100" i="135"/>
  <c r="AT100" i="135"/>
  <c r="AA134" i="4" s="1"/>
  <c r="AO100" i="135"/>
  <c r="AN100" i="135"/>
  <c r="AM100" i="135"/>
  <c r="AL100" i="135"/>
  <c r="AD100" i="135"/>
  <c r="Y129" i="4" s="1"/>
  <c r="Y100" i="135"/>
  <c r="X100" i="135"/>
  <c r="W100" i="135"/>
  <c r="V100" i="135"/>
  <c r="I100" i="135"/>
  <c r="U118" i="4" s="1"/>
  <c r="H100" i="135"/>
  <c r="G100" i="135"/>
  <c r="F100" i="135"/>
  <c r="FN99" i="135"/>
  <c r="FM99" i="135"/>
  <c r="FL99" i="135"/>
  <c r="FK99" i="135"/>
  <c r="FD99" i="135"/>
  <c r="AJ172" i="4" s="1"/>
  <c r="EY99" i="135"/>
  <c r="EX99" i="135"/>
  <c r="EW99" i="135"/>
  <c r="EV99" i="135"/>
  <c r="EN99" i="135"/>
  <c r="AI135" i="4" s="1"/>
  <c r="EI99" i="135"/>
  <c r="EH99" i="135"/>
  <c r="EG99" i="135"/>
  <c r="EF99" i="135"/>
  <c r="DX99" i="135"/>
  <c r="DR99" i="135"/>
  <c r="DQ99" i="135"/>
  <c r="DP99" i="135"/>
  <c r="DO99" i="135"/>
  <c r="DF99" i="135"/>
  <c r="AG178" i="4" s="1"/>
  <c r="DA99" i="135"/>
  <c r="CZ99" i="135"/>
  <c r="CY99" i="135"/>
  <c r="CX99" i="135"/>
  <c r="CP99" i="135"/>
  <c r="AF134" i="4" s="1"/>
  <c r="CK99" i="135"/>
  <c r="CJ99" i="135"/>
  <c r="CI99" i="135"/>
  <c r="CH99" i="135"/>
  <c r="BZ99" i="135"/>
  <c r="BU99" i="135"/>
  <c r="BT99" i="135"/>
  <c r="BS99" i="135"/>
  <c r="BR99" i="135"/>
  <c r="BJ99" i="135"/>
  <c r="BE99" i="135"/>
  <c r="BD99" i="135"/>
  <c r="BC99" i="135"/>
  <c r="BB99" i="135"/>
  <c r="AT99" i="135"/>
  <c r="AO99" i="135"/>
  <c r="AN99" i="135"/>
  <c r="AM99" i="135"/>
  <c r="AL99" i="135"/>
  <c r="AD99" i="135"/>
  <c r="Y128" i="4" s="1"/>
  <c r="Y99" i="135"/>
  <c r="X99" i="135"/>
  <c r="W99" i="135"/>
  <c r="V99" i="135"/>
  <c r="I99" i="135"/>
  <c r="U117" i="4" s="1"/>
  <c r="H99" i="135"/>
  <c r="G99" i="135"/>
  <c r="F99" i="135"/>
  <c r="FN98" i="135"/>
  <c r="FM98" i="135"/>
  <c r="FL98" i="135"/>
  <c r="FK98" i="135"/>
  <c r="FD98" i="135"/>
  <c r="AJ167" i="4" s="1"/>
  <c r="EY98" i="135"/>
  <c r="EX98" i="135"/>
  <c r="EW98" i="135"/>
  <c r="EV98" i="135"/>
  <c r="EN98" i="135"/>
  <c r="AI134" i="4" s="1"/>
  <c r="EI98" i="135"/>
  <c r="EH98" i="135"/>
  <c r="EG98" i="135"/>
  <c r="EF98" i="135"/>
  <c r="DX98" i="135"/>
  <c r="AH126" i="4" s="1"/>
  <c r="DR98" i="135"/>
  <c r="DQ98" i="135"/>
  <c r="DP98" i="135"/>
  <c r="DO98" i="135"/>
  <c r="DF98" i="135"/>
  <c r="AG174" i="4" s="1"/>
  <c r="DA98" i="135"/>
  <c r="CZ98" i="135"/>
  <c r="CY98" i="135"/>
  <c r="CX98" i="135"/>
  <c r="CP98" i="135"/>
  <c r="AF133" i="4" s="1"/>
  <c r="CK98" i="135"/>
  <c r="CJ98" i="135"/>
  <c r="CI98" i="135"/>
  <c r="CH98" i="135"/>
  <c r="BZ98" i="135"/>
  <c r="BU98" i="135"/>
  <c r="BT98" i="135"/>
  <c r="BS98" i="135"/>
  <c r="BR98" i="135"/>
  <c r="BJ98" i="135"/>
  <c r="BE98" i="135"/>
  <c r="BD98" i="135"/>
  <c r="BC98" i="135"/>
  <c r="BB98" i="135"/>
  <c r="AT98" i="135"/>
  <c r="AA131" i="4" s="1"/>
  <c r="AA130" i="4" s="1"/>
  <c r="AO98" i="135"/>
  <c r="AN98" i="135"/>
  <c r="AM98" i="135"/>
  <c r="AL98" i="135"/>
  <c r="AD98" i="135"/>
  <c r="Y127" i="4" s="1"/>
  <c r="Y98" i="135"/>
  <c r="X98" i="135"/>
  <c r="W98" i="135"/>
  <c r="V98" i="135"/>
  <c r="I98" i="135"/>
  <c r="U116" i="4" s="1"/>
  <c r="H98" i="135"/>
  <c r="G98" i="135"/>
  <c r="F98" i="135"/>
  <c r="FN97" i="135"/>
  <c r="FM97" i="135"/>
  <c r="FL97" i="135"/>
  <c r="FK97" i="135"/>
  <c r="FD97" i="135"/>
  <c r="AJ165" i="4" s="1"/>
  <c r="EY97" i="135"/>
  <c r="EX97" i="135"/>
  <c r="EW97" i="135"/>
  <c r="EV97" i="135"/>
  <c r="EN97" i="135"/>
  <c r="EI97" i="135"/>
  <c r="EH97" i="135"/>
  <c r="EG97" i="135"/>
  <c r="EF97" i="135"/>
  <c r="DX97" i="135"/>
  <c r="AH125" i="4" s="1"/>
  <c r="DR97" i="135"/>
  <c r="DQ97" i="135"/>
  <c r="DP97" i="135"/>
  <c r="DO97" i="135"/>
  <c r="DF97" i="135"/>
  <c r="AG173" i="4" s="1"/>
  <c r="DA97" i="135"/>
  <c r="CZ97" i="135"/>
  <c r="CY97" i="135"/>
  <c r="CX97" i="135"/>
  <c r="CP97" i="135"/>
  <c r="AF131" i="4" s="1"/>
  <c r="CK97" i="135"/>
  <c r="CJ97" i="135"/>
  <c r="CI97" i="135"/>
  <c r="CH97" i="135"/>
  <c r="BZ97" i="135"/>
  <c r="BU97" i="135"/>
  <c r="BT97" i="135"/>
  <c r="BS97" i="135"/>
  <c r="BR97" i="135"/>
  <c r="BJ97" i="135"/>
  <c r="BE97" i="135"/>
  <c r="BD97" i="135"/>
  <c r="BC97" i="135"/>
  <c r="BB97" i="135"/>
  <c r="AT97" i="135"/>
  <c r="AO97" i="135"/>
  <c r="AN97" i="135"/>
  <c r="AM97" i="135"/>
  <c r="AL97" i="135"/>
  <c r="AD97" i="135"/>
  <c r="Y126" i="4" s="1"/>
  <c r="Y97" i="135"/>
  <c r="X97" i="135"/>
  <c r="W97" i="135"/>
  <c r="V97" i="135"/>
  <c r="I97" i="135"/>
  <c r="H97" i="135"/>
  <c r="G97" i="135"/>
  <c r="F97" i="135"/>
  <c r="FN96" i="135"/>
  <c r="FM96" i="135"/>
  <c r="FL96" i="135"/>
  <c r="FK96" i="135"/>
  <c r="FD96" i="135"/>
  <c r="AJ162" i="4" s="1"/>
  <c r="EY96" i="135"/>
  <c r="EX96" i="135"/>
  <c r="EW96" i="135"/>
  <c r="EV96" i="135"/>
  <c r="EN96" i="135"/>
  <c r="AI131" i="4" s="1"/>
  <c r="EI96" i="135"/>
  <c r="EH96" i="135"/>
  <c r="EG96" i="135"/>
  <c r="EF96" i="135"/>
  <c r="DX96" i="135"/>
  <c r="AH124" i="4" s="1"/>
  <c r="DR96" i="135"/>
  <c r="DQ96" i="135"/>
  <c r="DP96" i="135"/>
  <c r="DO96" i="135"/>
  <c r="DF96" i="135"/>
  <c r="AG172" i="4" s="1"/>
  <c r="DA96" i="135"/>
  <c r="CZ96" i="135"/>
  <c r="CY96" i="135"/>
  <c r="CX96" i="135"/>
  <c r="CP96" i="135"/>
  <c r="CK96" i="135"/>
  <c r="CJ96" i="135"/>
  <c r="CI96" i="135"/>
  <c r="CH96" i="135"/>
  <c r="BZ96" i="135"/>
  <c r="BU96" i="135"/>
  <c r="BT96" i="135"/>
  <c r="BS96" i="135"/>
  <c r="BR96" i="135"/>
  <c r="BJ96" i="135"/>
  <c r="BE96" i="135"/>
  <c r="BD96" i="135"/>
  <c r="BC96" i="135"/>
  <c r="BB96" i="135"/>
  <c r="AT96" i="135"/>
  <c r="AA129" i="4" s="1"/>
  <c r="AO96" i="135"/>
  <c r="AN96" i="135"/>
  <c r="AM96" i="135"/>
  <c r="AL96" i="135"/>
  <c r="AD96" i="135"/>
  <c r="Y125" i="4" s="1"/>
  <c r="Y96" i="135"/>
  <c r="X96" i="135"/>
  <c r="W96" i="135"/>
  <c r="V96" i="135"/>
  <c r="N96" i="135"/>
  <c r="W196" i="4" s="1"/>
  <c r="I96" i="135"/>
  <c r="U113" i="4" s="1"/>
  <c r="H96" i="135"/>
  <c r="G96" i="135"/>
  <c r="F96" i="135"/>
  <c r="FN95" i="135"/>
  <c r="FM95" i="135"/>
  <c r="FL95" i="135"/>
  <c r="FK95" i="135"/>
  <c r="FD95" i="135"/>
  <c r="AJ155" i="4" s="1"/>
  <c r="EY95" i="135"/>
  <c r="EX95" i="135"/>
  <c r="EW95" i="135"/>
  <c r="EV95" i="135"/>
  <c r="EN95" i="135"/>
  <c r="AI130" i="4" s="1"/>
  <c r="EI95" i="135"/>
  <c r="EH95" i="135"/>
  <c r="EG95" i="135"/>
  <c r="EF95" i="135"/>
  <c r="DX95" i="135"/>
  <c r="AH123" i="4" s="1"/>
  <c r="DR95" i="135"/>
  <c r="DQ95" i="135"/>
  <c r="DP95" i="135"/>
  <c r="DO95" i="135"/>
  <c r="DF95" i="135"/>
  <c r="DA95" i="135"/>
  <c r="CZ95" i="135"/>
  <c r="CY95" i="135"/>
  <c r="CX95" i="135"/>
  <c r="CP95" i="135"/>
  <c r="AF129" i="4" s="1"/>
  <c r="CK95" i="135"/>
  <c r="CJ95" i="135"/>
  <c r="CI95" i="135"/>
  <c r="CH95" i="135"/>
  <c r="BZ95" i="135"/>
  <c r="BU95" i="135"/>
  <c r="BT95" i="135"/>
  <c r="BS95" i="135"/>
  <c r="BR95" i="135"/>
  <c r="BJ95" i="135"/>
  <c r="BE95" i="135"/>
  <c r="BD95" i="135"/>
  <c r="BC95" i="135"/>
  <c r="BB95" i="135"/>
  <c r="AT95" i="135"/>
  <c r="AA128" i="4" s="1"/>
  <c r="AO95" i="135"/>
  <c r="AN95" i="135"/>
  <c r="AM95" i="135"/>
  <c r="AL95" i="135"/>
  <c r="AD95" i="135"/>
  <c r="Y124" i="4" s="1"/>
  <c r="Y95" i="135"/>
  <c r="X95" i="135"/>
  <c r="W95" i="135"/>
  <c r="V95" i="135"/>
  <c r="N95" i="135"/>
  <c r="W192" i="4" s="1"/>
  <c r="I95" i="135"/>
  <c r="U111" i="4" s="1"/>
  <c r="H95" i="135"/>
  <c r="G95" i="135"/>
  <c r="F95" i="135"/>
  <c r="FN94" i="135"/>
  <c r="FM94" i="135"/>
  <c r="FL94" i="135"/>
  <c r="FK94" i="135"/>
  <c r="FD94" i="135"/>
  <c r="AJ146" i="4" s="1"/>
  <c r="EY94" i="135"/>
  <c r="EX94" i="135"/>
  <c r="EW94" i="135"/>
  <c r="EV94" i="135"/>
  <c r="EN94" i="135"/>
  <c r="AI129" i="4" s="1"/>
  <c r="EI94" i="135"/>
  <c r="EH94" i="135"/>
  <c r="EG94" i="135"/>
  <c r="EF94" i="135"/>
  <c r="DX94" i="135"/>
  <c r="AH122" i="4" s="1"/>
  <c r="DR94" i="135"/>
  <c r="DQ94" i="135"/>
  <c r="DP94" i="135"/>
  <c r="DO94" i="135"/>
  <c r="DF94" i="135"/>
  <c r="AG155" i="4" s="1"/>
  <c r="DA94" i="135"/>
  <c r="CZ94" i="135"/>
  <c r="CY94" i="135"/>
  <c r="CX94" i="135"/>
  <c r="CP94" i="135"/>
  <c r="AF128" i="4" s="1"/>
  <c r="CK94" i="135"/>
  <c r="CJ94" i="135"/>
  <c r="CI94" i="135"/>
  <c r="CH94" i="135"/>
  <c r="BZ94" i="135"/>
  <c r="BU94" i="135"/>
  <c r="BT94" i="135"/>
  <c r="BS94" i="135"/>
  <c r="BR94" i="135"/>
  <c r="BJ94" i="135"/>
  <c r="BE94" i="135"/>
  <c r="BD94" i="135"/>
  <c r="BC94" i="135"/>
  <c r="BB94" i="135"/>
  <c r="AT94" i="135"/>
  <c r="AA127" i="4" s="1"/>
  <c r="AO94" i="135"/>
  <c r="AN94" i="135"/>
  <c r="AM94" i="135"/>
  <c r="AL94" i="135"/>
  <c r="AD94" i="135"/>
  <c r="Y123" i="4" s="1"/>
  <c r="Y94" i="135"/>
  <c r="X94" i="135"/>
  <c r="W94" i="135"/>
  <c r="V94" i="135"/>
  <c r="N94" i="135"/>
  <c r="W173" i="4" s="1"/>
  <c r="W172" i="4" s="1"/>
  <c r="I94" i="135"/>
  <c r="U110" i="4" s="1"/>
  <c r="H94" i="135"/>
  <c r="G94" i="135"/>
  <c r="F94" i="135"/>
  <c r="FN93" i="135"/>
  <c r="FM93" i="135"/>
  <c r="FL93" i="135"/>
  <c r="FK93" i="135"/>
  <c r="FD93" i="135"/>
  <c r="EY93" i="135"/>
  <c r="EX93" i="135"/>
  <c r="EW93" i="135"/>
  <c r="EV93" i="135"/>
  <c r="EN93" i="135"/>
  <c r="AI128" i="4" s="1"/>
  <c r="EI93" i="135"/>
  <c r="EH93" i="135"/>
  <c r="EG93" i="135"/>
  <c r="EF93" i="135"/>
  <c r="DX93" i="135"/>
  <c r="AH121" i="4" s="1"/>
  <c r="DR93" i="135"/>
  <c r="DQ93" i="135"/>
  <c r="DP93" i="135"/>
  <c r="DO93" i="135"/>
  <c r="DF93" i="135"/>
  <c r="AG146" i="4" s="1"/>
  <c r="DA93" i="135"/>
  <c r="CZ93" i="135"/>
  <c r="CY93" i="135"/>
  <c r="CX93" i="135"/>
  <c r="CP93" i="135"/>
  <c r="CK93" i="135"/>
  <c r="CJ93" i="135"/>
  <c r="CI93" i="135"/>
  <c r="CH93" i="135"/>
  <c r="BZ93" i="135"/>
  <c r="BU93" i="135"/>
  <c r="BT93" i="135"/>
  <c r="BS93" i="135"/>
  <c r="BR93" i="135"/>
  <c r="BJ93" i="135"/>
  <c r="AC162" i="4" s="1"/>
  <c r="AC155" i="4" s="1"/>
  <c r="BE93" i="135"/>
  <c r="BD93" i="135"/>
  <c r="BC93" i="135"/>
  <c r="BB93" i="135"/>
  <c r="AT93" i="135"/>
  <c r="AA126" i="4" s="1"/>
  <c r="AO93" i="135"/>
  <c r="AN93" i="135"/>
  <c r="AM93" i="135"/>
  <c r="AL93" i="135"/>
  <c r="AD93" i="135"/>
  <c r="Y122" i="4" s="1"/>
  <c r="Y93" i="135"/>
  <c r="X93" i="135"/>
  <c r="W93" i="135"/>
  <c r="V93" i="135"/>
  <c r="N93" i="135"/>
  <c r="I93" i="135"/>
  <c r="U109" i="4" s="1"/>
  <c r="H93" i="135"/>
  <c r="G93" i="135"/>
  <c r="F93" i="135"/>
  <c r="FN92" i="135"/>
  <c r="FM92" i="135"/>
  <c r="FL92" i="135"/>
  <c r="FK92" i="135"/>
  <c r="FD92" i="135"/>
  <c r="AJ140" i="4" s="1"/>
  <c r="EY92" i="135"/>
  <c r="EX92" i="135"/>
  <c r="EW92" i="135"/>
  <c r="EV92" i="135"/>
  <c r="EN92" i="135"/>
  <c r="AI127" i="4" s="1"/>
  <c r="EI92" i="135"/>
  <c r="EH92" i="135"/>
  <c r="EG92" i="135"/>
  <c r="EF92" i="135"/>
  <c r="DX92" i="135"/>
  <c r="AH120" i="4" s="1"/>
  <c r="DR92" i="135"/>
  <c r="DQ92" i="135"/>
  <c r="DP92" i="135"/>
  <c r="DO92" i="135"/>
  <c r="DF92" i="135"/>
  <c r="DA92" i="135"/>
  <c r="CZ92" i="135"/>
  <c r="CY92" i="135"/>
  <c r="CX92" i="135"/>
  <c r="CP92" i="135"/>
  <c r="AF126" i="4" s="1"/>
  <c r="CK92" i="135"/>
  <c r="CJ92" i="135"/>
  <c r="CI92" i="135"/>
  <c r="CH92" i="135"/>
  <c r="BZ92" i="135"/>
  <c r="BU92" i="135"/>
  <c r="BT92" i="135"/>
  <c r="BS92" i="135"/>
  <c r="BR92" i="135"/>
  <c r="BJ92" i="135"/>
  <c r="AC144" i="4" s="1"/>
  <c r="BE92" i="135"/>
  <c r="BD92" i="135"/>
  <c r="BC92" i="135"/>
  <c r="BB92" i="135"/>
  <c r="AT92" i="135"/>
  <c r="AO92" i="135"/>
  <c r="AN92" i="135"/>
  <c r="AM92" i="135"/>
  <c r="AL92" i="135"/>
  <c r="AD92" i="135"/>
  <c r="Y121" i="4" s="1"/>
  <c r="Y92" i="135"/>
  <c r="X92" i="135"/>
  <c r="W92" i="135"/>
  <c r="V92" i="135"/>
  <c r="N92" i="135"/>
  <c r="W162" i="4" s="1"/>
  <c r="I92" i="135"/>
  <c r="U108" i="4" s="1"/>
  <c r="H92" i="135"/>
  <c r="G92" i="135"/>
  <c r="F92" i="135"/>
  <c r="FN91" i="135"/>
  <c r="FM91" i="135"/>
  <c r="FL91" i="135"/>
  <c r="FK91" i="135"/>
  <c r="FD91" i="135"/>
  <c r="AJ139" i="4" s="1"/>
  <c r="EY91" i="135"/>
  <c r="EX91" i="135"/>
  <c r="EW91" i="135"/>
  <c r="EV91" i="135"/>
  <c r="EN91" i="135"/>
  <c r="AI126" i="4" s="1"/>
  <c r="EI91" i="135"/>
  <c r="EH91" i="135"/>
  <c r="EG91" i="135"/>
  <c r="EF91" i="135"/>
  <c r="DX91" i="135"/>
  <c r="DR91" i="135"/>
  <c r="DQ91" i="135"/>
  <c r="DP91" i="135"/>
  <c r="DO91" i="135"/>
  <c r="DF91" i="135"/>
  <c r="AG139" i="4" s="1"/>
  <c r="DA91" i="135"/>
  <c r="CZ91" i="135"/>
  <c r="CY91" i="135"/>
  <c r="CX91" i="135"/>
  <c r="CP91" i="135"/>
  <c r="AF125" i="4" s="1"/>
  <c r="CK91" i="135"/>
  <c r="CJ91" i="135"/>
  <c r="CI91" i="135"/>
  <c r="CH91" i="135"/>
  <c r="BZ91" i="135"/>
  <c r="BU91" i="135"/>
  <c r="BT91" i="135"/>
  <c r="BS91" i="135"/>
  <c r="BR91" i="135"/>
  <c r="BJ91" i="135"/>
  <c r="AC143" i="4" s="1"/>
  <c r="AC142" i="4" s="1"/>
  <c r="BE91" i="135"/>
  <c r="BD91" i="135"/>
  <c r="BC91" i="135"/>
  <c r="BB91" i="135"/>
  <c r="AT91" i="135"/>
  <c r="AA124" i="4" s="1"/>
  <c r="AO91" i="135"/>
  <c r="AN91" i="135"/>
  <c r="AM91" i="135"/>
  <c r="AL91" i="135"/>
  <c r="AD91" i="135"/>
  <c r="Y120" i="4" s="1"/>
  <c r="Y91" i="135"/>
  <c r="X91" i="135"/>
  <c r="W91" i="135"/>
  <c r="V91" i="135"/>
  <c r="N91" i="135"/>
  <c r="I91" i="135"/>
  <c r="U107" i="4" s="1"/>
  <c r="H91" i="135"/>
  <c r="G91" i="135"/>
  <c r="F91" i="135"/>
  <c r="FN90" i="135"/>
  <c r="FM90" i="135"/>
  <c r="FL90" i="135"/>
  <c r="FK90" i="135"/>
  <c r="FD90" i="135"/>
  <c r="AJ138" i="4" s="1"/>
  <c r="EY90" i="135"/>
  <c r="EX90" i="135"/>
  <c r="EW90" i="135"/>
  <c r="EV90" i="135"/>
  <c r="EN90" i="135"/>
  <c r="AI125" i="4" s="1"/>
  <c r="EI90" i="135"/>
  <c r="EH90" i="135"/>
  <c r="EG90" i="135"/>
  <c r="EF90" i="135"/>
  <c r="DX90" i="135"/>
  <c r="AH118" i="4" s="1"/>
  <c r="DR90" i="135"/>
  <c r="DQ90" i="135"/>
  <c r="DP90" i="135"/>
  <c r="DO90" i="135"/>
  <c r="DF90" i="135"/>
  <c r="AG138" i="4" s="1"/>
  <c r="DA90" i="135"/>
  <c r="CZ90" i="135"/>
  <c r="CY90" i="135"/>
  <c r="CX90" i="135"/>
  <c r="CP90" i="135"/>
  <c r="AF124" i="4" s="1"/>
  <c r="CK90" i="135"/>
  <c r="CJ90" i="135"/>
  <c r="CI90" i="135"/>
  <c r="CH90" i="135"/>
  <c r="BZ90" i="135"/>
  <c r="BU90" i="135"/>
  <c r="BT90" i="135"/>
  <c r="BS90" i="135"/>
  <c r="BR90" i="135"/>
  <c r="BJ90" i="135"/>
  <c r="BE90" i="135"/>
  <c r="BD90" i="135"/>
  <c r="BC90" i="135"/>
  <c r="BB90" i="135"/>
  <c r="AT90" i="135"/>
  <c r="AA123" i="4" s="1"/>
  <c r="AO90" i="135"/>
  <c r="AN90" i="135"/>
  <c r="AM90" i="135"/>
  <c r="AL90" i="135"/>
  <c r="AD90" i="135"/>
  <c r="Y119" i="4" s="1"/>
  <c r="Y90" i="135"/>
  <c r="X90" i="135"/>
  <c r="W90" i="135"/>
  <c r="V90" i="135"/>
  <c r="N90" i="135"/>
  <c r="W146" i="4" s="1"/>
  <c r="I90" i="135"/>
  <c r="U106" i="4" s="1"/>
  <c r="H90" i="135"/>
  <c r="G90" i="135"/>
  <c r="F90" i="135"/>
  <c r="FN89" i="135"/>
  <c r="FM89" i="135"/>
  <c r="FL89" i="135"/>
  <c r="FK89" i="135"/>
  <c r="FD89" i="135"/>
  <c r="EY89" i="135"/>
  <c r="EX89" i="135"/>
  <c r="EW89" i="135"/>
  <c r="EV89" i="135"/>
  <c r="EN89" i="135"/>
  <c r="AI124" i="4" s="1"/>
  <c r="EI89" i="135"/>
  <c r="EH89" i="135"/>
  <c r="EG89" i="135"/>
  <c r="EF89" i="135"/>
  <c r="DX89" i="135"/>
  <c r="DR89" i="135"/>
  <c r="DQ89" i="135"/>
  <c r="DP89" i="135"/>
  <c r="DO89" i="135"/>
  <c r="DF89" i="135"/>
  <c r="AG137" i="4" s="1"/>
  <c r="DA89" i="135"/>
  <c r="CZ89" i="135"/>
  <c r="CY89" i="135"/>
  <c r="CX89" i="135"/>
  <c r="CP89" i="135"/>
  <c r="AF122" i="4" s="1"/>
  <c r="CK89" i="135"/>
  <c r="CJ89" i="135"/>
  <c r="CI89" i="135"/>
  <c r="CH89" i="135"/>
  <c r="BZ89" i="135"/>
  <c r="BU89" i="135"/>
  <c r="BT89" i="135"/>
  <c r="BS89" i="135"/>
  <c r="BR89" i="135"/>
  <c r="BJ89" i="135"/>
  <c r="BE89" i="135"/>
  <c r="BD89" i="135"/>
  <c r="BC89" i="135"/>
  <c r="BB89" i="135"/>
  <c r="AT89" i="135"/>
  <c r="AA122" i="4" s="1"/>
  <c r="AO89" i="135"/>
  <c r="AN89" i="135"/>
  <c r="AM89" i="135"/>
  <c r="AL89" i="135"/>
  <c r="AD89" i="135"/>
  <c r="Y118" i="4" s="1"/>
  <c r="Y89" i="135"/>
  <c r="X89" i="135"/>
  <c r="W89" i="135"/>
  <c r="V89" i="135"/>
  <c r="N89" i="135"/>
  <c r="W140" i="4" s="1"/>
  <c r="I89" i="135"/>
  <c r="U105" i="4" s="1"/>
  <c r="H89" i="135"/>
  <c r="G89" i="135"/>
  <c r="F89" i="135"/>
  <c r="FN88" i="135"/>
  <c r="FM88" i="135"/>
  <c r="FL88" i="135"/>
  <c r="FK88" i="135"/>
  <c r="FD88" i="135"/>
  <c r="AJ136" i="4" s="1"/>
  <c r="EY88" i="135"/>
  <c r="EX88" i="135"/>
  <c r="EW88" i="135"/>
  <c r="EV88" i="135"/>
  <c r="EN88" i="135"/>
  <c r="AI123" i="4" s="1"/>
  <c r="EI88" i="135"/>
  <c r="EH88" i="135"/>
  <c r="EG88" i="135"/>
  <c r="EF88" i="135"/>
  <c r="DX88" i="135"/>
  <c r="AH116" i="4" s="1"/>
  <c r="DR88" i="135"/>
  <c r="DQ88" i="135"/>
  <c r="DP88" i="135"/>
  <c r="DO88" i="135"/>
  <c r="DF88" i="135"/>
  <c r="AG136" i="4" s="1"/>
  <c r="DA88" i="135"/>
  <c r="CZ88" i="135"/>
  <c r="CY88" i="135"/>
  <c r="CX88" i="135"/>
  <c r="CP88" i="135"/>
  <c r="CK88" i="135"/>
  <c r="CJ88" i="135"/>
  <c r="CI88" i="135"/>
  <c r="CH88" i="135"/>
  <c r="BZ88" i="135"/>
  <c r="BU88" i="135"/>
  <c r="BT88" i="135"/>
  <c r="BS88" i="135"/>
  <c r="BR88" i="135"/>
  <c r="BJ88" i="135"/>
  <c r="AC139" i="4" s="1"/>
  <c r="AC138" i="4" s="1"/>
  <c r="BE88" i="135"/>
  <c r="BD88" i="135"/>
  <c r="BC88" i="135"/>
  <c r="BB88" i="135"/>
  <c r="AT88" i="135"/>
  <c r="AA121" i="4" s="1"/>
  <c r="AO88" i="135"/>
  <c r="AN88" i="135"/>
  <c r="AM88" i="135"/>
  <c r="AL88" i="135"/>
  <c r="AD88" i="135"/>
  <c r="Y117" i="4" s="1"/>
  <c r="Y88" i="135"/>
  <c r="X88" i="135"/>
  <c r="W88" i="135"/>
  <c r="V88" i="135"/>
  <c r="N88" i="135"/>
  <c r="I88" i="135"/>
  <c r="U104" i="4" s="1"/>
  <c r="H88" i="135"/>
  <c r="G88" i="135"/>
  <c r="F88" i="135"/>
  <c r="FN87" i="135"/>
  <c r="FM87" i="135"/>
  <c r="FL87" i="135"/>
  <c r="FK87" i="135"/>
  <c r="FD87" i="135"/>
  <c r="AJ135" i="4" s="1"/>
  <c r="EY87" i="135"/>
  <c r="EX87" i="135"/>
  <c r="EW87" i="135"/>
  <c r="EV87" i="135"/>
  <c r="EN87" i="135"/>
  <c r="AI122" i="4" s="1"/>
  <c r="EI87" i="135"/>
  <c r="EH87" i="135"/>
  <c r="EG87" i="135"/>
  <c r="EF87" i="135"/>
  <c r="DX87" i="135"/>
  <c r="AH115" i="4" s="1"/>
  <c r="DR87" i="135"/>
  <c r="DQ87" i="135"/>
  <c r="DP87" i="135"/>
  <c r="DO87" i="135"/>
  <c r="DF87" i="135"/>
  <c r="AG135" i="4" s="1"/>
  <c r="DA87" i="135"/>
  <c r="CZ87" i="135"/>
  <c r="CY87" i="135"/>
  <c r="CX87" i="135"/>
  <c r="CP87" i="135"/>
  <c r="AF119" i="4" s="1"/>
  <c r="CK87" i="135"/>
  <c r="CJ87" i="135"/>
  <c r="CI87" i="135"/>
  <c r="CH87" i="135"/>
  <c r="BZ87" i="135"/>
  <c r="BU87" i="135"/>
  <c r="BT87" i="135"/>
  <c r="BS87" i="135"/>
  <c r="BR87" i="135"/>
  <c r="BJ87" i="135"/>
  <c r="BE87" i="135"/>
  <c r="BD87" i="135"/>
  <c r="BC87" i="135"/>
  <c r="BB87" i="135"/>
  <c r="AT87" i="135"/>
  <c r="AA120" i="4" s="1"/>
  <c r="AO87" i="135"/>
  <c r="AN87" i="135"/>
  <c r="AM87" i="135"/>
  <c r="AL87" i="135"/>
  <c r="AD87" i="135"/>
  <c r="Y116" i="4" s="1"/>
  <c r="Y87" i="135"/>
  <c r="X87" i="135"/>
  <c r="W87" i="135"/>
  <c r="V87" i="135"/>
  <c r="N87" i="135"/>
  <c r="W138" i="4" s="1"/>
  <c r="I87" i="135"/>
  <c r="H87" i="135"/>
  <c r="G87" i="135"/>
  <c r="F87" i="135"/>
  <c r="FN86" i="135"/>
  <c r="FM86" i="135"/>
  <c r="FL86" i="135"/>
  <c r="FK86" i="135"/>
  <c r="FD86" i="135"/>
  <c r="AJ134" i="4" s="1"/>
  <c r="EY86" i="135"/>
  <c r="EX86" i="135"/>
  <c r="EW86" i="135"/>
  <c r="EV86" i="135"/>
  <c r="EN86" i="135"/>
  <c r="AI121" i="4" s="1"/>
  <c r="EI86" i="135"/>
  <c r="EH86" i="135"/>
  <c r="EG86" i="135"/>
  <c r="EF86" i="135"/>
  <c r="DX86" i="135"/>
  <c r="AH113" i="4" s="1"/>
  <c r="DR86" i="135"/>
  <c r="DQ86" i="135"/>
  <c r="DP86" i="135"/>
  <c r="DO86" i="135"/>
  <c r="DF86" i="135"/>
  <c r="AG134" i="4" s="1"/>
  <c r="DA86" i="135"/>
  <c r="CZ86" i="135"/>
  <c r="CY86" i="135"/>
  <c r="CX86" i="135"/>
  <c r="CP86" i="135"/>
  <c r="AF118" i="4" s="1"/>
  <c r="CK86" i="135"/>
  <c r="CJ86" i="135"/>
  <c r="CI86" i="135"/>
  <c r="CH86" i="135"/>
  <c r="BZ86" i="135"/>
  <c r="BU86" i="135"/>
  <c r="BT86" i="135"/>
  <c r="BS86" i="135"/>
  <c r="BR86" i="135"/>
  <c r="BJ86" i="135"/>
  <c r="BE86" i="135"/>
  <c r="BD86" i="135"/>
  <c r="BC86" i="135"/>
  <c r="BB86" i="135"/>
  <c r="AT86" i="135"/>
  <c r="AA119" i="4" s="1"/>
  <c r="AO86" i="135"/>
  <c r="AN86" i="135"/>
  <c r="AM86" i="135"/>
  <c r="AL86" i="135"/>
  <c r="AD86" i="135"/>
  <c r="Y115" i="4" s="1"/>
  <c r="Y86" i="135"/>
  <c r="X86" i="135"/>
  <c r="W86" i="135"/>
  <c r="V86" i="135"/>
  <c r="N86" i="135"/>
  <c r="W136" i="4" s="1"/>
  <c r="I86" i="135"/>
  <c r="U102" i="4" s="1"/>
  <c r="H86" i="135"/>
  <c r="G86" i="135"/>
  <c r="F86" i="135"/>
  <c r="FN85" i="135"/>
  <c r="FM85" i="135"/>
  <c r="FL85" i="135"/>
  <c r="FK85" i="135"/>
  <c r="FD85" i="135"/>
  <c r="EY85" i="135"/>
  <c r="EX85" i="135"/>
  <c r="EW85" i="135"/>
  <c r="EV85" i="135"/>
  <c r="EN85" i="135"/>
  <c r="AI120" i="4" s="1"/>
  <c r="EI85" i="135"/>
  <c r="EH85" i="135"/>
  <c r="EG85" i="135"/>
  <c r="EF85" i="135"/>
  <c r="DX85" i="135"/>
  <c r="AH110" i="4" s="1"/>
  <c r="DR85" i="135"/>
  <c r="DQ85" i="135"/>
  <c r="DP85" i="135"/>
  <c r="DO85" i="135"/>
  <c r="DF85" i="135"/>
  <c r="AG133" i="4" s="1"/>
  <c r="DA85" i="135"/>
  <c r="CZ85" i="135"/>
  <c r="CY85" i="135"/>
  <c r="CX85" i="135"/>
  <c r="CP85" i="135"/>
  <c r="AF117" i="4" s="1"/>
  <c r="CK85" i="135"/>
  <c r="CJ85" i="135"/>
  <c r="CI85" i="135"/>
  <c r="CH85" i="135"/>
  <c r="BZ85" i="135"/>
  <c r="BU85" i="135"/>
  <c r="BT85" i="135"/>
  <c r="BS85" i="135"/>
  <c r="BR85" i="135"/>
  <c r="BJ85" i="135"/>
  <c r="BE85" i="135"/>
  <c r="BD85" i="135"/>
  <c r="BC85" i="135"/>
  <c r="BB85" i="135"/>
  <c r="AT85" i="135"/>
  <c r="AO85" i="135"/>
  <c r="AN85" i="135"/>
  <c r="AM85" i="135"/>
  <c r="AL85" i="135"/>
  <c r="AD85" i="135"/>
  <c r="Y113" i="4" s="1"/>
  <c r="Y85" i="135"/>
  <c r="X85" i="135"/>
  <c r="W85" i="135"/>
  <c r="V85" i="135"/>
  <c r="N85" i="135"/>
  <c r="W134" i="4" s="1"/>
  <c r="I85" i="135"/>
  <c r="U101" i="4" s="1"/>
  <c r="H85" i="135"/>
  <c r="G85" i="135"/>
  <c r="F85" i="135"/>
  <c r="FN84" i="135"/>
  <c r="FM84" i="135"/>
  <c r="FL84" i="135"/>
  <c r="FK84" i="135"/>
  <c r="FD84" i="135"/>
  <c r="AJ129" i="4" s="1"/>
  <c r="EY84" i="135"/>
  <c r="EX84" i="135"/>
  <c r="EW84" i="135"/>
  <c r="EV84" i="135"/>
  <c r="EN84" i="135"/>
  <c r="AI119" i="4" s="1"/>
  <c r="EI84" i="135"/>
  <c r="EH84" i="135"/>
  <c r="EG84" i="135"/>
  <c r="EF84" i="135"/>
  <c r="DX84" i="135"/>
  <c r="AH109" i="4" s="1"/>
  <c r="DR84" i="135"/>
  <c r="DQ84" i="135"/>
  <c r="DP84" i="135"/>
  <c r="DO84" i="135"/>
  <c r="DF84" i="135"/>
  <c r="AG131" i="4" s="1"/>
  <c r="DA84" i="135"/>
  <c r="CZ84" i="135"/>
  <c r="CY84" i="135"/>
  <c r="CX84" i="135"/>
  <c r="CP84" i="135"/>
  <c r="AF116" i="4" s="1"/>
  <c r="CK84" i="135"/>
  <c r="CJ84" i="135"/>
  <c r="CI84" i="135"/>
  <c r="CH84" i="135"/>
  <c r="BZ84" i="135"/>
  <c r="BU84" i="135"/>
  <c r="BT84" i="135"/>
  <c r="BS84" i="135"/>
  <c r="BR84" i="135"/>
  <c r="BJ84" i="135"/>
  <c r="BE84" i="135"/>
  <c r="BD84" i="135"/>
  <c r="BC84" i="135"/>
  <c r="BB84" i="135"/>
  <c r="AT84" i="135"/>
  <c r="AA116" i="4" s="1"/>
  <c r="AA115" i="4" s="1"/>
  <c r="AO84" i="135"/>
  <c r="AN84" i="135"/>
  <c r="AM84" i="135"/>
  <c r="AL84" i="135"/>
  <c r="AD84" i="135"/>
  <c r="Y110" i="4" s="1"/>
  <c r="Y84" i="135"/>
  <c r="X84" i="135"/>
  <c r="W84" i="135"/>
  <c r="V84" i="135"/>
  <c r="N84" i="135"/>
  <c r="W133" i="4" s="1"/>
  <c r="I84" i="135"/>
  <c r="U100" i="4" s="1"/>
  <c r="H84" i="135"/>
  <c r="G84" i="135"/>
  <c r="F84" i="135"/>
  <c r="FN83" i="135"/>
  <c r="FM83" i="135"/>
  <c r="FL83" i="135"/>
  <c r="FK83" i="135"/>
  <c r="FD83" i="135"/>
  <c r="AJ128" i="4" s="1"/>
  <c r="EY83" i="135"/>
  <c r="EX83" i="135"/>
  <c r="EW83" i="135"/>
  <c r="EV83" i="135"/>
  <c r="EN83" i="135"/>
  <c r="AI118" i="4" s="1"/>
  <c r="EI83" i="135"/>
  <c r="EH83" i="135"/>
  <c r="EG83" i="135"/>
  <c r="EF83" i="135"/>
  <c r="DX83" i="135"/>
  <c r="DR83" i="135"/>
  <c r="DQ83" i="135"/>
  <c r="DP83" i="135"/>
  <c r="DO83" i="135"/>
  <c r="DF83" i="135"/>
  <c r="AG130" i="4" s="1"/>
  <c r="DA83" i="135"/>
  <c r="CZ83" i="135"/>
  <c r="CY83" i="135"/>
  <c r="CX83" i="135"/>
  <c r="CP83" i="135"/>
  <c r="AF115" i="4" s="1"/>
  <c r="CK83" i="135"/>
  <c r="CJ83" i="135"/>
  <c r="CI83" i="135"/>
  <c r="CH83" i="135"/>
  <c r="BZ83" i="135"/>
  <c r="BU83" i="135"/>
  <c r="BT83" i="135"/>
  <c r="BS83" i="135"/>
  <c r="BR83" i="135"/>
  <c r="BJ83" i="135"/>
  <c r="AC134" i="4" s="1"/>
  <c r="AC133" i="4" s="1"/>
  <c r="BE83" i="135"/>
  <c r="BD83" i="135"/>
  <c r="BC83" i="135"/>
  <c r="BB83" i="135"/>
  <c r="AT83" i="135"/>
  <c r="AO83" i="135"/>
  <c r="AN83" i="135"/>
  <c r="AM83" i="135"/>
  <c r="AL83" i="135"/>
  <c r="AD83" i="135"/>
  <c r="Y109" i="4" s="1"/>
  <c r="Y83" i="135"/>
  <c r="X83" i="135"/>
  <c r="W83" i="135"/>
  <c r="V83" i="135"/>
  <c r="N83" i="135"/>
  <c r="I83" i="135"/>
  <c r="U99" i="4" s="1"/>
  <c r="H83" i="135"/>
  <c r="G83" i="135"/>
  <c r="F83" i="135"/>
  <c r="FN82" i="135"/>
  <c r="FM82" i="135"/>
  <c r="FL82" i="135"/>
  <c r="FK82" i="135"/>
  <c r="FD82" i="135"/>
  <c r="AJ127" i="4" s="1"/>
  <c r="EY82" i="135"/>
  <c r="EX82" i="135"/>
  <c r="EW82" i="135"/>
  <c r="EV82" i="135"/>
  <c r="EN82" i="135"/>
  <c r="AI117" i="4" s="1"/>
  <c r="EI82" i="135"/>
  <c r="EH82" i="135"/>
  <c r="EG82" i="135"/>
  <c r="EF82" i="135"/>
  <c r="DX82" i="135"/>
  <c r="AH107" i="4" s="1"/>
  <c r="DR82" i="135"/>
  <c r="DQ82" i="135"/>
  <c r="DP82" i="135"/>
  <c r="DO82" i="135"/>
  <c r="DF82" i="135"/>
  <c r="AG129" i="4" s="1"/>
  <c r="DA82" i="135"/>
  <c r="CZ82" i="135"/>
  <c r="CY82" i="135"/>
  <c r="CX82" i="135"/>
  <c r="CP82" i="135"/>
  <c r="AF113" i="4" s="1"/>
  <c r="CK82" i="135"/>
  <c r="CJ82" i="135"/>
  <c r="CI82" i="135"/>
  <c r="CH82" i="135"/>
  <c r="BZ82" i="135"/>
  <c r="BU82" i="135"/>
  <c r="BT82" i="135"/>
  <c r="BS82" i="135"/>
  <c r="BR82" i="135"/>
  <c r="BJ82" i="135"/>
  <c r="BE82" i="135"/>
  <c r="BD82" i="135"/>
  <c r="BC82" i="135"/>
  <c r="BB82" i="135"/>
  <c r="AT82" i="135"/>
  <c r="AO82" i="135"/>
  <c r="AN82" i="135"/>
  <c r="AM82" i="135"/>
  <c r="AL82" i="135"/>
  <c r="AD82" i="135"/>
  <c r="Y108" i="4" s="1"/>
  <c r="Y82" i="135"/>
  <c r="X82" i="135"/>
  <c r="W82" i="135"/>
  <c r="V82" i="135"/>
  <c r="N82" i="135"/>
  <c r="I82" i="135"/>
  <c r="H82" i="135"/>
  <c r="G82" i="135"/>
  <c r="F82" i="135"/>
  <c r="FN81" i="135"/>
  <c r="FM81" i="135"/>
  <c r="FL81" i="135"/>
  <c r="FK81" i="135"/>
  <c r="FD81" i="135"/>
  <c r="EY81" i="135"/>
  <c r="EX81" i="135"/>
  <c r="EW81" i="135"/>
  <c r="EV81" i="135"/>
  <c r="EN81" i="135"/>
  <c r="AI116" i="4" s="1"/>
  <c r="EI81" i="135"/>
  <c r="EH81" i="135"/>
  <c r="EG81" i="135"/>
  <c r="EF81" i="135"/>
  <c r="DX81" i="135"/>
  <c r="DR81" i="135"/>
  <c r="DQ81" i="135"/>
  <c r="DP81" i="135"/>
  <c r="DO81" i="135"/>
  <c r="DF81" i="135"/>
  <c r="AG128" i="4" s="1"/>
  <c r="DA81" i="135"/>
  <c r="CZ81" i="135"/>
  <c r="CY81" i="135"/>
  <c r="CX81" i="135"/>
  <c r="CP81" i="135"/>
  <c r="AF109" i="4" s="1"/>
  <c r="CK81" i="135"/>
  <c r="CJ81" i="135"/>
  <c r="CI81" i="135"/>
  <c r="CH81" i="135"/>
  <c r="BZ81" i="135"/>
  <c r="BU81" i="135"/>
  <c r="BT81" i="135"/>
  <c r="BS81" i="135"/>
  <c r="BR81" i="135"/>
  <c r="BJ81" i="135"/>
  <c r="AC129" i="4" s="1"/>
  <c r="BE81" i="135"/>
  <c r="BD81" i="135"/>
  <c r="BC81" i="135"/>
  <c r="BB81" i="135"/>
  <c r="AT81" i="135"/>
  <c r="AO81" i="135"/>
  <c r="AN81" i="135"/>
  <c r="AM81" i="135"/>
  <c r="AL81" i="135"/>
  <c r="AD81" i="135"/>
  <c r="Y81" i="135"/>
  <c r="X81" i="135"/>
  <c r="W81" i="135"/>
  <c r="V81" i="135"/>
  <c r="N81" i="135"/>
  <c r="W129" i="4" s="1"/>
  <c r="I81" i="135"/>
  <c r="U97" i="4" s="1"/>
  <c r="H81" i="135"/>
  <c r="G81" i="135"/>
  <c r="F81" i="135"/>
  <c r="FN80" i="135"/>
  <c r="FM80" i="135"/>
  <c r="FL80" i="135"/>
  <c r="FK80" i="135"/>
  <c r="FD80" i="135"/>
  <c r="AJ125" i="4" s="1"/>
  <c r="EY80" i="135"/>
  <c r="EX80" i="135"/>
  <c r="EW80" i="135"/>
  <c r="EV80" i="135"/>
  <c r="EN80" i="135"/>
  <c r="AI115" i="4" s="1"/>
  <c r="EI80" i="135"/>
  <c r="EH80" i="135"/>
  <c r="EG80" i="135"/>
  <c r="EF80" i="135"/>
  <c r="DX80" i="135"/>
  <c r="AH105" i="4" s="1"/>
  <c r="DR80" i="135"/>
  <c r="DQ80" i="135"/>
  <c r="DP80" i="135"/>
  <c r="DO80" i="135"/>
  <c r="DF80" i="135"/>
  <c r="AG127" i="4" s="1"/>
  <c r="DA80" i="135"/>
  <c r="CZ80" i="135"/>
  <c r="CY80" i="135"/>
  <c r="CX80" i="135"/>
  <c r="CP80" i="135"/>
  <c r="AF108" i="4" s="1"/>
  <c r="CK80" i="135"/>
  <c r="CJ80" i="135"/>
  <c r="CI80" i="135"/>
  <c r="CH80" i="135"/>
  <c r="BZ80" i="135"/>
  <c r="BU80" i="135"/>
  <c r="BT80" i="135"/>
  <c r="BS80" i="135"/>
  <c r="BR80" i="135"/>
  <c r="BJ80" i="135"/>
  <c r="AC128" i="4" s="1"/>
  <c r="BE80" i="135"/>
  <c r="BD80" i="135"/>
  <c r="BC80" i="135"/>
  <c r="BB80" i="135"/>
  <c r="AT80" i="135"/>
  <c r="AA109" i="4" s="1"/>
  <c r="AO80" i="135"/>
  <c r="AN80" i="135"/>
  <c r="AM80" i="135"/>
  <c r="AL80" i="135"/>
  <c r="AD80" i="135"/>
  <c r="Y106" i="4" s="1"/>
  <c r="Y80" i="135"/>
  <c r="X80" i="135"/>
  <c r="W80" i="135"/>
  <c r="V80" i="135"/>
  <c r="N80" i="135"/>
  <c r="W128" i="4" s="1"/>
  <c r="I80" i="135"/>
  <c r="U96" i="4" s="1"/>
  <c r="H80" i="135"/>
  <c r="G80" i="135"/>
  <c r="F80" i="135"/>
  <c r="FN79" i="135"/>
  <c r="FM79" i="135"/>
  <c r="FL79" i="135"/>
  <c r="FK79" i="135"/>
  <c r="FD79" i="135"/>
  <c r="AJ124" i="4" s="1"/>
  <c r="EY79" i="135"/>
  <c r="EX79" i="135"/>
  <c r="EW79" i="135"/>
  <c r="EV79" i="135"/>
  <c r="EN79" i="135"/>
  <c r="EI79" i="135"/>
  <c r="EH79" i="135"/>
  <c r="EG79" i="135"/>
  <c r="EF79" i="135"/>
  <c r="DX79" i="135"/>
  <c r="AH104" i="4" s="1"/>
  <c r="DR79" i="135"/>
  <c r="DQ79" i="135"/>
  <c r="DP79" i="135"/>
  <c r="DO79" i="135"/>
  <c r="DF79" i="135"/>
  <c r="DA79" i="135"/>
  <c r="CZ79" i="135"/>
  <c r="CY79" i="135"/>
  <c r="CX79" i="135"/>
  <c r="CP79" i="135"/>
  <c r="AF107" i="4" s="1"/>
  <c r="CK79" i="135"/>
  <c r="CJ79" i="135"/>
  <c r="CI79" i="135"/>
  <c r="CH79" i="135"/>
  <c r="BZ79" i="135"/>
  <c r="BU79" i="135"/>
  <c r="BT79" i="135"/>
  <c r="BS79" i="135"/>
  <c r="BR79" i="135"/>
  <c r="BJ79" i="135"/>
  <c r="BE79" i="135"/>
  <c r="BD79" i="135"/>
  <c r="BC79" i="135"/>
  <c r="BB79" i="135"/>
  <c r="AT79" i="135"/>
  <c r="AA108" i="4" s="1"/>
  <c r="AO79" i="135"/>
  <c r="AN79" i="135"/>
  <c r="AM79" i="135"/>
  <c r="AL79" i="135"/>
  <c r="AD79" i="135"/>
  <c r="Y105" i="4" s="1"/>
  <c r="Y79" i="135"/>
  <c r="X79" i="135"/>
  <c r="W79" i="135"/>
  <c r="V79" i="135"/>
  <c r="N79" i="135"/>
  <c r="W127" i="4" s="1"/>
  <c r="I79" i="135"/>
  <c r="U94" i="4" s="1"/>
  <c r="H79" i="135"/>
  <c r="G79" i="135"/>
  <c r="F79" i="135"/>
  <c r="FN78" i="135"/>
  <c r="FM78" i="135"/>
  <c r="FL78" i="135"/>
  <c r="FK78" i="135"/>
  <c r="FD78" i="135"/>
  <c r="AJ122" i="4" s="1"/>
  <c r="EY78" i="135"/>
  <c r="EX78" i="135"/>
  <c r="EW78" i="135"/>
  <c r="EV78" i="135"/>
  <c r="EN78" i="135"/>
  <c r="AI109" i="4" s="1"/>
  <c r="EI78" i="135"/>
  <c r="EH78" i="135"/>
  <c r="EG78" i="135"/>
  <c r="EF78" i="135"/>
  <c r="DX78" i="135"/>
  <c r="AH103" i="4" s="1"/>
  <c r="DR78" i="135"/>
  <c r="DQ78" i="135"/>
  <c r="DP78" i="135"/>
  <c r="DO78" i="135"/>
  <c r="DF78" i="135"/>
  <c r="AG125" i="4" s="1"/>
  <c r="DA78" i="135"/>
  <c r="CZ78" i="135"/>
  <c r="CY78" i="135"/>
  <c r="CX78" i="135"/>
  <c r="CP78" i="135"/>
  <c r="AF106" i="4" s="1"/>
  <c r="CK78" i="135"/>
  <c r="CJ78" i="135"/>
  <c r="CI78" i="135"/>
  <c r="CH78" i="135"/>
  <c r="BZ78" i="135"/>
  <c r="BU78" i="135"/>
  <c r="BT78" i="135"/>
  <c r="BS78" i="135"/>
  <c r="BR78" i="135"/>
  <c r="BJ78" i="135"/>
  <c r="AC126" i="4" s="1"/>
  <c r="BE78" i="135"/>
  <c r="BD78" i="135"/>
  <c r="BC78" i="135"/>
  <c r="BB78" i="135"/>
  <c r="AT78" i="135"/>
  <c r="AO78" i="135"/>
  <c r="AN78" i="135"/>
  <c r="AM78" i="135"/>
  <c r="AL78" i="135"/>
  <c r="AD78" i="135"/>
  <c r="Y104" i="4" s="1"/>
  <c r="Y78" i="135"/>
  <c r="X78" i="135"/>
  <c r="W78" i="135"/>
  <c r="V78" i="135"/>
  <c r="N78" i="135"/>
  <c r="W126" i="4" s="1"/>
  <c r="I78" i="135"/>
  <c r="H78" i="135"/>
  <c r="G78" i="135"/>
  <c r="F78" i="135"/>
  <c r="FN77" i="135"/>
  <c r="FM77" i="135"/>
  <c r="FL77" i="135"/>
  <c r="FK77" i="135"/>
  <c r="FD77" i="135"/>
  <c r="EY77" i="135"/>
  <c r="EX77" i="135"/>
  <c r="EW77" i="135"/>
  <c r="EV77" i="135"/>
  <c r="EN77" i="135"/>
  <c r="AI108" i="4" s="1"/>
  <c r="EI77" i="135"/>
  <c r="EH77" i="135"/>
  <c r="EG77" i="135"/>
  <c r="EF77" i="135"/>
  <c r="DX77" i="135"/>
  <c r="AH102" i="4" s="1"/>
  <c r="DR77" i="135"/>
  <c r="DQ77" i="135"/>
  <c r="DP77" i="135"/>
  <c r="DO77" i="135"/>
  <c r="DF77" i="135"/>
  <c r="AG124" i="4" s="1"/>
  <c r="DA77" i="135"/>
  <c r="CZ77" i="135"/>
  <c r="CY77" i="135"/>
  <c r="CX77" i="135"/>
  <c r="CP77" i="135"/>
  <c r="AF105" i="4" s="1"/>
  <c r="CK77" i="135"/>
  <c r="CJ77" i="135"/>
  <c r="CI77" i="135"/>
  <c r="CH77" i="135"/>
  <c r="BZ77" i="135"/>
  <c r="BU77" i="135"/>
  <c r="BT77" i="135"/>
  <c r="BS77" i="135"/>
  <c r="BR77" i="135"/>
  <c r="BJ77" i="135"/>
  <c r="BE77" i="135"/>
  <c r="BD77" i="135"/>
  <c r="BC77" i="135"/>
  <c r="BB77" i="135"/>
  <c r="AT77" i="135"/>
  <c r="AA106" i="4" s="1"/>
  <c r="AO77" i="135"/>
  <c r="AN77" i="135"/>
  <c r="AM77" i="135"/>
  <c r="AL77" i="135"/>
  <c r="AD77" i="135"/>
  <c r="Y103" i="4" s="1"/>
  <c r="Y77" i="135"/>
  <c r="X77" i="135"/>
  <c r="W77" i="135"/>
  <c r="V77" i="135"/>
  <c r="N77" i="135"/>
  <c r="W125" i="4" s="1"/>
  <c r="I77" i="135"/>
  <c r="H77" i="135"/>
  <c r="G77" i="135"/>
  <c r="F77" i="135"/>
  <c r="FN76" i="135"/>
  <c r="FM76" i="135"/>
  <c r="FL76" i="135"/>
  <c r="FK76" i="135"/>
  <c r="FD76" i="135"/>
  <c r="AJ119" i="4" s="1"/>
  <c r="EY76" i="135"/>
  <c r="EX76" i="135"/>
  <c r="EW76" i="135"/>
  <c r="EV76" i="135"/>
  <c r="EN76" i="135"/>
  <c r="EI76" i="135"/>
  <c r="EH76" i="135"/>
  <c r="EG76" i="135"/>
  <c r="EF76" i="135"/>
  <c r="DX76" i="135"/>
  <c r="AH101" i="4" s="1"/>
  <c r="DR76" i="135"/>
  <c r="DQ76" i="135"/>
  <c r="DP76" i="135"/>
  <c r="DO76" i="135"/>
  <c r="DF76" i="135"/>
  <c r="AG122" i="4" s="1"/>
  <c r="DA76" i="135"/>
  <c r="CZ76" i="135"/>
  <c r="CY76" i="135"/>
  <c r="CX76" i="135"/>
  <c r="CP76" i="135"/>
  <c r="AF103" i="4" s="1"/>
  <c r="CK76" i="135"/>
  <c r="CJ76" i="135"/>
  <c r="CI76" i="135"/>
  <c r="CH76" i="135"/>
  <c r="BZ76" i="135"/>
  <c r="BU76" i="135"/>
  <c r="BT76" i="135"/>
  <c r="BS76" i="135"/>
  <c r="BR76" i="135"/>
  <c r="BJ76" i="135"/>
  <c r="AC124" i="4" s="1"/>
  <c r="BE76" i="135"/>
  <c r="BD76" i="135"/>
  <c r="BC76" i="135"/>
  <c r="BB76" i="135"/>
  <c r="AT76" i="135"/>
  <c r="AA103" i="4" s="1"/>
  <c r="AO76" i="135"/>
  <c r="AN76" i="135"/>
  <c r="AM76" i="135"/>
  <c r="AL76" i="135"/>
  <c r="AD76" i="135"/>
  <c r="Y102" i="4" s="1"/>
  <c r="Y76" i="135"/>
  <c r="X76" i="135"/>
  <c r="W76" i="135"/>
  <c r="V76" i="135"/>
  <c r="N76" i="135"/>
  <c r="W124" i="4" s="1"/>
  <c r="I76" i="135"/>
  <c r="H76" i="135"/>
  <c r="G76" i="135"/>
  <c r="F76" i="135"/>
  <c r="FN75" i="135"/>
  <c r="FM75" i="135"/>
  <c r="FL75" i="135"/>
  <c r="FK75" i="135"/>
  <c r="FD75" i="135"/>
  <c r="AJ118" i="4" s="1"/>
  <c r="EY75" i="135"/>
  <c r="EX75" i="135"/>
  <c r="EW75" i="135"/>
  <c r="EV75" i="135"/>
  <c r="EN75" i="135"/>
  <c r="AI106" i="4" s="1"/>
  <c r="EI75" i="135"/>
  <c r="EH75" i="135"/>
  <c r="EG75" i="135"/>
  <c r="EF75" i="135"/>
  <c r="DX75" i="135"/>
  <c r="DR75" i="135"/>
  <c r="DQ75" i="135"/>
  <c r="DP75" i="135"/>
  <c r="DO75" i="135"/>
  <c r="DF75" i="135"/>
  <c r="AG121" i="4" s="1"/>
  <c r="DA75" i="135"/>
  <c r="CZ75" i="135"/>
  <c r="CY75" i="135"/>
  <c r="CX75" i="135"/>
  <c r="CP75" i="135"/>
  <c r="AF102" i="4" s="1"/>
  <c r="CK75" i="135"/>
  <c r="CJ75" i="135"/>
  <c r="CI75" i="135"/>
  <c r="CH75" i="135"/>
  <c r="BZ75" i="135"/>
  <c r="BU75" i="135"/>
  <c r="BT75" i="135"/>
  <c r="BS75" i="135"/>
  <c r="BR75" i="135"/>
  <c r="BJ75" i="135"/>
  <c r="AC122" i="4" s="1"/>
  <c r="BE75" i="135"/>
  <c r="BD75" i="135"/>
  <c r="BC75" i="135"/>
  <c r="BB75" i="135"/>
  <c r="AT75" i="135"/>
  <c r="AA102" i="4" s="1"/>
  <c r="AO75" i="135"/>
  <c r="AN75" i="135"/>
  <c r="AM75" i="135"/>
  <c r="AL75" i="135"/>
  <c r="AD75" i="135"/>
  <c r="Y75" i="135"/>
  <c r="X75" i="135"/>
  <c r="W75" i="135"/>
  <c r="V75" i="135"/>
  <c r="N75" i="135"/>
  <c r="W123" i="4" s="1"/>
  <c r="I75" i="135"/>
  <c r="H75" i="135"/>
  <c r="G75" i="135"/>
  <c r="F75" i="135"/>
  <c r="FN74" i="135"/>
  <c r="FM74" i="135"/>
  <c r="FL74" i="135"/>
  <c r="FK74" i="135"/>
  <c r="FD74" i="135"/>
  <c r="EY74" i="135"/>
  <c r="EX74" i="135"/>
  <c r="EW74" i="135"/>
  <c r="EV74" i="135"/>
  <c r="EN74" i="135"/>
  <c r="AI105" i="4" s="1"/>
  <c r="EI74" i="135"/>
  <c r="EH74" i="135"/>
  <c r="EG74" i="135"/>
  <c r="EF74" i="135"/>
  <c r="DX74" i="135"/>
  <c r="AH99" i="4" s="1"/>
  <c r="DR74" i="135"/>
  <c r="DQ74" i="135"/>
  <c r="DP74" i="135"/>
  <c r="DO74" i="135"/>
  <c r="DF74" i="135"/>
  <c r="DA74" i="135"/>
  <c r="CZ74" i="135"/>
  <c r="CY74" i="135"/>
  <c r="CX74" i="135"/>
  <c r="CP74" i="135"/>
  <c r="AF101" i="4" s="1"/>
  <c r="CK74" i="135"/>
  <c r="CJ74" i="135"/>
  <c r="CI74" i="135"/>
  <c r="CH74" i="135"/>
  <c r="BZ74" i="135"/>
  <c r="BU74" i="135"/>
  <c r="BT74" i="135"/>
  <c r="BS74" i="135"/>
  <c r="BR74" i="135"/>
  <c r="BJ74" i="135"/>
  <c r="AC121" i="4" s="1"/>
  <c r="BE74" i="135"/>
  <c r="BD74" i="135"/>
  <c r="BC74" i="135"/>
  <c r="BB74" i="135"/>
  <c r="AT74" i="135"/>
  <c r="AA101" i="4" s="1"/>
  <c r="AO74" i="135"/>
  <c r="AN74" i="135"/>
  <c r="AM74" i="135"/>
  <c r="AL74" i="135"/>
  <c r="AD74" i="135"/>
  <c r="Y100" i="4" s="1"/>
  <c r="Y74" i="135"/>
  <c r="X74" i="135"/>
  <c r="W74" i="135"/>
  <c r="V74" i="135"/>
  <c r="N74" i="135"/>
  <c r="W122" i="4" s="1"/>
  <c r="I74" i="135"/>
  <c r="H74" i="135"/>
  <c r="G74" i="135"/>
  <c r="F74" i="135"/>
  <c r="FN73" i="135"/>
  <c r="FM73" i="135"/>
  <c r="FL73" i="135"/>
  <c r="FK73" i="135"/>
  <c r="FD73" i="135"/>
  <c r="EY73" i="135"/>
  <c r="EX73" i="135"/>
  <c r="EW73" i="135"/>
  <c r="EV73" i="135"/>
  <c r="EN73" i="135"/>
  <c r="AI104" i="4" s="1"/>
  <c r="EI73" i="135"/>
  <c r="EH73" i="135"/>
  <c r="EG73" i="135"/>
  <c r="EF73" i="135"/>
  <c r="DX73" i="135"/>
  <c r="AH98" i="4" s="1"/>
  <c r="DR73" i="135"/>
  <c r="DQ73" i="135"/>
  <c r="DP73" i="135"/>
  <c r="DO73" i="135"/>
  <c r="DF73" i="135"/>
  <c r="AG119" i="4" s="1"/>
  <c r="DA73" i="135"/>
  <c r="CZ73" i="135"/>
  <c r="CY73" i="135"/>
  <c r="CX73" i="135"/>
  <c r="CP73" i="135"/>
  <c r="AF100" i="4" s="1"/>
  <c r="CK73" i="135"/>
  <c r="CJ73" i="135"/>
  <c r="CI73" i="135"/>
  <c r="CH73" i="135"/>
  <c r="BZ73" i="135"/>
  <c r="BU73" i="135"/>
  <c r="BT73" i="135"/>
  <c r="BS73" i="135"/>
  <c r="BR73" i="135"/>
  <c r="BJ73" i="135"/>
  <c r="AC119" i="4" s="1"/>
  <c r="BE73" i="135"/>
  <c r="BD73" i="135"/>
  <c r="BC73" i="135"/>
  <c r="BB73" i="135"/>
  <c r="AT73" i="135"/>
  <c r="AA100" i="4" s="1"/>
  <c r="AO73" i="135"/>
  <c r="AN73" i="135"/>
  <c r="AM73" i="135"/>
  <c r="AL73" i="135"/>
  <c r="AD73" i="135"/>
  <c r="Y99" i="4" s="1"/>
  <c r="Y73" i="135"/>
  <c r="X73" i="135"/>
  <c r="W73" i="135"/>
  <c r="V73" i="135"/>
  <c r="N73" i="135"/>
  <c r="W121" i="4" s="1"/>
  <c r="I73" i="135"/>
  <c r="U86" i="4" s="1"/>
  <c r="H73" i="135"/>
  <c r="G73" i="135"/>
  <c r="F73" i="135"/>
  <c r="FN72" i="135"/>
  <c r="FM72" i="135"/>
  <c r="FL72" i="135"/>
  <c r="FK72" i="135"/>
  <c r="FD72" i="135"/>
  <c r="EY72" i="135"/>
  <c r="EX72" i="135"/>
  <c r="EW72" i="135"/>
  <c r="EV72" i="135"/>
  <c r="EN72" i="135"/>
  <c r="AI103" i="4" s="1"/>
  <c r="EI72" i="135"/>
  <c r="EH72" i="135"/>
  <c r="EG72" i="135"/>
  <c r="EF72" i="135"/>
  <c r="DX72" i="135"/>
  <c r="AH97" i="4" s="1"/>
  <c r="DR72" i="135"/>
  <c r="DQ72" i="135"/>
  <c r="DP72" i="135"/>
  <c r="DO72" i="135"/>
  <c r="DF72" i="135"/>
  <c r="AG118" i="4" s="1"/>
  <c r="DA72" i="135"/>
  <c r="CZ72" i="135"/>
  <c r="CY72" i="135"/>
  <c r="CX72" i="135"/>
  <c r="CP72" i="135"/>
  <c r="AF99" i="4" s="1"/>
  <c r="CK72" i="135"/>
  <c r="CJ72" i="135"/>
  <c r="CI72" i="135"/>
  <c r="CH72" i="135"/>
  <c r="BZ72" i="135"/>
  <c r="BU72" i="135"/>
  <c r="BT72" i="135"/>
  <c r="BS72" i="135"/>
  <c r="BR72" i="135"/>
  <c r="BJ72" i="135"/>
  <c r="BE72" i="135"/>
  <c r="BD72" i="135"/>
  <c r="BC72" i="135"/>
  <c r="BB72" i="135"/>
  <c r="AT72" i="135"/>
  <c r="AA99" i="4" s="1"/>
  <c r="AO72" i="135"/>
  <c r="AN72" i="135"/>
  <c r="AM72" i="135"/>
  <c r="AL72" i="135"/>
  <c r="AD72" i="135"/>
  <c r="Y72" i="135"/>
  <c r="X72" i="135"/>
  <c r="W72" i="135"/>
  <c r="V72" i="135"/>
  <c r="N72" i="135"/>
  <c r="W120" i="4" s="1"/>
  <c r="I72" i="135"/>
  <c r="H72" i="135"/>
  <c r="G72" i="135"/>
  <c r="F72" i="135"/>
  <c r="FN71" i="135"/>
  <c r="FM71" i="135"/>
  <c r="FL71" i="135"/>
  <c r="FK71" i="135"/>
  <c r="FD71" i="135"/>
  <c r="AJ109" i="4" s="1"/>
  <c r="EY71" i="135"/>
  <c r="EX71" i="135"/>
  <c r="EW71" i="135"/>
  <c r="EV71" i="135"/>
  <c r="EN71" i="135"/>
  <c r="AI102" i="4" s="1"/>
  <c r="EI71" i="135"/>
  <c r="EH71" i="135"/>
  <c r="EG71" i="135"/>
  <c r="EF71" i="135"/>
  <c r="DX71" i="135"/>
  <c r="AH96" i="4" s="1"/>
  <c r="DR71" i="135"/>
  <c r="DQ71" i="135"/>
  <c r="DP71" i="135"/>
  <c r="DO71" i="135"/>
  <c r="DF71" i="135"/>
  <c r="AG117" i="4" s="1"/>
  <c r="DA71" i="135"/>
  <c r="CZ71" i="135"/>
  <c r="CY71" i="135"/>
  <c r="CX71" i="135"/>
  <c r="CP71" i="135"/>
  <c r="AF98" i="4" s="1"/>
  <c r="CK71" i="135"/>
  <c r="CJ71" i="135"/>
  <c r="CI71" i="135"/>
  <c r="CH71" i="135"/>
  <c r="BZ71" i="135"/>
  <c r="BU71" i="135"/>
  <c r="BT71" i="135"/>
  <c r="BS71" i="135"/>
  <c r="BR71" i="135"/>
  <c r="BJ71" i="135"/>
  <c r="BE71" i="135"/>
  <c r="BD71" i="135"/>
  <c r="BC71" i="135"/>
  <c r="BB71" i="135"/>
  <c r="AT71" i="135"/>
  <c r="AO71" i="135"/>
  <c r="AN71" i="135"/>
  <c r="AM71" i="135"/>
  <c r="AL71" i="135"/>
  <c r="AD71" i="135"/>
  <c r="Y71" i="135"/>
  <c r="X71" i="135"/>
  <c r="W71" i="135"/>
  <c r="V71" i="135"/>
  <c r="N71" i="135"/>
  <c r="W119" i="4" s="1"/>
  <c r="I71" i="135"/>
  <c r="H71" i="135"/>
  <c r="G71" i="135"/>
  <c r="F71" i="135"/>
  <c r="FN70" i="135"/>
  <c r="FM70" i="135"/>
  <c r="FL70" i="135"/>
  <c r="FK70" i="135"/>
  <c r="FD70" i="135"/>
  <c r="AJ108" i="4" s="1"/>
  <c r="EY70" i="135"/>
  <c r="EX70" i="135"/>
  <c r="EW70" i="135"/>
  <c r="EV70" i="135"/>
  <c r="EN70" i="135"/>
  <c r="AI101" i="4" s="1"/>
  <c r="EI70" i="135"/>
  <c r="EH70" i="135"/>
  <c r="EG70" i="135"/>
  <c r="EF70" i="135"/>
  <c r="DX70" i="135"/>
  <c r="DR70" i="135"/>
  <c r="DQ70" i="135"/>
  <c r="DP70" i="135"/>
  <c r="DO70" i="135"/>
  <c r="DF70" i="135"/>
  <c r="DA70" i="135"/>
  <c r="CZ70" i="135"/>
  <c r="CY70" i="135"/>
  <c r="CX70" i="135"/>
  <c r="CP70" i="135"/>
  <c r="CK70" i="135"/>
  <c r="CJ70" i="135"/>
  <c r="CI70" i="135"/>
  <c r="CH70" i="135"/>
  <c r="BZ70" i="135"/>
  <c r="BU70" i="135"/>
  <c r="BT70" i="135"/>
  <c r="BS70" i="135"/>
  <c r="BR70" i="135"/>
  <c r="BJ70" i="135"/>
  <c r="BE70" i="135"/>
  <c r="BD70" i="135"/>
  <c r="BC70" i="135"/>
  <c r="BB70" i="135"/>
  <c r="AT70" i="135"/>
  <c r="AA97" i="4" s="1"/>
  <c r="AO70" i="135"/>
  <c r="AN70" i="135"/>
  <c r="AM70" i="135"/>
  <c r="AL70" i="135"/>
  <c r="AD70" i="135"/>
  <c r="Y70" i="135"/>
  <c r="X70" i="135"/>
  <c r="W70" i="135"/>
  <c r="V70" i="135"/>
  <c r="N70" i="135"/>
  <c r="W118" i="4" s="1"/>
  <c r="I70" i="135"/>
  <c r="H70" i="135"/>
  <c r="G70" i="135"/>
  <c r="F70" i="135"/>
  <c r="FN69" i="135"/>
  <c r="FM69" i="135"/>
  <c r="FL69" i="135"/>
  <c r="FK69" i="135"/>
  <c r="FD69" i="135"/>
  <c r="EY69" i="135"/>
  <c r="EX69" i="135"/>
  <c r="EW69" i="135"/>
  <c r="EV69" i="135"/>
  <c r="EN69" i="135"/>
  <c r="AI100" i="4" s="1"/>
  <c r="EI69" i="135"/>
  <c r="EH69" i="135"/>
  <c r="EG69" i="135"/>
  <c r="EF69" i="135"/>
  <c r="DX69" i="135"/>
  <c r="DR69" i="135"/>
  <c r="DQ69" i="135"/>
  <c r="DP69" i="135"/>
  <c r="DO69" i="135"/>
  <c r="DF69" i="135"/>
  <c r="AG115" i="4" s="1"/>
  <c r="DA69" i="135"/>
  <c r="CZ69" i="135"/>
  <c r="CY69" i="135"/>
  <c r="CX69" i="135"/>
  <c r="CP69" i="135"/>
  <c r="AF94" i="4" s="1"/>
  <c r="CK69" i="135"/>
  <c r="CJ69" i="135"/>
  <c r="CI69" i="135"/>
  <c r="CH69" i="135"/>
  <c r="BZ69" i="135"/>
  <c r="BU69" i="135"/>
  <c r="BT69" i="135"/>
  <c r="BS69" i="135"/>
  <c r="BR69" i="135"/>
  <c r="BJ69" i="135"/>
  <c r="BE69" i="135"/>
  <c r="BD69" i="135"/>
  <c r="BC69" i="135"/>
  <c r="BB69" i="135"/>
  <c r="AT69" i="135"/>
  <c r="AO69" i="135"/>
  <c r="AN69" i="135"/>
  <c r="AM69" i="135"/>
  <c r="AL69" i="135"/>
  <c r="AD69" i="135"/>
  <c r="Y94" i="4" s="1"/>
  <c r="Y69" i="135"/>
  <c r="X69" i="135"/>
  <c r="W69" i="135"/>
  <c r="V69" i="135"/>
  <c r="N69" i="135"/>
  <c r="W117" i="4" s="1"/>
  <c r="I69" i="135"/>
  <c r="H69" i="135"/>
  <c r="G69" i="135"/>
  <c r="F69" i="135"/>
  <c r="FN68" i="135"/>
  <c r="FM68" i="135"/>
  <c r="L77" i="39" s="1"/>
  <c r="FL68" i="135"/>
  <c r="FK68" i="135"/>
  <c r="I77" i="39" s="1"/>
  <c r="FD68" i="135"/>
  <c r="EY68" i="135"/>
  <c r="EX68" i="135"/>
  <c r="EW68" i="135"/>
  <c r="EV68" i="135"/>
  <c r="EN68" i="135"/>
  <c r="AI99" i="4" s="1"/>
  <c r="EI68" i="135"/>
  <c r="EH68" i="135"/>
  <c r="EG68" i="135"/>
  <c r="EF68" i="135"/>
  <c r="DX68" i="135"/>
  <c r="AH90" i="4" s="1"/>
  <c r="DR68" i="135"/>
  <c r="DQ68" i="135"/>
  <c r="DP68" i="135"/>
  <c r="DO68" i="135"/>
  <c r="DF68" i="135"/>
  <c r="DA68" i="135"/>
  <c r="CZ68" i="135"/>
  <c r="CY68" i="135"/>
  <c r="CX68" i="135"/>
  <c r="CP68" i="135"/>
  <c r="CK68" i="135"/>
  <c r="CJ68" i="135"/>
  <c r="CI68" i="135"/>
  <c r="CH68" i="135"/>
  <c r="BZ68" i="135"/>
  <c r="BU68" i="135"/>
  <c r="BT68" i="135"/>
  <c r="BS68" i="135"/>
  <c r="BR68" i="135"/>
  <c r="BJ68" i="135"/>
  <c r="AC109" i="4" s="1"/>
  <c r="BE68" i="135"/>
  <c r="BD68" i="135"/>
  <c r="BC68" i="135"/>
  <c r="BB68" i="135"/>
  <c r="AT68" i="135"/>
  <c r="AA95" i="4" s="1"/>
  <c r="AO68" i="135"/>
  <c r="AN68" i="135"/>
  <c r="AM68" i="135"/>
  <c r="AL68" i="135"/>
  <c r="AD68" i="135"/>
  <c r="Y68" i="135"/>
  <c r="X68" i="135"/>
  <c r="W68" i="135"/>
  <c r="V68" i="135"/>
  <c r="N68" i="135"/>
  <c r="I68" i="135"/>
  <c r="H68" i="135"/>
  <c r="G68" i="135"/>
  <c r="F68" i="135"/>
  <c r="FN67" i="135"/>
  <c r="FM67" i="135"/>
  <c r="FL67" i="135"/>
  <c r="FK67" i="135"/>
  <c r="I76" i="39" s="1"/>
  <c r="FD67" i="135"/>
  <c r="AJ105" i="4" s="1"/>
  <c r="EY67" i="135"/>
  <c r="EX67" i="135"/>
  <c r="EW67" i="135"/>
  <c r="EV67" i="135"/>
  <c r="EN67" i="135"/>
  <c r="AI98" i="4" s="1"/>
  <c r="EI67" i="135"/>
  <c r="EH67" i="135"/>
  <c r="EG67" i="135"/>
  <c r="EF67" i="135"/>
  <c r="DX67" i="135"/>
  <c r="DR67" i="135"/>
  <c r="DQ67" i="135"/>
  <c r="DP67" i="135"/>
  <c r="DO67" i="135"/>
  <c r="DF67" i="135"/>
  <c r="AG110" i="4" s="1"/>
  <c r="DA67" i="135"/>
  <c r="CZ67" i="135"/>
  <c r="CY67" i="135"/>
  <c r="CX67" i="135"/>
  <c r="CP67" i="135"/>
  <c r="AF92" i="4" s="1"/>
  <c r="CK67" i="135"/>
  <c r="CJ67" i="135"/>
  <c r="CI67" i="135"/>
  <c r="CH67" i="135"/>
  <c r="BZ67" i="135"/>
  <c r="BU67" i="135"/>
  <c r="BT67" i="135"/>
  <c r="BS67" i="135"/>
  <c r="BR67" i="135"/>
  <c r="BJ67" i="135"/>
  <c r="AC108" i="4" s="1"/>
  <c r="BE67" i="135"/>
  <c r="BD67" i="135"/>
  <c r="BC67" i="135"/>
  <c r="BB67" i="135"/>
  <c r="AT67" i="135"/>
  <c r="AA94" i="4" s="1"/>
  <c r="AO67" i="135"/>
  <c r="AN67" i="135"/>
  <c r="AM67" i="135"/>
  <c r="AL67" i="135"/>
  <c r="AD67" i="135"/>
  <c r="Y92" i="4" s="1"/>
  <c r="Y67" i="135"/>
  <c r="X67" i="135"/>
  <c r="W67" i="135"/>
  <c r="V67" i="135"/>
  <c r="N67" i="135"/>
  <c r="W115" i="4" s="1"/>
  <c r="I67" i="135"/>
  <c r="U76" i="4" s="1"/>
  <c r="H67" i="135"/>
  <c r="G67" i="135"/>
  <c r="F67" i="135"/>
  <c r="FN66" i="135"/>
  <c r="FM66" i="135"/>
  <c r="FL66" i="135"/>
  <c r="FK66" i="135"/>
  <c r="FD66" i="135"/>
  <c r="EY66" i="135"/>
  <c r="EX66" i="135"/>
  <c r="EW66" i="135"/>
  <c r="EV66" i="135"/>
  <c r="EN66" i="135"/>
  <c r="AI97" i="4" s="1"/>
  <c r="EI66" i="135"/>
  <c r="EH66" i="135"/>
  <c r="EG66" i="135"/>
  <c r="EF66" i="135"/>
  <c r="DX66" i="135"/>
  <c r="AH86" i="4" s="1"/>
  <c r="DR66" i="135"/>
  <c r="DQ66" i="135"/>
  <c r="DP66" i="135"/>
  <c r="DO66" i="135"/>
  <c r="DF66" i="135"/>
  <c r="DA66" i="135"/>
  <c r="CZ66" i="135"/>
  <c r="CY66" i="135"/>
  <c r="CX66" i="135"/>
  <c r="CP66" i="135"/>
  <c r="CK66" i="135"/>
  <c r="CJ66" i="135"/>
  <c r="CI66" i="135"/>
  <c r="CH66" i="135"/>
  <c r="BZ66" i="135"/>
  <c r="BU66" i="135"/>
  <c r="BT66" i="135"/>
  <c r="BS66" i="135"/>
  <c r="BR66" i="135"/>
  <c r="BJ66" i="135"/>
  <c r="BE66" i="135"/>
  <c r="BD66" i="135"/>
  <c r="BC66" i="135"/>
  <c r="BB66" i="135"/>
  <c r="AT66" i="135"/>
  <c r="AA93" i="4" s="1"/>
  <c r="AO66" i="135"/>
  <c r="AN66" i="135"/>
  <c r="AM66" i="135"/>
  <c r="AL66" i="135"/>
  <c r="AD66" i="135"/>
  <c r="Y66" i="135"/>
  <c r="X66" i="135"/>
  <c r="W66" i="135"/>
  <c r="V66" i="135"/>
  <c r="N66" i="135"/>
  <c r="I66" i="135"/>
  <c r="U75" i="4" s="1"/>
  <c r="H66" i="135"/>
  <c r="G66" i="135"/>
  <c r="F66" i="135"/>
  <c r="FN65" i="135"/>
  <c r="FM65" i="135"/>
  <c r="FL65" i="135"/>
  <c r="FK65" i="135"/>
  <c r="FD65" i="135"/>
  <c r="EY65" i="135"/>
  <c r="EX65" i="135"/>
  <c r="EW65" i="135"/>
  <c r="EV65" i="135"/>
  <c r="EN65" i="135"/>
  <c r="AI96" i="4" s="1"/>
  <c r="EI65" i="135"/>
  <c r="EH65" i="135"/>
  <c r="EG65" i="135"/>
  <c r="EF65" i="135"/>
  <c r="DX65" i="135"/>
  <c r="AH85" i="4" s="1"/>
  <c r="DR65" i="135"/>
  <c r="DQ65" i="135"/>
  <c r="DP65" i="135"/>
  <c r="DO65" i="135"/>
  <c r="DF65" i="135"/>
  <c r="AG108" i="4" s="1"/>
  <c r="DA65" i="135"/>
  <c r="CZ65" i="135"/>
  <c r="CY65" i="135"/>
  <c r="CX65" i="135"/>
  <c r="CP65" i="135"/>
  <c r="CK65" i="135"/>
  <c r="CJ65" i="135"/>
  <c r="CI65" i="135"/>
  <c r="CH65" i="135"/>
  <c r="BZ65" i="135"/>
  <c r="BU65" i="135"/>
  <c r="BT65" i="135"/>
  <c r="BS65" i="135"/>
  <c r="BR65" i="135"/>
  <c r="BJ65" i="135"/>
  <c r="BE65" i="135"/>
  <c r="BD65" i="135"/>
  <c r="BC65" i="135"/>
  <c r="BB65" i="135"/>
  <c r="AT65" i="135"/>
  <c r="AA92" i="4" s="1"/>
  <c r="AO65" i="135"/>
  <c r="AN65" i="135"/>
  <c r="AM65" i="135"/>
  <c r="AL65" i="135"/>
  <c r="AD65" i="135"/>
  <c r="Y90" i="4" s="1"/>
  <c r="Y65" i="135"/>
  <c r="X65" i="135"/>
  <c r="W65" i="135"/>
  <c r="V65" i="135"/>
  <c r="N65" i="135"/>
  <c r="I65" i="135"/>
  <c r="U74" i="4" s="1"/>
  <c r="H65" i="135"/>
  <c r="G65" i="135"/>
  <c r="F65" i="135"/>
  <c r="FN64" i="135"/>
  <c r="FM64" i="135"/>
  <c r="FL64" i="135"/>
  <c r="FK64" i="135"/>
  <c r="FD64" i="135"/>
  <c r="AJ101" i="4" s="1"/>
  <c r="EY64" i="135"/>
  <c r="EX64" i="135"/>
  <c r="EW64" i="135"/>
  <c r="EV64" i="135"/>
  <c r="EN64" i="135"/>
  <c r="AI94" i="4" s="1"/>
  <c r="EI64" i="135"/>
  <c r="EH64" i="135"/>
  <c r="EG64" i="135"/>
  <c r="EF64" i="135"/>
  <c r="DX64" i="135"/>
  <c r="AH84" i="4" s="1"/>
  <c r="DR64" i="135"/>
  <c r="DQ64" i="135"/>
  <c r="DP64" i="135"/>
  <c r="DO64" i="135"/>
  <c r="DF64" i="135"/>
  <c r="AG107" i="4" s="1"/>
  <c r="DA64" i="135"/>
  <c r="CZ64" i="135"/>
  <c r="CY64" i="135"/>
  <c r="CX64" i="135"/>
  <c r="CP64" i="135"/>
  <c r="AF71" i="4" s="1"/>
  <c r="CK64" i="135"/>
  <c r="CJ64" i="135"/>
  <c r="CI64" i="135"/>
  <c r="CH64" i="135"/>
  <c r="BZ64" i="135"/>
  <c r="BU64" i="135"/>
  <c r="BT64" i="135"/>
  <c r="BS64" i="135"/>
  <c r="BR64" i="135"/>
  <c r="BJ64" i="135"/>
  <c r="BE64" i="135"/>
  <c r="BD64" i="135"/>
  <c r="BC64" i="135"/>
  <c r="BB64" i="135"/>
  <c r="AT64" i="135"/>
  <c r="AA91" i="4" s="1"/>
  <c r="AO64" i="135"/>
  <c r="AN64" i="135"/>
  <c r="AM64" i="135"/>
  <c r="AL64" i="135"/>
  <c r="AD64" i="135"/>
  <c r="Y64" i="135"/>
  <c r="X64" i="135"/>
  <c r="W64" i="135"/>
  <c r="V64" i="135"/>
  <c r="N64" i="135"/>
  <c r="W109" i="4" s="1"/>
  <c r="I64" i="135"/>
  <c r="H64" i="135"/>
  <c r="G64" i="135"/>
  <c r="F64" i="135"/>
  <c r="FN63" i="135"/>
  <c r="FM63" i="135"/>
  <c r="FL63" i="135"/>
  <c r="FK63" i="135"/>
  <c r="FD63" i="135"/>
  <c r="AJ100" i="4" s="1"/>
  <c r="EY63" i="135"/>
  <c r="EX63" i="135"/>
  <c r="EW63" i="135"/>
  <c r="EV63" i="135"/>
  <c r="EN63" i="135"/>
  <c r="AI92" i="4" s="1"/>
  <c r="EI63" i="135"/>
  <c r="EH63" i="135"/>
  <c r="EG63" i="135"/>
  <c r="EF63" i="135"/>
  <c r="DX63" i="135"/>
  <c r="AH83" i="4" s="1"/>
  <c r="DR63" i="135"/>
  <c r="DQ63" i="135"/>
  <c r="DP63" i="135"/>
  <c r="DO63" i="135"/>
  <c r="DF63" i="135"/>
  <c r="AG106" i="4" s="1"/>
  <c r="DA63" i="135"/>
  <c r="CZ63" i="135"/>
  <c r="CY63" i="135"/>
  <c r="CX63" i="135"/>
  <c r="CP63" i="135"/>
  <c r="AF86" i="4" s="1"/>
  <c r="CK63" i="135"/>
  <c r="CJ63" i="135"/>
  <c r="CI63" i="135"/>
  <c r="CH63" i="135"/>
  <c r="BZ63" i="135"/>
  <c r="BU63" i="135"/>
  <c r="BT63" i="135"/>
  <c r="BS63" i="135"/>
  <c r="BR63" i="135"/>
  <c r="BJ63" i="135"/>
  <c r="AC103" i="4" s="1"/>
  <c r="BE63" i="135"/>
  <c r="BD63" i="135"/>
  <c r="BC63" i="135"/>
  <c r="BB63" i="135"/>
  <c r="AT63" i="135"/>
  <c r="AA90" i="4" s="1"/>
  <c r="AO63" i="135"/>
  <c r="AN63" i="135"/>
  <c r="AM63" i="135"/>
  <c r="AL63" i="135"/>
  <c r="AD63" i="135"/>
  <c r="Y86" i="4" s="1"/>
  <c r="Y63" i="135"/>
  <c r="X63" i="135"/>
  <c r="W63" i="135"/>
  <c r="V63" i="135"/>
  <c r="N63" i="135"/>
  <c r="W108" i="4" s="1"/>
  <c r="I63" i="135"/>
  <c r="H63" i="135"/>
  <c r="G63" i="135"/>
  <c r="F63" i="135"/>
  <c r="FN62" i="135"/>
  <c r="FM62" i="135"/>
  <c r="FL62" i="135"/>
  <c r="FK62" i="135"/>
  <c r="FD62" i="135"/>
  <c r="EY62" i="135"/>
  <c r="EX62" i="135"/>
  <c r="EW62" i="135"/>
  <c r="EV62" i="135"/>
  <c r="EN62" i="135"/>
  <c r="AI90" i="4" s="1"/>
  <c r="EI62" i="135"/>
  <c r="EH62" i="135"/>
  <c r="EG62" i="135"/>
  <c r="EF62" i="135"/>
  <c r="DX62" i="135"/>
  <c r="DR62" i="135"/>
  <c r="DQ62" i="135"/>
  <c r="DP62" i="135"/>
  <c r="DO62" i="135"/>
  <c r="DF62" i="135"/>
  <c r="AG105" i="4" s="1"/>
  <c r="DA62" i="135"/>
  <c r="CZ62" i="135"/>
  <c r="CY62" i="135"/>
  <c r="CX62" i="135"/>
  <c r="CP62" i="135"/>
  <c r="CK62" i="135"/>
  <c r="CJ62" i="135"/>
  <c r="CI62" i="135"/>
  <c r="CH62" i="135"/>
  <c r="BZ62" i="135"/>
  <c r="BU62" i="135"/>
  <c r="BT62" i="135"/>
  <c r="BS62" i="135"/>
  <c r="BR62" i="135"/>
  <c r="BJ62" i="135"/>
  <c r="AC102" i="4" s="1"/>
  <c r="BE62" i="135"/>
  <c r="BD62" i="135"/>
  <c r="BC62" i="135"/>
  <c r="BB62" i="135"/>
  <c r="AT62" i="135"/>
  <c r="AA89" i="4" s="1"/>
  <c r="AO62" i="135"/>
  <c r="AN62" i="135"/>
  <c r="AM62" i="135"/>
  <c r="AL62" i="135"/>
  <c r="AD62" i="135"/>
  <c r="Y62" i="135"/>
  <c r="X62" i="135"/>
  <c r="W62" i="135"/>
  <c r="V62" i="135"/>
  <c r="N62" i="135"/>
  <c r="W107" i="4" s="1"/>
  <c r="I62" i="135"/>
  <c r="U71" i="4" s="1"/>
  <c r="H62" i="135"/>
  <c r="G62" i="135"/>
  <c r="F62" i="135"/>
  <c r="FN61" i="135"/>
  <c r="FM61" i="135"/>
  <c r="FL61" i="135"/>
  <c r="FK61" i="135"/>
  <c r="FD61" i="135"/>
  <c r="AJ98" i="4" s="1"/>
  <c r="EY61" i="135"/>
  <c r="EX61" i="135"/>
  <c r="EW61" i="135"/>
  <c r="EV61" i="135"/>
  <c r="EN61" i="135"/>
  <c r="AI86" i="4" s="1"/>
  <c r="EI61" i="135"/>
  <c r="EH61" i="135"/>
  <c r="EG61" i="135"/>
  <c r="EF61" i="135"/>
  <c r="DX61" i="135"/>
  <c r="AH81" i="4" s="1"/>
  <c r="DR61" i="135"/>
  <c r="DQ61" i="135"/>
  <c r="DP61" i="135"/>
  <c r="DO61" i="135"/>
  <c r="DF61" i="135"/>
  <c r="AG103" i="4" s="1"/>
  <c r="DA61" i="135"/>
  <c r="CZ61" i="135"/>
  <c r="CY61" i="135"/>
  <c r="CX61" i="135"/>
  <c r="CP61" i="135"/>
  <c r="AF84" i="4" s="1"/>
  <c r="CK61" i="135"/>
  <c r="CJ61" i="135"/>
  <c r="CI61" i="135"/>
  <c r="CH61" i="135"/>
  <c r="BZ61" i="135"/>
  <c r="BU61" i="135"/>
  <c r="BT61" i="135"/>
  <c r="BS61" i="135"/>
  <c r="BR61" i="135"/>
  <c r="BJ61" i="135"/>
  <c r="AC101" i="4" s="1"/>
  <c r="BE61" i="135"/>
  <c r="BD61" i="135"/>
  <c r="BC61" i="135"/>
  <c r="BB61" i="135"/>
  <c r="AT61" i="135"/>
  <c r="AA86" i="4" s="1"/>
  <c r="AO61" i="135"/>
  <c r="AN61" i="135"/>
  <c r="AM61" i="135"/>
  <c r="AL61" i="135"/>
  <c r="AD61" i="135"/>
  <c r="Y61" i="135"/>
  <c r="X61" i="135"/>
  <c r="W61" i="135"/>
  <c r="V61" i="135"/>
  <c r="N61" i="135"/>
  <c r="W103" i="4" s="1"/>
  <c r="I61" i="135"/>
  <c r="H61" i="135"/>
  <c r="G61" i="135"/>
  <c r="F61" i="135"/>
  <c r="FN60" i="135"/>
  <c r="FM60" i="135"/>
  <c r="FL60" i="135"/>
  <c r="FK60" i="135"/>
  <c r="FD60" i="135"/>
  <c r="AJ96" i="4" s="1"/>
  <c r="EY60" i="135"/>
  <c r="EX60" i="135"/>
  <c r="EW60" i="135"/>
  <c r="EV60" i="135"/>
  <c r="EN60" i="135"/>
  <c r="AI85" i="4" s="1"/>
  <c r="EI60" i="135"/>
  <c r="EH60" i="135"/>
  <c r="EG60" i="135"/>
  <c r="EF60" i="135"/>
  <c r="DX60" i="135"/>
  <c r="AH79" i="4" s="1"/>
  <c r="DR60" i="135"/>
  <c r="DQ60" i="135"/>
  <c r="DP60" i="135"/>
  <c r="DO60" i="135"/>
  <c r="DF60" i="135"/>
  <c r="AG102" i="4" s="1"/>
  <c r="DA60" i="135"/>
  <c r="CZ60" i="135"/>
  <c r="CY60" i="135"/>
  <c r="CX60" i="135"/>
  <c r="CP60" i="135"/>
  <c r="CK60" i="135"/>
  <c r="CJ60" i="135"/>
  <c r="CI60" i="135"/>
  <c r="CH60" i="135"/>
  <c r="BZ60" i="135"/>
  <c r="BU60" i="135"/>
  <c r="BT60" i="135"/>
  <c r="BS60" i="135"/>
  <c r="BR60" i="135"/>
  <c r="BJ60" i="135"/>
  <c r="AC100" i="4" s="1"/>
  <c r="BE60" i="135"/>
  <c r="BD60" i="135"/>
  <c r="BC60" i="135"/>
  <c r="BB60" i="135"/>
  <c r="AT60" i="135"/>
  <c r="AO60" i="135"/>
  <c r="AN60" i="135"/>
  <c r="AM60" i="135"/>
  <c r="AL60" i="135"/>
  <c r="AD60" i="135"/>
  <c r="Y60" i="135"/>
  <c r="X60" i="135"/>
  <c r="W60" i="135"/>
  <c r="V60" i="135"/>
  <c r="N60" i="135"/>
  <c r="W102" i="4" s="1"/>
  <c r="I60" i="135"/>
  <c r="U69" i="4" s="1"/>
  <c r="H60" i="135"/>
  <c r="G60" i="135"/>
  <c r="F60" i="135"/>
  <c r="FN59" i="135"/>
  <c r="FM59" i="135"/>
  <c r="FL59" i="135"/>
  <c r="FK59" i="135"/>
  <c r="FD59" i="135"/>
  <c r="AJ94" i="4" s="1"/>
  <c r="EY59" i="135"/>
  <c r="EX59" i="135"/>
  <c r="EW59" i="135"/>
  <c r="EV59" i="135"/>
  <c r="EN59" i="135"/>
  <c r="AI81" i="4" s="1"/>
  <c r="EI59" i="135"/>
  <c r="EH59" i="135"/>
  <c r="EG59" i="135"/>
  <c r="EF59" i="135"/>
  <c r="DX59" i="135"/>
  <c r="AH78" i="4" s="1"/>
  <c r="DR59" i="135"/>
  <c r="DQ59" i="135"/>
  <c r="DP59" i="135"/>
  <c r="DO59" i="135"/>
  <c r="DF59" i="135"/>
  <c r="AG101" i="4" s="1"/>
  <c r="DA59" i="135"/>
  <c r="CZ59" i="135"/>
  <c r="CY59" i="135"/>
  <c r="CX59" i="135"/>
  <c r="CP59" i="135"/>
  <c r="CK59" i="135"/>
  <c r="CJ59" i="135"/>
  <c r="CI59" i="135"/>
  <c r="CH59" i="135"/>
  <c r="BZ59" i="135"/>
  <c r="BU59" i="135"/>
  <c r="BT59" i="135"/>
  <c r="BS59" i="135"/>
  <c r="BR59" i="135"/>
  <c r="BJ59" i="135"/>
  <c r="AC99" i="4" s="1"/>
  <c r="BE59" i="135"/>
  <c r="BD59" i="135"/>
  <c r="BC59" i="135"/>
  <c r="BB59" i="135"/>
  <c r="AT59" i="135"/>
  <c r="AA82" i="4" s="1"/>
  <c r="AO59" i="135"/>
  <c r="AN59" i="135"/>
  <c r="AM59" i="135"/>
  <c r="AL59" i="135"/>
  <c r="AD59" i="135"/>
  <c r="Y79" i="4" s="1"/>
  <c r="Y59" i="135"/>
  <c r="X59" i="135"/>
  <c r="W59" i="135"/>
  <c r="V59" i="135"/>
  <c r="N59" i="135"/>
  <c r="I59" i="135"/>
  <c r="H59" i="135"/>
  <c r="G59" i="135"/>
  <c r="F59" i="135"/>
  <c r="FN58" i="135"/>
  <c r="FM58" i="135"/>
  <c r="FL58" i="135"/>
  <c r="FK58" i="135"/>
  <c r="FD58" i="135"/>
  <c r="AJ93" i="4" s="1"/>
  <c r="EY58" i="135"/>
  <c r="EX58" i="135"/>
  <c r="EW58" i="135"/>
  <c r="EV58" i="135"/>
  <c r="EN58" i="135"/>
  <c r="AI79" i="4" s="1"/>
  <c r="EI58" i="135"/>
  <c r="EH58" i="135"/>
  <c r="EG58" i="135"/>
  <c r="EF58" i="135"/>
  <c r="DX58" i="135"/>
  <c r="AH77" i="4" s="1"/>
  <c r="DR58" i="135"/>
  <c r="DQ58" i="135"/>
  <c r="DP58" i="135"/>
  <c r="DO58" i="135"/>
  <c r="DF58" i="135"/>
  <c r="AG100" i="4" s="1"/>
  <c r="DA58" i="135"/>
  <c r="CZ58" i="135"/>
  <c r="CY58" i="135"/>
  <c r="CX58" i="135"/>
  <c r="CP58" i="135"/>
  <c r="CK58" i="135"/>
  <c r="CJ58" i="135"/>
  <c r="CI58" i="135"/>
  <c r="CH58" i="135"/>
  <c r="BZ58" i="135"/>
  <c r="BU58" i="135"/>
  <c r="BT58" i="135"/>
  <c r="BS58" i="135"/>
  <c r="BR58" i="135"/>
  <c r="BJ58" i="135"/>
  <c r="BE58" i="135"/>
  <c r="BD58" i="135"/>
  <c r="BC58" i="135"/>
  <c r="BB58" i="135"/>
  <c r="AT58" i="135"/>
  <c r="AA81" i="4" s="1"/>
  <c r="AO58" i="135"/>
  <c r="AN58" i="135"/>
  <c r="AM58" i="135"/>
  <c r="AL58" i="135"/>
  <c r="AD58" i="135"/>
  <c r="Y78" i="4" s="1"/>
  <c r="Y58" i="135"/>
  <c r="X58" i="135"/>
  <c r="W58" i="135"/>
  <c r="V58" i="135"/>
  <c r="N58" i="135"/>
  <c r="W100" i="4" s="1"/>
  <c r="I58" i="135"/>
  <c r="U67" i="4" s="1"/>
  <c r="H58" i="135"/>
  <c r="G58" i="135"/>
  <c r="F58" i="135"/>
  <c r="FN57" i="135"/>
  <c r="FM57" i="135"/>
  <c r="FL57" i="135"/>
  <c r="FK57" i="135"/>
  <c r="FD57" i="135"/>
  <c r="AJ92" i="4" s="1"/>
  <c r="EY57" i="135"/>
  <c r="EX57" i="135"/>
  <c r="EW57" i="135"/>
  <c r="EV57" i="135"/>
  <c r="EN57" i="135"/>
  <c r="AI78" i="4" s="1"/>
  <c r="EI57" i="135"/>
  <c r="EH57" i="135"/>
  <c r="EG57" i="135"/>
  <c r="EF57" i="135"/>
  <c r="DX57" i="135"/>
  <c r="AH76" i="4" s="1"/>
  <c r="DR57" i="135"/>
  <c r="DQ57" i="135"/>
  <c r="DP57" i="135"/>
  <c r="DO57" i="135"/>
  <c r="DF57" i="135"/>
  <c r="AG99" i="4" s="1"/>
  <c r="DA57" i="135"/>
  <c r="CZ57" i="135"/>
  <c r="CY57" i="135"/>
  <c r="CX57" i="135"/>
  <c r="CP57" i="135"/>
  <c r="CK57" i="135"/>
  <c r="CJ57" i="135"/>
  <c r="CI57" i="135"/>
  <c r="CH57" i="135"/>
  <c r="BZ57" i="135"/>
  <c r="BU57" i="135"/>
  <c r="BT57" i="135"/>
  <c r="BS57" i="135"/>
  <c r="BR57" i="135"/>
  <c r="BJ57" i="135"/>
  <c r="BE57" i="135"/>
  <c r="BD57" i="135"/>
  <c r="BC57" i="135"/>
  <c r="BB57" i="135"/>
  <c r="AT57" i="135"/>
  <c r="AO57" i="135"/>
  <c r="AN57" i="135"/>
  <c r="AM57" i="135"/>
  <c r="AL57" i="135"/>
  <c r="AD57" i="135"/>
  <c r="Y76" i="4" s="1"/>
  <c r="Y57" i="135"/>
  <c r="X57" i="135"/>
  <c r="W57" i="135"/>
  <c r="V57" i="135"/>
  <c r="N57" i="135"/>
  <c r="W99" i="4" s="1"/>
  <c r="I57" i="135"/>
  <c r="H57" i="135"/>
  <c r="G57" i="135"/>
  <c r="F57" i="135"/>
  <c r="FN56" i="135"/>
  <c r="FM56" i="135"/>
  <c r="FL56" i="135"/>
  <c r="FK56" i="135"/>
  <c r="FD56" i="135"/>
  <c r="EY56" i="135"/>
  <c r="EX56" i="135"/>
  <c r="EW56" i="135"/>
  <c r="EV56" i="135"/>
  <c r="EN56" i="135"/>
  <c r="AI77" i="4" s="1"/>
  <c r="EI56" i="135"/>
  <c r="EH56" i="135"/>
  <c r="EG56" i="135"/>
  <c r="EF56" i="135"/>
  <c r="DX56" i="135"/>
  <c r="AH75" i="4" s="1"/>
  <c r="DR56" i="135"/>
  <c r="DQ56" i="135"/>
  <c r="DP56" i="135"/>
  <c r="DO56" i="135"/>
  <c r="DF56" i="135"/>
  <c r="AG98" i="4" s="1"/>
  <c r="DA56" i="135"/>
  <c r="CZ56" i="135"/>
  <c r="CY56" i="135"/>
  <c r="CX56" i="135"/>
  <c r="CP56" i="135"/>
  <c r="AF78" i="4" s="1"/>
  <c r="CK56" i="135"/>
  <c r="CJ56" i="135"/>
  <c r="CI56" i="135"/>
  <c r="CH56" i="135"/>
  <c r="BZ56" i="135"/>
  <c r="BU56" i="135"/>
  <c r="BT56" i="135"/>
  <c r="BS56" i="135"/>
  <c r="BR56" i="135"/>
  <c r="BJ56" i="135"/>
  <c r="BE56" i="135"/>
  <c r="BD56" i="135"/>
  <c r="BC56" i="135"/>
  <c r="BB56" i="135"/>
  <c r="AT56" i="135"/>
  <c r="AO56" i="135"/>
  <c r="AN56" i="135"/>
  <c r="AM56" i="135"/>
  <c r="AL56" i="135"/>
  <c r="AD56" i="135"/>
  <c r="Y75" i="4" s="1"/>
  <c r="Y56" i="135"/>
  <c r="X56" i="135"/>
  <c r="W56" i="135"/>
  <c r="V56" i="135"/>
  <c r="N56" i="135"/>
  <c r="W98" i="4" s="1"/>
  <c r="I56" i="135"/>
  <c r="U65" i="4" s="1"/>
  <c r="H56" i="135"/>
  <c r="G56" i="135"/>
  <c r="F56" i="135"/>
  <c r="FN55" i="135"/>
  <c r="FM55" i="135"/>
  <c r="FL55" i="135"/>
  <c r="FK55" i="135"/>
  <c r="FD55" i="135"/>
  <c r="AJ88" i="4" s="1"/>
  <c r="EY55" i="135"/>
  <c r="EX55" i="135"/>
  <c r="EW55" i="135"/>
  <c r="EV55" i="135"/>
  <c r="EN55" i="135"/>
  <c r="EI55" i="135"/>
  <c r="EH55" i="135"/>
  <c r="EG55" i="135"/>
  <c r="EF55" i="135"/>
  <c r="DX55" i="135"/>
  <c r="AH74" i="4" s="1"/>
  <c r="DR55" i="135"/>
  <c r="DQ55" i="135"/>
  <c r="DP55" i="135"/>
  <c r="DO55" i="135"/>
  <c r="DF55" i="135"/>
  <c r="DA55" i="135"/>
  <c r="CZ55" i="135"/>
  <c r="CY55" i="135"/>
  <c r="CX55" i="135"/>
  <c r="CP55" i="135"/>
  <c r="AF76" i="4" s="1"/>
  <c r="CK55" i="135"/>
  <c r="CJ55" i="135"/>
  <c r="CI55" i="135"/>
  <c r="CH55" i="135"/>
  <c r="BZ55" i="135"/>
  <c r="BU55" i="135"/>
  <c r="BT55" i="135"/>
  <c r="BS55" i="135"/>
  <c r="BR55" i="135"/>
  <c r="BJ55" i="135"/>
  <c r="AC94" i="4" s="1"/>
  <c r="BE55" i="135"/>
  <c r="BD55" i="135"/>
  <c r="BC55" i="135"/>
  <c r="BB55" i="135"/>
  <c r="AT55" i="135"/>
  <c r="AA76" i="4" s="1"/>
  <c r="AO55" i="135"/>
  <c r="AN55" i="135"/>
  <c r="AM55" i="135"/>
  <c r="AL55" i="135"/>
  <c r="AD55" i="135"/>
  <c r="Y74" i="4" s="1"/>
  <c r="Y55" i="135"/>
  <c r="X55" i="135"/>
  <c r="W55" i="135"/>
  <c r="V55" i="135"/>
  <c r="N55" i="135"/>
  <c r="I55" i="135"/>
  <c r="H55" i="135"/>
  <c r="G55" i="135"/>
  <c r="F55" i="135"/>
  <c r="FN54" i="135"/>
  <c r="FM54" i="135"/>
  <c r="FL54" i="135"/>
  <c r="FK54" i="135"/>
  <c r="FD54" i="135"/>
  <c r="AJ87" i="4" s="1"/>
  <c r="EY54" i="135"/>
  <c r="EX54" i="135"/>
  <c r="EW54" i="135"/>
  <c r="EV54" i="135"/>
  <c r="EN54" i="135"/>
  <c r="AI75" i="4" s="1"/>
  <c r="EI54" i="135"/>
  <c r="EH54" i="135"/>
  <c r="EG54" i="135"/>
  <c r="EF54" i="135"/>
  <c r="DX54" i="135"/>
  <c r="AH73" i="4" s="1"/>
  <c r="DR54" i="135"/>
  <c r="DQ54" i="135"/>
  <c r="DP54" i="135"/>
  <c r="DO54" i="135"/>
  <c r="DF54" i="135"/>
  <c r="AG94" i="4" s="1"/>
  <c r="DA54" i="135"/>
  <c r="CZ54" i="135"/>
  <c r="CY54" i="135"/>
  <c r="CX54" i="135"/>
  <c r="CP54" i="135"/>
  <c r="AF75" i="4" s="1"/>
  <c r="CK54" i="135"/>
  <c r="CJ54" i="135"/>
  <c r="CI54" i="135"/>
  <c r="CH54" i="135"/>
  <c r="BZ54" i="135"/>
  <c r="BU54" i="135"/>
  <c r="BT54" i="135"/>
  <c r="BS54" i="135"/>
  <c r="BR54" i="135"/>
  <c r="BJ54" i="135"/>
  <c r="BE54" i="135"/>
  <c r="BD54" i="135"/>
  <c r="BC54" i="135"/>
  <c r="BB54" i="135"/>
  <c r="AT54" i="135"/>
  <c r="AA75" i="4" s="1"/>
  <c r="AO54" i="135"/>
  <c r="AN54" i="135"/>
  <c r="AM54" i="135"/>
  <c r="AL54" i="135"/>
  <c r="AD54" i="135"/>
  <c r="Y54" i="135"/>
  <c r="X54" i="135"/>
  <c r="W54" i="135"/>
  <c r="V54" i="135"/>
  <c r="N54" i="135"/>
  <c r="W96" i="4" s="1"/>
  <c r="I54" i="135"/>
  <c r="H54" i="135"/>
  <c r="G54" i="135"/>
  <c r="F54" i="135"/>
  <c r="FN53" i="135"/>
  <c r="FM53" i="135"/>
  <c r="FL53" i="135"/>
  <c r="FK53" i="135"/>
  <c r="FD53" i="135"/>
  <c r="AJ86" i="4" s="1"/>
  <c r="EY53" i="135"/>
  <c r="EX53" i="135"/>
  <c r="EW53" i="135"/>
  <c r="EV53" i="135"/>
  <c r="EN53" i="135"/>
  <c r="AI74" i="4" s="1"/>
  <c r="EI53" i="135"/>
  <c r="EH53" i="135"/>
  <c r="EG53" i="135"/>
  <c r="EF53" i="135"/>
  <c r="DX53" i="135"/>
  <c r="DR53" i="135"/>
  <c r="DQ53" i="135"/>
  <c r="DP53" i="135"/>
  <c r="DO53" i="135"/>
  <c r="DF53" i="135"/>
  <c r="AG92" i="4" s="1"/>
  <c r="DA53" i="135"/>
  <c r="CZ53" i="135"/>
  <c r="CY53" i="135"/>
  <c r="CX53" i="135"/>
  <c r="CP53" i="135"/>
  <c r="AF74" i="4" s="1"/>
  <c r="CK53" i="135"/>
  <c r="CJ53" i="135"/>
  <c r="CI53" i="135"/>
  <c r="CH53" i="135"/>
  <c r="BZ53" i="135"/>
  <c r="BU53" i="135"/>
  <c r="BT53" i="135"/>
  <c r="BS53" i="135"/>
  <c r="BR53" i="135"/>
  <c r="BJ53" i="135"/>
  <c r="BE53" i="135"/>
  <c r="BD53" i="135"/>
  <c r="BC53" i="135"/>
  <c r="BB53" i="135"/>
  <c r="AT53" i="135"/>
  <c r="AA74" i="4" s="1"/>
  <c r="AO53" i="135"/>
  <c r="AN53" i="135"/>
  <c r="AM53" i="135"/>
  <c r="AL53" i="135"/>
  <c r="AD53" i="135"/>
  <c r="Y53" i="135"/>
  <c r="X53" i="135"/>
  <c r="W53" i="135"/>
  <c r="V53" i="135"/>
  <c r="N53" i="135"/>
  <c r="W94" i="4" s="1"/>
  <c r="I53" i="135"/>
  <c r="U61" i="4" s="1"/>
  <c r="H53" i="135"/>
  <c r="G53" i="135"/>
  <c r="F53" i="135"/>
  <c r="FN52" i="135"/>
  <c r="FM52" i="135"/>
  <c r="FL52" i="135"/>
  <c r="FK52" i="135"/>
  <c r="FD52" i="135"/>
  <c r="AJ85" i="4" s="1"/>
  <c r="EY52" i="135"/>
  <c r="EX52" i="135"/>
  <c r="EW52" i="135"/>
  <c r="EV52" i="135"/>
  <c r="EN52" i="135"/>
  <c r="AI73" i="4" s="1"/>
  <c r="EI52" i="135"/>
  <c r="EH52" i="135"/>
  <c r="EG52" i="135"/>
  <c r="EF52" i="135"/>
  <c r="DX52" i="135"/>
  <c r="AH69" i="4" s="1"/>
  <c r="DR52" i="135"/>
  <c r="DQ52" i="135"/>
  <c r="DP52" i="135"/>
  <c r="DO52" i="135"/>
  <c r="DF52" i="135"/>
  <c r="AG90" i="4" s="1"/>
  <c r="DA52" i="135"/>
  <c r="CZ52" i="135"/>
  <c r="CY52" i="135"/>
  <c r="CX52" i="135"/>
  <c r="CP52" i="135"/>
  <c r="AF73" i="4" s="1"/>
  <c r="CK52" i="135"/>
  <c r="CJ52" i="135"/>
  <c r="CI52" i="135"/>
  <c r="CH52" i="135"/>
  <c r="BZ52" i="135"/>
  <c r="BU52" i="135"/>
  <c r="BT52" i="135"/>
  <c r="BS52" i="135"/>
  <c r="BR52" i="135"/>
  <c r="BJ52" i="135"/>
  <c r="AC90" i="4" s="1"/>
  <c r="BE52" i="135"/>
  <c r="BD52" i="135"/>
  <c r="BC52" i="135"/>
  <c r="BB52" i="135"/>
  <c r="AT52" i="135"/>
  <c r="AO52" i="135"/>
  <c r="AN52" i="135"/>
  <c r="AM52" i="135"/>
  <c r="AL52" i="135"/>
  <c r="AD52" i="135"/>
  <c r="Y70" i="4" s="1"/>
  <c r="Y68" i="4" s="1"/>
  <c r="Y52" i="135"/>
  <c r="X52" i="135"/>
  <c r="W52" i="135"/>
  <c r="V52" i="135"/>
  <c r="N52" i="135"/>
  <c r="W92" i="4" s="1"/>
  <c r="I52" i="135"/>
  <c r="U60" i="4" s="1"/>
  <c r="H52" i="135"/>
  <c r="G52" i="135"/>
  <c r="F52" i="135"/>
  <c r="FN51" i="135"/>
  <c r="FM51" i="135"/>
  <c r="FL51" i="135"/>
  <c r="FK51" i="135"/>
  <c r="FD51" i="135"/>
  <c r="AJ81" i="4" s="1"/>
  <c r="EY51" i="135"/>
  <c r="EX51" i="135"/>
  <c r="EW51" i="135"/>
  <c r="EV51" i="135"/>
  <c r="EN51" i="135"/>
  <c r="AI72" i="4" s="1"/>
  <c r="EI51" i="135"/>
  <c r="EH51" i="135"/>
  <c r="EG51" i="135"/>
  <c r="EF51" i="135"/>
  <c r="DX51" i="135"/>
  <c r="AH68" i="4" s="1"/>
  <c r="DR51" i="135"/>
  <c r="DQ51" i="135"/>
  <c r="DP51" i="135"/>
  <c r="DO51" i="135"/>
  <c r="DF51" i="135"/>
  <c r="AG89" i="4" s="1"/>
  <c r="DA51" i="135"/>
  <c r="CZ51" i="135"/>
  <c r="CY51" i="135"/>
  <c r="CX51" i="135"/>
  <c r="CP51" i="135"/>
  <c r="AF72" i="4" s="1"/>
  <c r="CK51" i="135"/>
  <c r="CJ51" i="135"/>
  <c r="CI51" i="135"/>
  <c r="CH51" i="135"/>
  <c r="BZ51" i="135"/>
  <c r="BU51" i="135"/>
  <c r="BT51" i="135"/>
  <c r="BS51" i="135"/>
  <c r="BR51" i="135"/>
  <c r="BJ51" i="135"/>
  <c r="AC89" i="4" s="1"/>
  <c r="BE51" i="135"/>
  <c r="BD51" i="135"/>
  <c r="BC51" i="135"/>
  <c r="BB51" i="135"/>
  <c r="AT51" i="135"/>
  <c r="AO51" i="135"/>
  <c r="AN51" i="135"/>
  <c r="AM51" i="135"/>
  <c r="AL51" i="135"/>
  <c r="AD51" i="135"/>
  <c r="Y51" i="135"/>
  <c r="X51" i="135"/>
  <c r="W51" i="135"/>
  <c r="V51" i="135"/>
  <c r="N51" i="135"/>
  <c r="W89" i="4" s="1"/>
  <c r="I51" i="135"/>
  <c r="U59" i="4" s="1"/>
  <c r="H51" i="135"/>
  <c r="G51" i="135"/>
  <c r="F51" i="135"/>
  <c r="FN50" i="135"/>
  <c r="FM50" i="135"/>
  <c r="FL50" i="135"/>
  <c r="FK50" i="135"/>
  <c r="FD50" i="135"/>
  <c r="EY50" i="135"/>
  <c r="EX50" i="135"/>
  <c r="EW50" i="135"/>
  <c r="EV50" i="135"/>
  <c r="EN50" i="135"/>
  <c r="AI69" i="4" s="1"/>
  <c r="EI50" i="135"/>
  <c r="EH50" i="135"/>
  <c r="EG50" i="135"/>
  <c r="EF50" i="135"/>
  <c r="DX50" i="135"/>
  <c r="AH66" i="4" s="1"/>
  <c r="DR50" i="135"/>
  <c r="DQ50" i="135"/>
  <c r="DP50" i="135"/>
  <c r="DO50" i="135"/>
  <c r="DF50" i="135"/>
  <c r="DA50" i="135"/>
  <c r="CZ50" i="135"/>
  <c r="CY50" i="135"/>
  <c r="CX50" i="135"/>
  <c r="CP50" i="135"/>
  <c r="CK50" i="135"/>
  <c r="CJ50" i="135"/>
  <c r="CI50" i="135"/>
  <c r="CH50" i="135"/>
  <c r="BZ50" i="135"/>
  <c r="BU50" i="135"/>
  <c r="BT50" i="135"/>
  <c r="BS50" i="135"/>
  <c r="BR50" i="135"/>
  <c r="BJ50" i="135"/>
  <c r="AC86" i="4" s="1"/>
  <c r="BE50" i="135"/>
  <c r="BD50" i="135"/>
  <c r="BC50" i="135"/>
  <c r="BB50" i="135"/>
  <c r="AT50" i="135"/>
  <c r="AA70" i="4" s="1"/>
  <c r="AA68" i="4" s="1"/>
  <c r="AO50" i="135"/>
  <c r="AN50" i="135"/>
  <c r="AM50" i="135"/>
  <c r="AL50" i="135"/>
  <c r="AD50" i="135"/>
  <c r="Y66" i="4" s="1"/>
  <c r="Y50" i="135"/>
  <c r="X50" i="135"/>
  <c r="W50" i="135"/>
  <c r="V50" i="135"/>
  <c r="N50" i="135"/>
  <c r="W86" i="4" s="1"/>
  <c r="I50" i="135"/>
  <c r="U58" i="4" s="1"/>
  <c r="H50" i="135"/>
  <c r="G50" i="135"/>
  <c r="F50" i="135"/>
  <c r="FN49" i="135"/>
  <c r="FM49" i="135"/>
  <c r="FL49" i="135"/>
  <c r="FK49" i="135"/>
  <c r="FD49" i="135"/>
  <c r="AJ78" i="4" s="1"/>
  <c r="EY49" i="135"/>
  <c r="EX49" i="135"/>
  <c r="EW49" i="135"/>
  <c r="EV49" i="135"/>
  <c r="EN49" i="135"/>
  <c r="AI68" i="4" s="1"/>
  <c r="EI49" i="135"/>
  <c r="EH49" i="135"/>
  <c r="EG49" i="135"/>
  <c r="EF49" i="135"/>
  <c r="DX49" i="135"/>
  <c r="DR49" i="135"/>
  <c r="DQ49" i="135"/>
  <c r="DP49" i="135"/>
  <c r="DO49" i="135"/>
  <c r="DF49" i="135"/>
  <c r="AG85" i="4" s="1"/>
  <c r="DA49" i="135"/>
  <c r="CZ49" i="135"/>
  <c r="CY49" i="135"/>
  <c r="CX49" i="135"/>
  <c r="CP49" i="135"/>
  <c r="CK49" i="135"/>
  <c r="CJ49" i="135"/>
  <c r="CI49" i="135"/>
  <c r="CH49" i="135"/>
  <c r="BZ49" i="135"/>
  <c r="BU49" i="135"/>
  <c r="BT49" i="135"/>
  <c r="BS49" i="135"/>
  <c r="BR49" i="135"/>
  <c r="BJ49" i="135"/>
  <c r="BE49" i="135"/>
  <c r="BD49" i="135"/>
  <c r="BC49" i="135"/>
  <c r="BB49" i="135"/>
  <c r="AT49" i="135"/>
  <c r="AO49" i="135"/>
  <c r="AN49" i="135"/>
  <c r="AM49" i="135"/>
  <c r="AL49" i="135"/>
  <c r="AD49" i="135"/>
  <c r="Y65" i="4" s="1"/>
  <c r="Y49" i="135"/>
  <c r="X49" i="135"/>
  <c r="W49" i="135"/>
  <c r="V49" i="135"/>
  <c r="N49" i="135"/>
  <c r="W85" i="4" s="1"/>
  <c r="I49" i="135"/>
  <c r="U57" i="4" s="1"/>
  <c r="H49" i="135"/>
  <c r="G49" i="135"/>
  <c r="F49" i="135"/>
  <c r="FN48" i="135"/>
  <c r="FM48" i="135"/>
  <c r="FL48" i="135"/>
  <c r="FK48" i="135"/>
  <c r="FD48" i="135"/>
  <c r="AJ77" i="4" s="1"/>
  <c r="EY48" i="135"/>
  <c r="EX48" i="135"/>
  <c r="EW48" i="135"/>
  <c r="EV48" i="135"/>
  <c r="EN48" i="135"/>
  <c r="AI66" i="4" s="1"/>
  <c r="EI48" i="135"/>
  <c r="EH48" i="135"/>
  <c r="EG48" i="135"/>
  <c r="EF48" i="135"/>
  <c r="DX48" i="135"/>
  <c r="AH64" i="4" s="1"/>
  <c r="DR48" i="135"/>
  <c r="DQ48" i="135"/>
  <c r="DP48" i="135"/>
  <c r="DO48" i="135"/>
  <c r="DF48" i="135"/>
  <c r="AG82" i="4" s="1"/>
  <c r="DA48" i="135"/>
  <c r="CZ48" i="135"/>
  <c r="CY48" i="135"/>
  <c r="CX48" i="135"/>
  <c r="CP48" i="135"/>
  <c r="AF66" i="4" s="1"/>
  <c r="CK48" i="135"/>
  <c r="CJ48" i="135"/>
  <c r="CI48" i="135"/>
  <c r="CH48" i="135"/>
  <c r="BZ48" i="135"/>
  <c r="BU48" i="135"/>
  <c r="BT48" i="135"/>
  <c r="BS48" i="135"/>
  <c r="BR48" i="135"/>
  <c r="BJ48" i="135"/>
  <c r="BE48" i="135"/>
  <c r="BD48" i="135"/>
  <c r="BC48" i="135"/>
  <c r="BB48" i="135"/>
  <c r="AT48" i="135"/>
  <c r="AA66" i="4" s="1"/>
  <c r="AO48" i="135"/>
  <c r="AN48" i="135"/>
  <c r="AM48" i="135"/>
  <c r="AL48" i="135"/>
  <c r="AD48" i="135"/>
  <c r="Y64" i="4" s="1"/>
  <c r="Y48" i="135"/>
  <c r="X48" i="135"/>
  <c r="W48" i="135"/>
  <c r="V48" i="135"/>
  <c r="N48" i="135"/>
  <c r="W82" i="4" s="1"/>
  <c r="I48" i="135"/>
  <c r="U56" i="4" s="1"/>
  <c r="H48" i="135"/>
  <c r="G48" i="135"/>
  <c r="F48" i="135"/>
  <c r="FN47" i="135"/>
  <c r="FM47" i="135"/>
  <c r="FL47" i="135"/>
  <c r="FK47" i="135"/>
  <c r="I55" i="39" s="1"/>
  <c r="FD47" i="135"/>
  <c r="AJ76" i="4" s="1"/>
  <c r="EY47" i="135"/>
  <c r="EX47" i="135"/>
  <c r="EW47" i="135"/>
  <c r="EV47" i="135"/>
  <c r="EN47" i="135"/>
  <c r="AI65" i="4" s="1"/>
  <c r="EI47" i="135"/>
  <c r="EH47" i="135"/>
  <c r="EG47" i="135"/>
  <c r="EF47" i="135"/>
  <c r="DX47" i="135"/>
  <c r="AH63" i="4" s="1"/>
  <c r="DR47" i="135"/>
  <c r="DQ47" i="135"/>
  <c r="DP47" i="135"/>
  <c r="DO47" i="135"/>
  <c r="DF47" i="135"/>
  <c r="AG81" i="4" s="1"/>
  <c r="DA47" i="135"/>
  <c r="CZ47" i="135"/>
  <c r="CY47" i="135"/>
  <c r="CX47" i="135"/>
  <c r="CP47" i="135"/>
  <c r="AF65" i="4" s="1"/>
  <c r="CK47" i="135"/>
  <c r="CJ47" i="135"/>
  <c r="CI47" i="135"/>
  <c r="CH47" i="135"/>
  <c r="BZ47" i="135"/>
  <c r="BU47" i="135"/>
  <c r="BT47" i="135"/>
  <c r="BS47" i="135"/>
  <c r="BR47" i="135"/>
  <c r="BJ47" i="135"/>
  <c r="AC81" i="4" s="1"/>
  <c r="AC79" i="4" s="1"/>
  <c r="BE47" i="135"/>
  <c r="BD47" i="135"/>
  <c r="BC47" i="135"/>
  <c r="BB47" i="135"/>
  <c r="AT47" i="135"/>
  <c r="AA65" i="4" s="1"/>
  <c r="AO47" i="135"/>
  <c r="AN47" i="135"/>
  <c r="AM47" i="135"/>
  <c r="AL47" i="135"/>
  <c r="AD47" i="135"/>
  <c r="Y47" i="135"/>
  <c r="X47" i="135"/>
  <c r="W47" i="135"/>
  <c r="V47" i="135"/>
  <c r="N47" i="135"/>
  <c r="W81" i="4" s="1"/>
  <c r="I47" i="135"/>
  <c r="U55" i="4" s="1"/>
  <c r="H47" i="135"/>
  <c r="G47" i="135"/>
  <c r="F47" i="135"/>
  <c r="FN46" i="135"/>
  <c r="FM46" i="135"/>
  <c r="FL46" i="135"/>
  <c r="FK46" i="135"/>
  <c r="FD46" i="135"/>
  <c r="AJ75" i="4" s="1"/>
  <c r="EY46" i="135"/>
  <c r="EX46" i="135"/>
  <c r="EW46" i="135"/>
  <c r="EV46" i="135"/>
  <c r="EN46" i="135"/>
  <c r="AI64" i="4" s="1"/>
  <c r="EI46" i="135"/>
  <c r="EH46" i="135"/>
  <c r="EG46" i="135"/>
  <c r="EF46" i="135"/>
  <c r="DX46" i="135"/>
  <c r="AH61" i="4" s="1"/>
  <c r="DR46" i="135"/>
  <c r="DQ46" i="135"/>
  <c r="DP46" i="135"/>
  <c r="DO46" i="135"/>
  <c r="DF46" i="135"/>
  <c r="AG79" i="4" s="1"/>
  <c r="DA46" i="135"/>
  <c r="CZ46" i="135"/>
  <c r="CY46" i="135"/>
  <c r="CX46" i="135"/>
  <c r="CP46" i="135"/>
  <c r="AF64" i="4" s="1"/>
  <c r="CK46" i="135"/>
  <c r="CJ46" i="135"/>
  <c r="CI46" i="135"/>
  <c r="CH46" i="135"/>
  <c r="BZ46" i="135"/>
  <c r="BU46" i="135"/>
  <c r="BT46" i="135"/>
  <c r="BS46" i="135"/>
  <c r="BR46" i="135"/>
  <c r="BJ46" i="135"/>
  <c r="BE46" i="135"/>
  <c r="BD46" i="135"/>
  <c r="BC46" i="135"/>
  <c r="BB46" i="135"/>
  <c r="AT46" i="135"/>
  <c r="AA64" i="4" s="1"/>
  <c r="AO46" i="135"/>
  <c r="AN46" i="135"/>
  <c r="AM46" i="135"/>
  <c r="AL46" i="135"/>
  <c r="AD46" i="135"/>
  <c r="Y61" i="4" s="1"/>
  <c r="Y46" i="135"/>
  <c r="X46" i="135"/>
  <c r="W46" i="135"/>
  <c r="V46" i="135"/>
  <c r="N46" i="135"/>
  <c r="W79" i="4" s="1"/>
  <c r="I46" i="135"/>
  <c r="U54" i="4" s="1"/>
  <c r="H46" i="135"/>
  <c r="G46" i="135"/>
  <c r="F46" i="135"/>
  <c r="FN45" i="135"/>
  <c r="FM45" i="135"/>
  <c r="FL45" i="135"/>
  <c r="FK45" i="135"/>
  <c r="FD45" i="135"/>
  <c r="EY45" i="135"/>
  <c r="EX45" i="135"/>
  <c r="EW45" i="135"/>
  <c r="EV45" i="135"/>
  <c r="EN45" i="135"/>
  <c r="AI63" i="4" s="1"/>
  <c r="EI45" i="135"/>
  <c r="EH45" i="135"/>
  <c r="EG45" i="135"/>
  <c r="EF45" i="135"/>
  <c r="DX45" i="135"/>
  <c r="AH60" i="4" s="1"/>
  <c r="DR45" i="135"/>
  <c r="DQ45" i="135"/>
  <c r="DP45" i="135"/>
  <c r="DO45" i="135"/>
  <c r="DF45" i="135"/>
  <c r="AG78" i="4" s="1"/>
  <c r="DA45" i="135"/>
  <c r="CZ45" i="135"/>
  <c r="CY45" i="135"/>
  <c r="CX45" i="135"/>
  <c r="CP45" i="135"/>
  <c r="AF63" i="4" s="1"/>
  <c r="CK45" i="135"/>
  <c r="CJ45" i="135"/>
  <c r="CI45" i="135"/>
  <c r="CH45" i="135"/>
  <c r="BZ45" i="135"/>
  <c r="BU45" i="135"/>
  <c r="BT45" i="135"/>
  <c r="BS45" i="135"/>
  <c r="BR45" i="135"/>
  <c r="BJ45" i="135"/>
  <c r="BE45" i="135"/>
  <c r="BD45" i="135"/>
  <c r="BC45" i="135"/>
  <c r="BB45" i="135"/>
  <c r="AT45" i="135"/>
  <c r="AO45" i="135"/>
  <c r="AN45" i="135"/>
  <c r="AM45" i="135"/>
  <c r="AL45" i="135"/>
  <c r="AD45" i="135"/>
  <c r="Y60" i="4" s="1"/>
  <c r="Y45" i="135"/>
  <c r="X45" i="135"/>
  <c r="W45" i="135"/>
  <c r="V45" i="135"/>
  <c r="N45" i="135"/>
  <c r="W78" i="4" s="1"/>
  <c r="I45" i="135"/>
  <c r="U53" i="4" s="1"/>
  <c r="H45" i="135"/>
  <c r="G45" i="135"/>
  <c r="F45" i="135"/>
  <c r="FN44" i="135"/>
  <c r="FM44" i="135"/>
  <c r="FL44" i="135"/>
  <c r="FK44" i="135"/>
  <c r="FD44" i="135"/>
  <c r="EY44" i="135"/>
  <c r="EX44" i="135"/>
  <c r="EW44" i="135"/>
  <c r="EV44" i="135"/>
  <c r="EN44" i="135"/>
  <c r="AI61" i="4" s="1"/>
  <c r="EI44" i="135"/>
  <c r="EH44" i="135"/>
  <c r="EG44" i="135"/>
  <c r="EF44" i="135"/>
  <c r="DX44" i="135"/>
  <c r="AH59" i="4" s="1"/>
  <c r="DR44" i="135"/>
  <c r="DQ44" i="135"/>
  <c r="DP44" i="135"/>
  <c r="DO44" i="135"/>
  <c r="DF44" i="135"/>
  <c r="AG76" i="4" s="1"/>
  <c r="DA44" i="135"/>
  <c r="CZ44" i="135"/>
  <c r="CY44" i="135"/>
  <c r="CX44" i="135"/>
  <c r="CP44" i="135"/>
  <c r="CK44" i="135"/>
  <c r="CJ44" i="135"/>
  <c r="CI44" i="135"/>
  <c r="CH44" i="135"/>
  <c r="BZ44" i="135"/>
  <c r="BU44" i="135"/>
  <c r="BT44" i="135"/>
  <c r="BS44" i="135"/>
  <c r="BR44" i="135"/>
  <c r="BJ44" i="135"/>
  <c r="AC75" i="4" s="1"/>
  <c r="BE44" i="135"/>
  <c r="BD44" i="135"/>
  <c r="BC44" i="135"/>
  <c r="BB44" i="135"/>
  <c r="AT44" i="135"/>
  <c r="AO44" i="135"/>
  <c r="AN44" i="135"/>
  <c r="AM44" i="135"/>
  <c r="AL44" i="135"/>
  <c r="AD44" i="135"/>
  <c r="Y44" i="135"/>
  <c r="X44" i="135"/>
  <c r="W44" i="135"/>
  <c r="V44" i="135"/>
  <c r="N44" i="135"/>
  <c r="W76" i="4" s="1"/>
  <c r="I44" i="135"/>
  <c r="U52" i="4" s="1"/>
  <c r="H44" i="135"/>
  <c r="G44" i="135"/>
  <c r="F44" i="135"/>
  <c r="FN43" i="135"/>
  <c r="FM43" i="135"/>
  <c r="FL43" i="135"/>
  <c r="FK43" i="135"/>
  <c r="FD43" i="135"/>
  <c r="AJ72" i="4" s="1"/>
  <c r="EY43" i="135"/>
  <c r="EX43" i="135"/>
  <c r="EW43" i="135"/>
  <c r="EV43" i="135"/>
  <c r="EN43" i="135"/>
  <c r="AI60" i="4" s="1"/>
  <c r="EI43" i="135"/>
  <c r="EH43" i="135"/>
  <c r="EG43" i="135"/>
  <c r="EF43" i="135"/>
  <c r="DX43" i="135"/>
  <c r="DR43" i="135"/>
  <c r="DQ43" i="135"/>
  <c r="DP43" i="135"/>
  <c r="DO43" i="135"/>
  <c r="DF43" i="135"/>
  <c r="AG75" i="4" s="1"/>
  <c r="DA43" i="135"/>
  <c r="CZ43" i="135"/>
  <c r="CY43" i="135"/>
  <c r="CX43" i="135"/>
  <c r="CP43" i="135"/>
  <c r="CK43" i="135"/>
  <c r="CJ43" i="135"/>
  <c r="CI43" i="135"/>
  <c r="CH43" i="135"/>
  <c r="BZ43" i="135"/>
  <c r="BU43" i="135"/>
  <c r="BT43" i="135"/>
  <c r="BS43" i="135"/>
  <c r="BR43" i="135"/>
  <c r="BJ43" i="135"/>
  <c r="AC74" i="4" s="1"/>
  <c r="BE43" i="135"/>
  <c r="BD43" i="135"/>
  <c r="BC43" i="135"/>
  <c r="BB43" i="135"/>
  <c r="AT43" i="135"/>
  <c r="AO43" i="135"/>
  <c r="AN43" i="135"/>
  <c r="AM43" i="135"/>
  <c r="AL43" i="135"/>
  <c r="AD43" i="135"/>
  <c r="Y58" i="4" s="1"/>
  <c r="Y43" i="135"/>
  <c r="X43" i="135"/>
  <c r="W43" i="135"/>
  <c r="V43" i="135"/>
  <c r="N43" i="135"/>
  <c r="W75" i="4" s="1"/>
  <c r="I43" i="135"/>
  <c r="U51" i="4" s="1"/>
  <c r="H43" i="135"/>
  <c r="G43" i="135"/>
  <c r="F43" i="135"/>
  <c r="FN42" i="135"/>
  <c r="FM42" i="135"/>
  <c r="FL42" i="135"/>
  <c r="FK42" i="135"/>
  <c r="FD42" i="135"/>
  <c r="AJ66" i="4" s="1"/>
  <c r="EY42" i="135"/>
  <c r="EX42" i="135"/>
  <c r="EW42" i="135"/>
  <c r="EV42" i="135"/>
  <c r="EN42" i="135"/>
  <c r="AI59" i="4" s="1"/>
  <c r="EI42" i="135"/>
  <c r="EH42" i="135"/>
  <c r="EG42" i="135"/>
  <c r="EF42" i="135"/>
  <c r="DX42" i="135"/>
  <c r="AH57" i="4" s="1"/>
  <c r="DR42" i="135"/>
  <c r="DQ42" i="135"/>
  <c r="DP42" i="135"/>
  <c r="DO42" i="135"/>
  <c r="DF42" i="135"/>
  <c r="AG74" i="4" s="1"/>
  <c r="DA42" i="135"/>
  <c r="CZ42" i="135"/>
  <c r="CY42" i="135"/>
  <c r="CX42" i="135"/>
  <c r="CP42" i="135"/>
  <c r="CK42" i="135"/>
  <c r="CJ42" i="135"/>
  <c r="CI42" i="135"/>
  <c r="CH42" i="135"/>
  <c r="BZ42" i="135"/>
  <c r="BU42" i="135"/>
  <c r="BT42" i="135"/>
  <c r="BS42" i="135"/>
  <c r="BR42" i="135"/>
  <c r="BJ42" i="135"/>
  <c r="BE42" i="135"/>
  <c r="BD42" i="135"/>
  <c r="BC42" i="135"/>
  <c r="BB42" i="135"/>
  <c r="AT42" i="135"/>
  <c r="AO42" i="135"/>
  <c r="AN42" i="135"/>
  <c r="AM42" i="135"/>
  <c r="AL42" i="135"/>
  <c r="AD42" i="135"/>
  <c r="Y57" i="4" s="1"/>
  <c r="Y42" i="135"/>
  <c r="X42" i="135"/>
  <c r="W42" i="135"/>
  <c r="V42" i="135"/>
  <c r="N42" i="135"/>
  <c r="W74" i="4" s="1"/>
  <c r="I42" i="135"/>
  <c r="U50" i="4" s="1"/>
  <c r="H42" i="135"/>
  <c r="G42" i="135"/>
  <c r="F42" i="135"/>
  <c r="FN41" i="135"/>
  <c r="FM41" i="135"/>
  <c r="FL41" i="135"/>
  <c r="FK41" i="135"/>
  <c r="FD41" i="135"/>
  <c r="EY41" i="135"/>
  <c r="EX41" i="135"/>
  <c r="EW41" i="135"/>
  <c r="EV41" i="135"/>
  <c r="EN41" i="135"/>
  <c r="AI58" i="4" s="1"/>
  <c r="EI41" i="135"/>
  <c r="EH41" i="135"/>
  <c r="EG41" i="135"/>
  <c r="EF41" i="135"/>
  <c r="DX41" i="135"/>
  <c r="AH56" i="4" s="1"/>
  <c r="DR41" i="135"/>
  <c r="DQ41" i="135"/>
  <c r="DP41" i="135"/>
  <c r="DO41" i="135"/>
  <c r="DF41" i="135"/>
  <c r="AG73" i="4" s="1"/>
  <c r="DA41" i="135"/>
  <c r="CZ41" i="135"/>
  <c r="CY41" i="135"/>
  <c r="CX41" i="135"/>
  <c r="CP41" i="135"/>
  <c r="AF58" i="4" s="1"/>
  <c r="CK41" i="135"/>
  <c r="CJ41" i="135"/>
  <c r="CI41" i="135"/>
  <c r="CH41" i="135"/>
  <c r="BZ41" i="135"/>
  <c r="BU41" i="135"/>
  <c r="BT41" i="135"/>
  <c r="BS41" i="135"/>
  <c r="BR41" i="135"/>
  <c r="BJ41" i="135"/>
  <c r="BE41" i="135"/>
  <c r="BD41" i="135"/>
  <c r="BC41" i="135"/>
  <c r="BB41" i="135"/>
  <c r="AT41" i="135"/>
  <c r="AA58" i="4" s="1"/>
  <c r="AA56" i="4" s="1"/>
  <c r="AO41" i="135"/>
  <c r="AN41" i="135"/>
  <c r="AM41" i="135"/>
  <c r="AL41" i="135"/>
  <c r="AD41" i="135"/>
  <c r="Y41" i="135"/>
  <c r="X41" i="135"/>
  <c r="W41" i="135"/>
  <c r="V41" i="135"/>
  <c r="N41" i="135"/>
  <c r="W73" i="4" s="1"/>
  <c r="I41" i="135"/>
  <c r="U49" i="4" s="1"/>
  <c r="H41" i="135"/>
  <c r="G41" i="135"/>
  <c r="F41" i="135"/>
  <c r="FN40" i="135"/>
  <c r="FM40" i="135"/>
  <c r="FL40" i="135"/>
  <c r="FK40" i="135"/>
  <c r="FD40" i="135"/>
  <c r="AJ64" i="4" s="1"/>
  <c r="EY40" i="135"/>
  <c r="EX40" i="135"/>
  <c r="EW40" i="135"/>
  <c r="EV40" i="135"/>
  <c r="EN40" i="135"/>
  <c r="AI57" i="4" s="1"/>
  <c r="EI40" i="135"/>
  <c r="EH40" i="135"/>
  <c r="EG40" i="135"/>
  <c r="EF40" i="135"/>
  <c r="DX40" i="135"/>
  <c r="DR40" i="135"/>
  <c r="DQ40" i="135"/>
  <c r="DP40" i="135"/>
  <c r="DO40" i="135"/>
  <c r="DF40" i="135"/>
  <c r="AG72" i="4" s="1"/>
  <c r="DA40" i="135"/>
  <c r="CZ40" i="135"/>
  <c r="CY40" i="135"/>
  <c r="CX40" i="135"/>
  <c r="CP40" i="135"/>
  <c r="AF56" i="4" s="1"/>
  <c r="CK40" i="135"/>
  <c r="CJ40" i="135"/>
  <c r="CI40" i="135"/>
  <c r="CH40" i="135"/>
  <c r="BZ40" i="135"/>
  <c r="BU40" i="135"/>
  <c r="BT40" i="135"/>
  <c r="BS40" i="135"/>
  <c r="BR40" i="135"/>
  <c r="BJ40" i="135"/>
  <c r="AC66" i="4" s="1"/>
  <c r="BE40" i="135"/>
  <c r="BD40" i="135"/>
  <c r="BC40" i="135"/>
  <c r="BB40" i="135"/>
  <c r="AT40" i="135"/>
  <c r="AO40" i="135"/>
  <c r="AN40" i="135"/>
  <c r="AM40" i="135"/>
  <c r="AL40" i="135"/>
  <c r="AD40" i="135"/>
  <c r="Y54" i="4" s="1"/>
  <c r="Y40" i="135"/>
  <c r="X40" i="135"/>
  <c r="W40" i="135"/>
  <c r="V40" i="135"/>
  <c r="N40" i="135"/>
  <c r="W72" i="4" s="1"/>
  <c r="I40" i="135"/>
  <c r="U48" i="4" s="1"/>
  <c r="H40" i="135"/>
  <c r="G40" i="135"/>
  <c r="F40" i="135"/>
  <c r="FN39" i="135"/>
  <c r="FM39" i="135"/>
  <c r="FL39" i="135"/>
  <c r="FK39" i="135"/>
  <c r="FD39" i="135"/>
  <c r="AJ63" i="4" s="1"/>
  <c r="EY39" i="135"/>
  <c r="EX39" i="135"/>
  <c r="EW39" i="135"/>
  <c r="EV39" i="135"/>
  <c r="EN39" i="135"/>
  <c r="AI56" i="4" s="1"/>
  <c r="EI39" i="135"/>
  <c r="EH39" i="135"/>
  <c r="EG39" i="135"/>
  <c r="EF39" i="135"/>
  <c r="DX39" i="135"/>
  <c r="AH52" i="4" s="1"/>
  <c r="DR39" i="135"/>
  <c r="DQ39" i="135"/>
  <c r="DP39" i="135"/>
  <c r="DO39" i="135"/>
  <c r="DF39" i="135"/>
  <c r="AG66" i="4" s="1"/>
  <c r="DA39" i="135"/>
  <c r="CZ39" i="135"/>
  <c r="CY39" i="135"/>
  <c r="CX39" i="135"/>
  <c r="CP39" i="135"/>
  <c r="AF54" i="4" s="1"/>
  <c r="CK39" i="135"/>
  <c r="CJ39" i="135"/>
  <c r="CI39" i="135"/>
  <c r="CH39" i="135"/>
  <c r="BZ39" i="135"/>
  <c r="BU39" i="135"/>
  <c r="BT39" i="135"/>
  <c r="BS39" i="135"/>
  <c r="BR39" i="135"/>
  <c r="BJ39" i="135"/>
  <c r="AC65" i="4" s="1"/>
  <c r="BE39" i="135"/>
  <c r="BD39" i="135"/>
  <c r="BC39" i="135"/>
  <c r="BB39" i="135"/>
  <c r="AT39" i="135"/>
  <c r="AA54" i="4" s="1"/>
  <c r="AO39" i="135"/>
  <c r="AN39" i="135"/>
  <c r="AM39" i="135"/>
  <c r="AL39" i="135"/>
  <c r="AD39" i="135"/>
  <c r="Y52" i="4" s="1"/>
  <c r="Y39" i="135"/>
  <c r="X39" i="135"/>
  <c r="W39" i="135"/>
  <c r="V39" i="135"/>
  <c r="N39" i="135"/>
  <c r="W66" i="4" s="1"/>
  <c r="I39" i="135"/>
  <c r="U47" i="4" s="1"/>
  <c r="H39" i="135"/>
  <c r="G39" i="135"/>
  <c r="F39" i="135"/>
  <c r="FN38" i="135"/>
  <c r="FM38" i="135"/>
  <c r="FL38" i="135"/>
  <c r="FK38" i="135"/>
  <c r="FD38" i="135"/>
  <c r="AJ61" i="4" s="1"/>
  <c r="EY38" i="135"/>
  <c r="EX38" i="135"/>
  <c r="EW38" i="135"/>
  <c r="EV38" i="135"/>
  <c r="EN38" i="135"/>
  <c r="AI52" i="4" s="1"/>
  <c r="EI38" i="135"/>
  <c r="EH38" i="135"/>
  <c r="EG38" i="135"/>
  <c r="EF38" i="135"/>
  <c r="DX38" i="135"/>
  <c r="AH51" i="4" s="1"/>
  <c r="DR38" i="135"/>
  <c r="DQ38" i="135"/>
  <c r="DP38" i="135"/>
  <c r="DO38" i="135"/>
  <c r="DF38" i="135"/>
  <c r="AG65" i="4" s="1"/>
  <c r="DA38" i="135"/>
  <c r="CZ38" i="135"/>
  <c r="CY38" i="135"/>
  <c r="CX38" i="135"/>
  <c r="CP38" i="135"/>
  <c r="CK38" i="135"/>
  <c r="CJ38" i="135"/>
  <c r="CI38" i="135"/>
  <c r="CH38" i="135"/>
  <c r="BZ38" i="135"/>
  <c r="BU38" i="135"/>
  <c r="BT38" i="135"/>
  <c r="BS38" i="135"/>
  <c r="BR38" i="135"/>
  <c r="BJ38" i="135"/>
  <c r="AC64" i="4" s="1"/>
  <c r="BE38" i="135"/>
  <c r="BD38" i="135"/>
  <c r="BC38" i="135"/>
  <c r="BB38" i="135"/>
  <c r="AT38" i="135"/>
  <c r="AA52" i="4" s="1"/>
  <c r="AO38" i="135"/>
  <c r="AN38" i="135"/>
  <c r="AM38" i="135"/>
  <c r="AL38" i="135"/>
  <c r="AD38" i="135"/>
  <c r="Y51" i="4" s="1"/>
  <c r="Y38" i="135"/>
  <c r="X38" i="135"/>
  <c r="W38" i="135"/>
  <c r="V38" i="135"/>
  <c r="N38" i="135"/>
  <c r="W65" i="4" s="1"/>
  <c r="I38" i="135"/>
  <c r="U46" i="4" s="1"/>
  <c r="H38" i="135"/>
  <c r="G38" i="135"/>
  <c r="F38" i="135"/>
  <c r="FN37" i="135"/>
  <c r="FM37" i="135"/>
  <c r="FL37" i="135"/>
  <c r="FK37" i="135"/>
  <c r="FD37" i="135"/>
  <c r="EY37" i="135"/>
  <c r="EX37" i="135"/>
  <c r="EW37" i="135"/>
  <c r="EV37" i="135"/>
  <c r="EN37" i="135"/>
  <c r="AI51" i="4" s="1"/>
  <c r="EI37" i="135"/>
  <c r="EH37" i="135"/>
  <c r="EG37" i="135"/>
  <c r="EF37" i="135"/>
  <c r="DX37" i="135"/>
  <c r="AH50" i="4" s="1"/>
  <c r="DR37" i="135"/>
  <c r="DQ37" i="135"/>
  <c r="DP37" i="135"/>
  <c r="DO37" i="135"/>
  <c r="DF37" i="135"/>
  <c r="AG64" i="4" s="1"/>
  <c r="DA37" i="135"/>
  <c r="CZ37" i="135"/>
  <c r="CY37" i="135"/>
  <c r="CX37" i="135"/>
  <c r="CP37" i="135"/>
  <c r="CK37" i="135"/>
  <c r="CJ37" i="135"/>
  <c r="CI37" i="135"/>
  <c r="CH37" i="135"/>
  <c r="BZ37" i="135"/>
  <c r="BU37" i="135"/>
  <c r="BT37" i="135"/>
  <c r="BS37" i="135"/>
  <c r="BR37" i="135"/>
  <c r="BJ37" i="135"/>
  <c r="BE37" i="135"/>
  <c r="BD37" i="135"/>
  <c r="BC37" i="135"/>
  <c r="BB37" i="135"/>
  <c r="AT37" i="135"/>
  <c r="AA51" i="4" s="1"/>
  <c r="AO37" i="135"/>
  <c r="AN37" i="135"/>
  <c r="AM37" i="135"/>
  <c r="AL37" i="135"/>
  <c r="AD37" i="135"/>
  <c r="Y50" i="4" s="1"/>
  <c r="Y37" i="135"/>
  <c r="X37" i="135"/>
  <c r="W37" i="135"/>
  <c r="V37" i="135"/>
  <c r="N37" i="135"/>
  <c r="W64" i="4" s="1"/>
  <c r="I37" i="135"/>
  <c r="U45" i="4" s="1"/>
  <c r="H37" i="135"/>
  <c r="G37" i="135"/>
  <c r="F37" i="135"/>
  <c r="FN36" i="135"/>
  <c r="FM36" i="135"/>
  <c r="FL36" i="135"/>
  <c r="FK36" i="135"/>
  <c r="FD36" i="135"/>
  <c r="AJ59" i="4" s="1"/>
  <c r="EY36" i="135"/>
  <c r="EX36" i="135"/>
  <c r="EW36" i="135"/>
  <c r="EV36" i="135"/>
  <c r="EN36" i="135"/>
  <c r="AI50" i="4" s="1"/>
  <c r="EI36" i="135"/>
  <c r="EH36" i="135"/>
  <c r="EG36" i="135"/>
  <c r="EF36" i="135"/>
  <c r="DX36" i="135"/>
  <c r="AH49" i="4" s="1"/>
  <c r="DR36" i="135"/>
  <c r="DQ36" i="135"/>
  <c r="DP36" i="135"/>
  <c r="DO36" i="135"/>
  <c r="DF36" i="135"/>
  <c r="AG63" i="4" s="1"/>
  <c r="DA36" i="135"/>
  <c r="CZ36" i="135"/>
  <c r="CY36" i="135"/>
  <c r="CX36" i="135"/>
  <c r="CP36" i="135"/>
  <c r="AF50" i="4" s="1"/>
  <c r="CK36" i="135"/>
  <c r="CJ36" i="135"/>
  <c r="CI36" i="135"/>
  <c r="CH36" i="135"/>
  <c r="BZ36" i="135"/>
  <c r="BU36" i="135"/>
  <c r="BT36" i="135"/>
  <c r="BS36" i="135"/>
  <c r="BR36" i="135"/>
  <c r="BJ36" i="135"/>
  <c r="AC58" i="4" s="1"/>
  <c r="BE36" i="135"/>
  <c r="BD36" i="135"/>
  <c r="BC36" i="135"/>
  <c r="BB36" i="135"/>
  <c r="AT36" i="135"/>
  <c r="AO36" i="135"/>
  <c r="AN36" i="135"/>
  <c r="AM36" i="135"/>
  <c r="AL36" i="135"/>
  <c r="AD36" i="135"/>
  <c r="Y49" i="4" s="1"/>
  <c r="Y36" i="135"/>
  <c r="X36" i="135"/>
  <c r="W36" i="135"/>
  <c r="V36" i="135"/>
  <c r="N36" i="135"/>
  <c r="W63" i="4" s="1"/>
  <c r="I36" i="135"/>
  <c r="U44" i="4" s="1"/>
  <c r="H36" i="135"/>
  <c r="G36" i="135"/>
  <c r="F36" i="135"/>
  <c r="FN35" i="135"/>
  <c r="FM35" i="135"/>
  <c r="FL35" i="135"/>
  <c r="FK35" i="135"/>
  <c r="FD35" i="135"/>
  <c r="AJ58" i="4" s="1"/>
  <c r="EY35" i="135"/>
  <c r="EX35" i="135"/>
  <c r="EW35" i="135"/>
  <c r="EV35" i="135"/>
  <c r="EN35" i="135"/>
  <c r="AI49" i="4" s="1"/>
  <c r="EI35" i="135"/>
  <c r="EH35" i="135"/>
  <c r="EG35" i="135"/>
  <c r="EF35" i="135"/>
  <c r="DX35" i="135"/>
  <c r="AH48" i="4" s="1"/>
  <c r="DR35" i="135"/>
  <c r="DQ35" i="135"/>
  <c r="DP35" i="135"/>
  <c r="DO35" i="135"/>
  <c r="DF35" i="135"/>
  <c r="AG58" i="4" s="1"/>
  <c r="DA35" i="135"/>
  <c r="CZ35" i="135"/>
  <c r="CY35" i="135"/>
  <c r="CX35" i="135"/>
  <c r="CP35" i="135"/>
  <c r="AF49" i="4" s="1"/>
  <c r="CK35" i="135"/>
  <c r="CJ35" i="135"/>
  <c r="CI35" i="135"/>
  <c r="CH35" i="135"/>
  <c r="BZ35" i="135"/>
  <c r="BU35" i="135"/>
  <c r="BT35" i="135"/>
  <c r="BS35" i="135"/>
  <c r="BR35" i="135"/>
  <c r="BJ35" i="135"/>
  <c r="AC57" i="4" s="1"/>
  <c r="BE35" i="135"/>
  <c r="BD35" i="135"/>
  <c r="BC35" i="135"/>
  <c r="BB35" i="135"/>
  <c r="AT35" i="135"/>
  <c r="AA49" i="4" s="1"/>
  <c r="AO35" i="135"/>
  <c r="AN35" i="135"/>
  <c r="AM35" i="135"/>
  <c r="AL35" i="135"/>
  <c r="AD35" i="135"/>
  <c r="Y48" i="4" s="1"/>
  <c r="Y35" i="135"/>
  <c r="X35" i="135"/>
  <c r="W35" i="135"/>
  <c r="V35" i="135"/>
  <c r="N35" i="135"/>
  <c r="W58" i="4" s="1"/>
  <c r="I35" i="135"/>
  <c r="U43" i="4" s="1"/>
  <c r="H35" i="135"/>
  <c r="G35" i="135"/>
  <c r="F35" i="135"/>
  <c r="FN34" i="135"/>
  <c r="FM34" i="135"/>
  <c r="FL34" i="135"/>
  <c r="FK34" i="135"/>
  <c r="FD34" i="135"/>
  <c r="AJ57" i="4" s="1"/>
  <c r="EY34" i="135"/>
  <c r="EX34" i="135"/>
  <c r="EW34" i="135"/>
  <c r="EV34" i="135"/>
  <c r="EN34" i="135"/>
  <c r="AI48" i="4" s="1"/>
  <c r="EI34" i="135"/>
  <c r="EH34" i="135"/>
  <c r="EG34" i="135"/>
  <c r="EF34" i="135"/>
  <c r="DX34" i="135"/>
  <c r="AH46" i="4" s="1"/>
  <c r="DR34" i="135"/>
  <c r="DQ34" i="135"/>
  <c r="DP34" i="135"/>
  <c r="DO34" i="135"/>
  <c r="DF34" i="135"/>
  <c r="AG57" i="4" s="1"/>
  <c r="DA34" i="135"/>
  <c r="CZ34" i="135"/>
  <c r="CY34" i="135"/>
  <c r="CX34" i="135"/>
  <c r="CP34" i="135"/>
  <c r="AF48" i="4" s="1"/>
  <c r="CK34" i="135"/>
  <c r="CJ34" i="135"/>
  <c r="CI34" i="135"/>
  <c r="CH34" i="135"/>
  <c r="BZ34" i="135"/>
  <c r="BU34" i="135"/>
  <c r="BT34" i="135"/>
  <c r="BS34" i="135"/>
  <c r="BR34" i="135"/>
  <c r="BJ34" i="135"/>
  <c r="BE34" i="135"/>
  <c r="BD34" i="135"/>
  <c r="BC34" i="135"/>
  <c r="BB34" i="135"/>
  <c r="AT34" i="135"/>
  <c r="AA48" i="4" s="1"/>
  <c r="AO34" i="135"/>
  <c r="AN34" i="135"/>
  <c r="AM34" i="135"/>
  <c r="AL34" i="135"/>
  <c r="AD34" i="135"/>
  <c r="Y46" i="4" s="1"/>
  <c r="Y34" i="135"/>
  <c r="X34" i="135"/>
  <c r="W34" i="135"/>
  <c r="V34" i="135"/>
  <c r="N34" i="135"/>
  <c r="W57" i="4" s="1"/>
  <c r="I34" i="135"/>
  <c r="H34" i="135"/>
  <c r="G34" i="135"/>
  <c r="F34" i="135"/>
  <c r="FN33" i="135"/>
  <c r="FM33" i="135"/>
  <c r="FL33" i="135"/>
  <c r="FK33" i="135"/>
  <c r="FD33" i="135"/>
  <c r="EY33" i="135"/>
  <c r="EX33" i="135"/>
  <c r="EW33" i="135"/>
  <c r="EV33" i="135"/>
  <c r="EN33" i="135"/>
  <c r="AI46" i="4" s="1"/>
  <c r="EI33" i="135"/>
  <c r="EH33" i="135"/>
  <c r="EG33" i="135"/>
  <c r="EF33" i="135"/>
  <c r="DX33" i="135"/>
  <c r="AH45" i="4" s="1"/>
  <c r="DR33" i="135"/>
  <c r="DQ33" i="135"/>
  <c r="DP33" i="135"/>
  <c r="DO33" i="135"/>
  <c r="DF33" i="135"/>
  <c r="AG56" i="4" s="1"/>
  <c r="DA33" i="135"/>
  <c r="CZ33" i="135"/>
  <c r="CY33" i="135"/>
  <c r="CX33" i="135"/>
  <c r="CP33" i="135"/>
  <c r="AF46" i="4" s="1"/>
  <c r="CK33" i="135"/>
  <c r="CJ33" i="135"/>
  <c r="CI33" i="135"/>
  <c r="CH33" i="135"/>
  <c r="BZ33" i="135"/>
  <c r="BU33" i="135"/>
  <c r="BT33" i="135"/>
  <c r="BS33" i="135"/>
  <c r="BR33" i="135"/>
  <c r="BJ33" i="135"/>
  <c r="BE33" i="135"/>
  <c r="BD33" i="135"/>
  <c r="BC33" i="135"/>
  <c r="BB33" i="135"/>
  <c r="AT33" i="135"/>
  <c r="AA46" i="4" s="1"/>
  <c r="AO33" i="135"/>
  <c r="AN33" i="135"/>
  <c r="AM33" i="135"/>
  <c r="AL33" i="135"/>
  <c r="AD33" i="135"/>
  <c r="Y45" i="4" s="1"/>
  <c r="Y33" i="135"/>
  <c r="X33" i="135"/>
  <c r="W33" i="135"/>
  <c r="V33" i="135"/>
  <c r="N33" i="135"/>
  <c r="W56" i="4" s="1"/>
  <c r="I33" i="135"/>
  <c r="H33" i="135"/>
  <c r="G33" i="135"/>
  <c r="F33" i="135"/>
  <c r="FN32" i="135"/>
  <c r="FM32" i="135"/>
  <c r="FL32" i="135"/>
  <c r="FK32" i="135"/>
  <c r="FD32" i="135"/>
  <c r="AJ54" i="4" s="1"/>
  <c r="EY32" i="135"/>
  <c r="EX32" i="135"/>
  <c r="EW32" i="135"/>
  <c r="EV32" i="135"/>
  <c r="EN32" i="135"/>
  <c r="AI45" i="4" s="1"/>
  <c r="EI32" i="135"/>
  <c r="EH32" i="135"/>
  <c r="EG32" i="135"/>
  <c r="EF32" i="135"/>
  <c r="DX32" i="135"/>
  <c r="AH44" i="4" s="1"/>
  <c r="DR32" i="135"/>
  <c r="DQ32" i="135"/>
  <c r="DP32" i="135"/>
  <c r="DO32" i="135"/>
  <c r="DF32" i="135"/>
  <c r="AG54" i="4" s="1"/>
  <c r="DA32" i="135"/>
  <c r="CZ32" i="135"/>
  <c r="CY32" i="135"/>
  <c r="CX32" i="135"/>
  <c r="CP32" i="135"/>
  <c r="AF45" i="4" s="1"/>
  <c r="CK32" i="135"/>
  <c r="CJ32" i="135"/>
  <c r="CI32" i="135"/>
  <c r="CH32" i="135"/>
  <c r="BZ32" i="135"/>
  <c r="BU32" i="135"/>
  <c r="BT32" i="135"/>
  <c r="BS32" i="135"/>
  <c r="BR32" i="135"/>
  <c r="BJ32" i="135"/>
  <c r="AC50" i="4" s="1"/>
  <c r="BE32" i="135"/>
  <c r="BD32" i="135"/>
  <c r="BC32" i="135"/>
  <c r="BB32" i="135"/>
  <c r="AT32" i="135"/>
  <c r="AA45" i="4" s="1"/>
  <c r="AO32" i="135"/>
  <c r="AN32" i="135"/>
  <c r="AM32" i="135"/>
  <c r="AL32" i="135"/>
  <c r="AD32" i="135"/>
  <c r="Y44" i="4" s="1"/>
  <c r="Y32" i="135"/>
  <c r="X32" i="135"/>
  <c r="W32" i="135"/>
  <c r="V32" i="135"/>
  <c r="N32" i="135"/>
  <c r="W54" i="4" s="1"/>
  <c r="I32" i="135"/>
  <c r="U40" i="4" s="1"/>
  <c r="H32" i="135"/>
  <c r="G32" i="135"/>
  <c r="F32" i="135"/>
  <c r="FN31" i="135"/>
  <c r="FM31" i="135"/>
  <c r="FL31" i="135"/>
  <c r="FK31" i="135"/>
  <c r="FD31" i="135"/>
  <c r="EY31" i="135"/>
  <c r="EX31" i="135"/>
  <c r="EW31" i="135"/>
  <c r="EV31" i="135"/>
  <c r="EN31" i="135"/>
  <c r="EI31" i="135"/>
  <c r="EH31" i="135"/>
  <c r="EG31" i="135"/>
  <c r="EF31" i="135"/>
  <c r="DX31" i="135"/>
  <c r="AH43" i="4" s="1"/>
  <c r="DR31" i="135"/>
  <c r="DQ31" i="135"/>
  <c r="DP31" i="135"/>
  <c r="DO31" i="135"/>
  <c r="DF31" i="135"/>
  <c r="AG50" i="4" s="1"/>
  <c r="DA31" i="135"/>
  <c r="CZ31" i="135"/>
  <c r="CY31" i="135"/>
  <c r="CX31" i="135"/>
  <c r="CP31" i="135"/>
  <c r="AF44" i="4" s="1"/>
  <c r="CK31" i="135"/>
  <c r="CJ31" i="135"/>
  <c r="CI31" i="135"/>
  <c r="CH31" i="135"/>
  <c r="BZ31" i="135"/>
  <c r="BU31" i="135"/>
  <c r="BT31" i="135"/>
  <c r="BS31" i="135"/>
  <c r="BR31" i="135"/>
  <c r="BJ31" i="135"/>
  <c r="AC49" i="4" s="1"/>
  <c r="BE31" i="135"/>
  <c r="BD31" i="135"/>
  <c r="BC31" i="135"/>
  <c r="BB31" i="135"/>
  <c r="AT31" i="135"/>
  <c r="AA44" i="4" s="1"/>
  <c r="AO31" i="135"/>
  <c r="AN31" i="135"/>
  <c r="AM31" i="135"/>
  <c r="AL31" i="135"/>
  <c r="AD31" i="135"/>
  <c r="Y43" i="4" s="1"/>
  <c r="Y31" i="135"/>
  <c r="X31" i="135"/>
  <c r="W31" i="135"/>
  <c r="V31" i="135"/>
  <c r="N31" i="135"/>
  <c r="W50" i="4" s="1"/>
  <c r="I31" i="135"/>
  <c r="U39" i="4" s="1"/>
  <c r="H31" i="135"/>
  <c r="G31" i="135"/>
  <c r="F31" i="135"/>
  <c r="FN30" i="135"/>
  <c r="FM30" i="135"/>
  <c r="FL30" i="135"/>
  <c r="FK30" i="135"/>
  <c r="FD30" i="135"/>
  <c r="AJ50" i="4" s="1"/>
  <c r="EY30" i="135"/>
  <c r="EX30" i="135"/>
  <c r="EW30" i="135"/>
  <c r="EV30" i="135"/>
  <c r="EN30" i="135"/>
  <c r="AI43" i="4" s="1"/>
  <c r="EI30" i="135"/>
  <c r="EH30" i="135"/>
  <c r="EG30" i="135"/>
  <c r="EF30" i="135"/>
  <c r="DX30" i="135"/>
  <c r="AH42" i="4" s="1"/>
  <c r="DR30" i="135"/>
  <c r="DQ30" i="135"/>
  <c r="DP30" i="135"/>
  <c r="DO30" i="135"/>
  <c r="DF30" i="135"/>
  <c r="DA30" i="135"/>
  <c r="CZ30" i="135"/>
  <c r="CY30" i="135"/>
  <c r="CX30" i="135"/>
  <c r="CP30" i="135"/>
  <c r="AF43" i="4" s="1"/>
  <c r="CK30" i="135"/>
  <c r="CJ30" i="135"/>
  <c r="CI30" i="135"/>
  <c r="CH30" i="135"/>
  <c r="BZ30" i="135"/>
  <c r="BU30" i="135"/>
  <c r="BT30" i="135"/>
  <c r="BS30" i="135"/>
  <c r="BR30" i="135"/>
  <c r="BJ30" i="135"/>
  <c r="AC48" i="4" s="1"/>
  <c r="BE30" i="135"/>
  <c r="BD30" i="135"/>
  <c r="BC30" i="135"/>
  <c r="BB30" i="135"/>
  <c r="AT30" i="135"/>
  <c r="AA43" i="4" s="1"/>
  <c r="AO30" i="135"/>
  <c r="AN30" i="135"/>
  <c r="AM30" i="135"/>
  <c r="AL30" i="135"/>
  <c r="AD30" i="135"/>
  <c r="Y42" i="4" s="1"/>
  <c r="Y30" i="135"/>
  <c r="X30" i="135"/>
  <c r="W30" i="135"/>
  <c r="V30" i="135"/>
  <c r="N30" i="135"/>
  <c r="W49" i="4" s="1"/>
  <c r="I30" i="135"/>
  <c r="U38" i="4" s="1"/>
  <c r="H30" i="135"/>
  <c r="G30" i="135"/>
  <c r="F30" i="135"/>
  <c r="FN29" i="135"/>
  <c r="FM29" i="135"/>
  <c r="FL29" i="135"/>
  <c r="FK29" i="135"/>
  <c r="FD29" i="135"/>
  <c r="AJ49" i="4" s="1"/>
  <c r="EY29" i="135"/>
  <c r="EX29" i="135"/>
  <c r="EW29" i="135"/>
  <c r="EV29" i="135"/>
  <c r="EN29" i="135"/>
  <c r="AI42" i="4" s="1"/>
  <c r="EI29" i="135"/>
  <c r="EH29" i="135"/>
  <c r="EG29" i="135"/>
  <c r="EF29" i="135"/>
  <c r="DX29" i="135"/>
  <c r="AH41" i="4" s="1"/>
  <c r="DR29" i="135"/>
  <c r="DQ29" i="135"/>
  <c r="DP29" i="135"/>
  <c r="DO29" i="135"/>
  <c r="DF29" i="135"/>
  <c r="AG48" i="4" s="1"/>
  <c r="DA29" i="135"/>
  <c r="CZ29" i="135"/>
  <c r="CY29" i="135"/>
  <c r="CX29" i="135"/>
  <c r="CP29" i="135"/>
  <c r="AF42" i="4" s="1"/>
  <c r="CK29" i="135"/>
  <c r="CJ29" i="135"/>
  <c r="CI29" i="135"/>
  <c r="CH29" i="135"/>
  <c r="BZ29" i="135"/>
  <c r="BU29" i="135"/>
  <c r="BT29" i="135"/>
  <c r="BS29" i="135"/>
  <c r="BR29" i="135"/>
  <c r="BJ29" i="135"/>
  <c r="AC46" i="4" s="1"/>
  <c r="BE29" i="135"/>
  <c r="BD29" i="135"/>
  <c r="BC29" i="135"/>
  <c r="BB29" i="135"/>
  <c r="AT29" i="135"/>
  <c r="AO29" i="135"/>
  <c r="AN29" i="135"/>
  <c r="AM29" i="135"/>
  <c r="AL29" i="135"/>
  <c r="AD29" i="135"/>
  <c r="Y41" i="4" s="1"/>
  <c r="Y29" i="135"/>
  <c r="X29" i="135"/>
  <c r="W29" i="135"/>
  <c r="V29" i="135"/>
  <c r="N29" i="135"/>
  <c r="W48" i="4" s="1"/>
  <c r="I29" i="135"/>
  <c r="H29" i="135"/>
  <c r="G29" i="135"/>
  <c r="F29" i="135"/>
  <c r="FN28" i="135"/>
  <c r="FM28" i="135"/>
  <c r="FL28" i="135"/>
  <c r="FK28" i="135"/>
  <c r="FD28" i="135"/>
  <c r="AJ48" i="4" s="1"/>
  <c r="EY28" i="135"/>
  <c r="EX28" i="135"/>
  <c r="EW28" i="135"/>
  <c r="EV28" i="135"/>
  <c r="EN28" i="135"/>
  <c r="AI41" i="4" s="1"/>
  <c r="EI28" i="135"/>
  <c r="EH28" i="135"/>
  <c r="EG28" i="135"/>
  <c r="EF28" i="135"/>
  <c r="DX28" i="135"/>
  <c r="AH38" i="4" s="1"/>
  <c r="DR28" i="135"/>
  <c r="DQ28" i="135"/>
  <c r="DP28" i="135"/>
  <c r="DO28" i="135"/>
  <c r="DF28" i="135"/>
  <c r="AG46" i="4" s="1"/>
  <c r="DA28" i="135"/>
  <c r="CZ28" i="135"/>
  <c r="CY28" i="135"/>
  <c r="CX28" i="135"/>
  <c r="CP28" i="135"/>
  <c r="AF41" i="4" s="1"/>
  <c r="CK28" i="135"/>
  <c r="CJ28" i="135"/>
  <c r="CI28" i="135"/>
  <c r="CH28" i="135"/>
  <c r="BZ28" i="135"/>
  <c r="BU28" i="135"/>
  <c r="BT28" i="135"/>
  <c r="BS28" i="135"/>
  <c r="BR28" i="135"/>
  <c r="BJ28" i="135"/>
  <c r="AC45" i="4" s="1"/>
  <c r="BE28" i="135"/>
  <c r="BD28" i="135"/>
  <c r="BC28" i="135"/>
  <c r="BB28" i="135"/>
  <c r="AT28" i="135"/>
  <c r="AO28" i="135"/>
  <c r="AN28" i="135"/>
  <c r="AM28" i="135"/>
  <c r="AL28" i="135"/>
  <c r="AD28" i="135"/>
  <c r="Y39" i="4" s="1"/>
  <c r="Y37" i="4" s="1"/>
  <c r="Y28" i="135"/>
  <c r="X28" i="135"/>
  <c r="W28" i="135"/>
  <c r="V28" i="135"/>
  <c r="N28" i="135"/>
  <c r="W46" i="4" s="1"/>
  <c r="I28" i="135"/>
  <c r="U36" i="4" s="1"/>
  <c r="H28" i="135"/>
  <c r="G28" i="135"/>
  <c r="F28" i="135"/>
  <c r="FN27" i="135"/>
  <c r="FM27" i="135"/>
  <c r="FL27" i="135"/>
  <c r="FK27" i="135"/>
  <c r="FD27" i="135"/>
  <c r="EY27" i="135"/>
  <c r="EX27" i="135"/>
  <c r="EW27" i="135"/>
  <c r="EV27" i="135"/>
  <c r="EN27" i="135"/>
  <c r="AI38" i="4" s="1"/>
  <c r="EI27" i="135"/>
  <c r="EH27" i="135"/>
  <c r="EG27" i="135"/>
  <c r="EF27" i="135"/>
  <c r="DX27" i="135"/>
  <c r="DR27" i="135"/>
  <c r="DQ27" i="135"/>
  <c r="DP27" i="135"/>
  <c r="DO27" i="135"/>
  <c r="DF27" i="135"/>
  <c r="AG45" i="4" s="1"/>
  <c r="DA27" i="135"/>
  <c r="CZ27" i="135"/>
  <c r="CY27" i="135"/>
  <c r="CX27" i="135"/>
  <c r="CP27" i="135"/>
  <c r="CK27" i="135"/>
  <c r="CJ27" i="135"/>
  <c r="CI27" i="135"/>
  <c r="CH27" i="135"/>
  <c r="BZ27" i="135"/>
  <c r="BU27" i="135"/>
  <c r="BT27" i="135"/>
  <c r="BS27" i="135"/>
  <c r="BR27" i="135"/>
  <c r="BJ27" i="135"/>
  <c r="AC44" i="4" s="1"/>
  <c r="BE27" i="135"/>
  <c r="BD27" i="135"/>
  <c r="BC27" i="135"/>
  <c r="BB27" i="135"/>
  <c r="AT27" i="135"/>
  <c r="AA39" i="4" s="1"/>
  <c r="AO27" i="135"/>
  <c r="AN27" i="135"/>
  <c r="AM27" i="135"/>
  <c r="AL27" i="135"/>
  <c r="AD27" i="135"/>
  <c r="Y27" i="135"/>
  <c r="X27" i="135"/>
  <c r="W27" i="135"/>
  <c r="V27" i="135"/>
  <c r="N27" i="135"/>
  <c r="W45" i="4" s="1"/>
  <c r="I27" i="135"/>
  <c r="U35" i="4" s="1"/>
  <c r="H27" i="135"/>
  <c r="G27" i="135"/>
  <c r="F27" i="135"/>
  <c r="FN26" i="135"/>
  <c r="FM26" i="135"/>
  <c r="FL26" i="135"/>
  <c r="FK26" i="135"/>
  <c r="FD26" i="135"/>
  <c r="AJ45" i="4" s="1"/>
  <c r="EY26" i="135"/>
  <c r="EX26" i="135"/>
  <c r="EW26" i="135"/>
  <c r="EV26" i="135"/>
  <c r="EN26" i="135"/>
  <c r="AI37" i="4" s="1"/>
  <c r="EI26" i="135"/>
  <c r="EH26" i="135"/>
  <c r="EG26" i="135"/>
  <c r="EF26" i="135"/>
  <c r="DX26" i="135"/>
  <c r="AH35" i="4" s="1"/>
  <c r="DR26" i="135"/>
  <c r="DQ26" i="135"/>
  <c r="DP26" i="135"/>
  <c r="DO26" i="135"/>
  <c r="DF26" i="135"/>
  <c r="AG44" i="4" s="1"/>
  <c r="DA26" i="135"/>
  <c r="CZ26" i="135"/>
  <c r="CY26" i="135"/>
  <c r="CX26" i="135"/>
  <c r="CP26" i="135"/>
  <c r="AF37" i="4" s="1"/>
  <c r="CK26" i="135"/>
  <c r="CJ26" i="135"/>
  <c r="CI26" i="135"/>
  <c r="CH26" i="135"/>
  <c r="BZ26" i="135"/>
  <c r="BU26" i="135"/>
  <c r="BT26" i="135"/>
  <c r="BS26" i="135"/>
  <c r="BR26" i="135"/>
  <c r="BJ26" i="135"/>
  <c r="AC43" i="4" s="1"/>
  <c r="BE26" i="135"/>
  <c r="BD26" i="135"/>
  <c r="BC26" i="135"/>
  <c r="BB26" i="135"/>
  <c r="AT26" i="135"/>
  <c r="AO26" i="135"/>
  <c r="AN26" i="135"/>
  <c r="AM26" i="135"/>
  <c r="AL26" i="135"/>
  <c r="AD26" i="135"/>
  <c r="Y35" i="4" s="1"/>
  <c r="Y26" i="135"/>
  <c r="X26" i="135"/>
  <c r="W26" i="135"/>
  <c r="V26" i="135"/>
  <c r="N26" i="135"/>
  <c r="W44" i="4" s="1"/>
  <c r="I26" i="135"/>
  <c r="U34" i="4" s="1"/>
  <c r="H26" i="135"/>
  <c r="G26" i="135"/>
  <c r="F26" i="135"/>
  <c r="FN25" i="135"/>
  <c r="FM25" i="135"/>
  <c r="FL25" i="135"/>
  <c r="FK25" i="135"/>
  <c r="FD25" i="135"/>
  <c r="EY25" i="135"/>
  <c r="EX25" i="135"/>
  <c r="EW25" i="135"/>
  <c r="EV25" i="135"/>
  <c r="EN25" i="135"/>
  <c r="AI35" i="4" s="1"/>
  <c r="EI25" i="135"/>
  <c r="EH25" i="135"/>
  <c r="EG25" i="135"/>
  <c r="EF25" i="135"/>
  <c r="DX25" i="135"/>
  <c r="AH34" i="4" s="1"/>
  <c r="DR25" i="135"/>
  <c r="DQ25" i="135"/>
  <c r="DP25" i="135"/>
  <c r="DO25" i="135"/>
  <c r="DF25" i="135"/>
  <c r="AG43" i="4" s="1"/>
  <c r="DA25" i="135"/>
  <c r="CZ25" i="135"/>
  <c r="CY25" i="135"/>
  <c r="CX25" i="135"/>
  <c r="CP25" i="135"/>
  <c r="AF35" i="4" s="1"/>
  <c r="CK25" i="135"/>
  <c r="CJ25" i="135"/>
  <c r="CI25" i="135"/>
  <c r="CH25" i="135"/>
  <c r="BZ25" i="135"/>
  <c r="BU25" i="135"/>
  <c r="BT25" i="135"/>
  <c r="BS25" i="135"/>
  <c r="BR25" i="135"/>
  <c r="BJ25" i="135"/>
  <c r="BE25" i="135"/>
  <c r="BD25" i="135"/>
  <c r="BC25" i="135"/>
  <c r="BB25" i="135"/>
  <c r="AT25" i="135"/>
  <c r="AA35" i="4" s="1"/>
  <c r="AO25" i="135"/>
  <c r="AN25" i="135"/>
  <c r="AM25" i="135"/>
  <c r="AL25" i="135"/>
  <c r="AD25" i="135"/>
  <c r="Y34" i="4" s="1"/>
  <c r="Y25" i="135"/>
  <c r="X25" i="135"/>
  <c r="W25" i="135"/>
  <c r="V25" i="135"/>
  <c r="N25" i="135"/>
  <c r="W43" i="4" s="1"/>
  <c r="I25" i="135"/>
  <c r="U33" i="4" s="1"/>
  <c r="H25" i="135"/>
  <c r="G25" i="135"/>
  <c r="F25" i="135"/>
  <c r="FN24" i="135"/>
  <c r="FM24" i="135"/>
  <c r="FL24" i="135"/>
  <c r="FK24" i="135"/>
  <c r="FD24" i="135"/>
  <c r="AJ43" i="4" s="1"/>
  <c r="EY24" i="135"/>
  <c r="EX24" i="135"/>
  <c r="EW24" i="135"/>
  <c r="EV24" i="135"/>
  <c r="EN24" i="135"/>
  <c r="AI34" i="4" s="1"/>
  <c r="EI24" i="135"/>
  <c r="EH24" i="135"/>
  <c r="EG24" i="135"/>
  <c r="EF24" i="135"/>
  <c r="DX24" i="135"/>
  <c r="AH33" i="4" s="1"/>
  <c r="DR24" i="135"/>
  <c r="DQ24" i="135"/>
  <c r="DP24" i="135"/>
  <c r="DO24" i="135"/>
  <c r="DF24" i="135"/>
  <c r="AG42" i="4" s="1"/>
  <c r="DA24" i="135"/>
  <c r="CZ24" i="135"/>
  <c r="CY24" i="135"/>
  <c r="CX24" i="135"/>
  <c r="CP24" i="135"/>
  <c r="AF34" i="4" s="1"/>
  <c r="CK24" i="135"/>
  <c r="CJ24" i="135"/>
  <c r="CI24" i="135"/>
  <c r="CH24" i="135"/>
  <c r="BZ24" i="135"/>
  <c r="BU24" i="135"/>
  <c r="BT24" i="135"/>
  <c r="BS24" i="135"/>
  <c r="BR24" i="135"/>
  <c r="BJ24" i="135"/>
  <c r="BE24" i="135"/>
  <c r="BD24" i="135"/>
  <c r="BC24" i="135"/>
  <c r="BB24" i="135"/>
  <c r="AT24" i="135"/>
  <c r="AA34" i="4" s="1"/>
  <c r="AO24" i="135"/>
  <c r="AN24" i="135"/>
  <c r="AM24" i="135"/>
  <c r="AL24" i="135"/>
  <c r="AD24" i="135"/>
  <c r="Y33" i="4" s="1"/>
  <c r="Y24" i="135"/>
  <c r="X24" i="135"/>
  <c r="W24" i="135"/>
  <c r="V24" i="135"/>
  <c r="N24" i="135"/>
  <c r="W42" i="4" s="1"/>
  <c r="I24" i="135"/>
  <c r="U32" i="4" s="1"/>
  <c r="H24" i="135"/>
  <c r="G24" i="135"/>
  <c r="F24" i="135"/>
  <c r="FN23" i="135"/>
  <c r="FM23" i="135"/>
  <c r="FL23" i="135"/>
  <c r="FK23" i="135"/>
  <c r="FD23" i="135"/>
  <c r="AJ42" i="4" s="1"/>
  <c r="EY23" i="135"/>
  <c r="EX23" i="135"/>
  <c r="EW23" i="135"/>
  <c r="EV23" i="135"/>
  <c r="EN23" i="135"/>
  <c r="AI33" i="4" s="1"/>
  <c r="EI23" i="135"/>
  <c r="EH23" i="135"/>
  <c r="EG23" i="135"/>
  <c r="EF23" i="135"/>
  <c r="DX23" i="135"/>
  <c r="AH32" i="4" s="1"/>
  <c r="DR23" i="135"/>
  <c r="DQ23" i="135"/>
  <c r="DP23" i="135"/>
  <c r="DO23" i="135"/>
  <c r="DF23" i="135"/>
  <c r="AG41" i="4" s="1"/>
  <c r="DA23" i="135"/>
  <c r="CZ23" i="135"/>
  <c r="CY23" i="135"/>
  <c r="CX23" i="135"/>
  <c r="CP23" i="135"/>
  <c r="AF33" i="4" s="1"/>
  <c r="CK23" i="135"/>
  <c r="CJ23" i="135"/>
  <c r="CI23" i="135"/>
  <c r="CH23" i="135"/>
  <c r="BZ23" i="135"/>
  <c r="BU23" i="135"/>
  <c r="BT23" i="135"/>
  <c r="BS23" i="135"/>
  <c r="BR23" i="135"/>
  <c r="BJ23" i="135"/>
  <c r="AC36" i="4" s="1"/>
  <c r="BE23" i="135"/>
  <c r="BD23" i="135"/>
  <c r="BC23" i="135"/>
  <c r="BB23" i="135"/>
  <c r="AT23" i="135"/>
  <c r="AA33" i="4" s="1"/>
  <c r="AO23" i="135"/>
  <c r="AN23" i="135"/>
  <c r="AM23" i="135"/>
  <c r="AL23" i="135"/>
  <c r="AD23" i="135"/>
  <c r="Y23" i="135"/>
  <c r="X23" i="135"/>
  <c r="W23" i="135"/>
  <c r="V23" i="135"/>
  <c r="N23" i="135"/>
  <c r="W41" i="4" s="1"/>
  <c r="I23" i="135"/>
  <c r="U30" i="4" s="1"/>
  <c r="H23" i="135"/>
  <c r="G23" i="135"/>
  <c r="F23" i="135"/>
  <c r="FN22" i="135"/>
  <c r="FM22" i="135"/>
  <c r="FL22" i="135"/>
  <c r="FK22" i="135"/>
  <c r="FD22" i="135"/>
  <c r="AJ41" i="4" s="1"/>
  <c r="EY22" i="135"/>
  <c r="EX22" i="135"/>
  <c r="EW22" i="135"/>
  <c r="EV22" i="135"/>
  <c r="EN22" i="135"/>
  <c r="AI32" i="4" s="1"/>
  <c r="EI22" i="135"/>
  <c r="EH22" i="135"/>
  <c r="EG22" i="135"/>
  <c r="EF22" i="135"/>
  <c r="DX22" i="135"/>
  <c r="AH30" i="4" s="1"/>
  <c r="DR22" i="135"/>
  <c r="DQ22" i="135"/>
  <c r="DP22" i="135"/>
  <c r="DO22" i="135"/>
  <c r="DF22" i="135"/>
  <c r="AG35" i="4" s="1"/>
  <c r="DA22" i="135"/>
  <c r="CZ22" i="135"/>
  <c r="CY22" i="135"/>
  <c r="CX22" i="135"/>
  <c r="CP22" i="135"/>
  <c r="AF32" i="4" s="1"/>
  <c r="CK22" i="135"/>
  <c r="CJ22" i="135"/>
  <c r="CI22" i="135"/>
  <c r="CH22" i="135"/>
  <c r="BZ22" i="135"/>
  <c r="BU22" i="135"/>
  <c r="BT22" i="135"/>
  <c r="BS22" i="135"/>
  <c r="BR22" i="135"/>
  <c r="BJ22" i="135"/>
  <c r="AC35" i="4" s="1"/>
  <c r="BE22" i="135"/>
  <c r="BD22" i="135"/>
  <c r="BC22" i="135"/>
  <c r="BB22" i="135"/>
  <c r="AT22" i="135"/>
  <c r="AO22" i="135"/>
  <c r="AN22" i="135"/>
  <c r="AM22" i="135"/>
  <c r="AL22" i="135"/>
  <c r="AD22" i="135"/>
  <c r="Y30" i="4" s="1"/>
  <c r="Y22" i="135"/>
  <c r="X22" i="135"/>
  <c r="W22" i="135"/>
  <c r="V22" i="135"/>
  <c r="N22" i="135"/>
  <c r="W35" i="4" s="1"/>
  <c r="I22" i="135"/>
  <c r="U29" i="4" s="1"/>
  <c r="H22" i="135"/>
  <c r="G22" i="135"/>
  <c r="F22" i="135"/>
  <c r="FN21" i="135"/>
  <c r="FM21" i="135"/>
  <c r="FL21" i="135"/>
  <c r="FK21" i="135"/>
  <c r="FD21" i="135"/>
  <c r="EY21" i="135"/>
  <c r="EX21" i="135"/>
  <c r="EW21" i="135"/>
  <c r="EV21" i="135"/>
  <c r="EN21" i="135"/>
  <c r="AI30" i="4" s="1"/>
  <c r="EI21" i="135"/>
  <c r="EH21" i="135"/>
  <c r="EG21" i="135"/>
  <c r="EF21" i="135"/>
  <c r="DX21" i="135"/>
  <c r="AH29" i="4" s="1"/>
  <c r="DR21" i="135"/>
  <c r="DQ21" i="135"/>
  <c r="DP21" i="135"/>
  <c r="DO21" i="135"/>
  <c r="DF21" i="135"/>
  <c r="AG34" i="4" s="1"/>
  <c r="DA21" i="135"/>
  <c r="CZ21" i="135"/>
  <c r="CY21" i="135"/>
  <c r="CX21" i="135"/>
  <c r="CP21" i="135"/>
  <c r="CK21" i="135"/>
  <c r="CJ21" i="135"/>
  <c r="CI21" i="135"/>
  <c r="CH21" i="135"/>
  <c r="BZ21" i="135"/>
  <c r="BU21" i="135"/>
  <c r="BT21" i="135"/>
  <c r="BS21" i="135"/>
  <c r="BR21" i="135"/>
  <c r="BJ21" i="135"/>
  <c r="BE21" i="135"/>
  <c r="BD21" i="135"/>
  <c r="BC21" i="135"/>
  <c r="BB21" i="135"/>
  <c r="AT21" i="135"/>
  <c r="AO21" i="135"/>
  <c r="AN21" i="135"/>
  <c r="AM21" i="135"/>
  <c r="AL21" i="135"/>
  <c r="AD21" i="135"/>
  <c r="Y29" i="4" s="1"/>
  <c r="Y21" i="135"/>
  <c r="X21" i="135"/>
  <c r="W21" i="135"/>
  <c r="V21" i="135"/>
  <c r="N21" i="135"/>
  <c r="W34" i="4" s="1"/>
  <c r="I21" i="135"/>
  <c r="U28" i="4" s="1"/>
  <c r="H21" i="135"/>
  <c r="G21" i="135"/>
  <c r="F21" i="135"/>
  <c r="FN20" i="135"/>
  <c r="FM20" i="135"/>
  <c r="FL20" i="135"/>
  <c r="FK20" i="135"/>
  <c r="FD20" i="135"/>
  <c r="AJ35" i="4" s="1"/>
  <c r="EY20" i="135"/>
  <c r="EX20" i="135"/>
  <c r="EW20" i="135"/>
  <c r="EV20" i="135"/>
  <c r="EN20" i="135"/>
  <c r="AI29" i="4" s="1"/>
  <c r="EI20" i="135"/>
  <c r="EH20" i="135"/>
  <c r="EG20" i="135"/>
  <c r="EF20" i="135"/>
  <c r="DX20" i="135"/>
  <c r="AH28" i="4" s="1"/>
  <c r="DR20" i="135"/>
  <c r="DQ20" i="135"/>
  <c r="DP20" i="135"/>
  <c r="DO20" i="135"/>
  <c r="DF20" i="135"/>
  <c r="AG33" i="4" s="1"/>
  <c r="DA20" i="135"/>
  <c r="CZ20" i="135"/>
  <c r="CY20" i="135"/>
  <c r="CX20" i="135"/>
  <c r="CP20" i="135"/>
  <c r="CK20" i="135"/>
  <c r="CJ20" i="135"/>
  <c r="CI20" i="135"/>
  <c r="CH20" i="135"/>
  <c r="BZ20" i="135"/>
  <c r="BU20" i="135"/>
  <c r="BT20" i="135"/>
  <c r="BS20" i="135"/>
  <c r="BR20" i="135"/>
  <c r="BJ20" i="135"/>
  <c r="AC33" i="4" s="1"/>
  <c r="BE20" i="135"/>
  <c r="BD20" i="135"/>
  <c r="BC20" i="135"/>
  <c r="BB20" i="135"/>
  <c r="AT20" i="135"/>
  <c r="AO20" i="135"/>
  <c r="AN20" i="135"/>
  <c r="AM20" i="135"/>
  <c r="AL20" i="135"/>
  <c r="AD20" i="135"/>
  <c r="Y20" i="135"/>
  <c r="X20" i="135"/>
  <c r="W20" i="135"/>
  <c r="V20" i="135"/>
  <c r="N20" i="135"/>
  <c r="W33" i="4" s="1"/>
  <c r="I20" i="135"/>
  <c r="U27" i="4" s="1"/>
  <c r="H20" i="135"/>
  <c r="G20" i="135"/>
  <c r="F20" i="135"/>
  <c r="FN19" i="135"/>
  <c r="FM19" i="135"/>
  <c r="FL19" i="135"/>
  <c r="FK19" i="135"/>
  <c r="FD19" i="135"/>
  <c r="AJ33" i="4" s="1"/>
  <c r="EY19" i="135"/>
  <c r="EX19" i="135"/>
  <c r="EW19" i="135"/>
  <c r="EV19" i="135"/>
  <c r="EN19" i="135"/>
  <c r="AI28" i="4" s="1"/>
  <c r="EI19" i="135"/>
  <c r="EH19" i="135"/>
  <c r="EG19" i="135"/>
  <c r="EF19" i="135"/>
  <c r="DX19" i="135"/>
  <c r="AH27" i="4" s="1"/>
  <c r="DR19" i="135"/>
  <c r="DQ19" i="135"/>
  <c r="DP19" i="135"/>
  <c r="DO19" i="135"/>
  <c r="DF19" i="135"/>
  <c r="AG32" i="4" s="1"/>
  <c r="DA19" i="135"/>
  <c r="CZ19" i="135"/>
  <c r="CY19" i="135"/>
  <c r="CX19" i="135"/>
  <c r="CP19" i="135"/>
  <c r="CK19" i="135"/>
  <c r="CJ19" i="135"/>
  <c r="CI19" i="135"/>
  <c r="CH19" i="135"/>
  <c r="BZ19" i="135"/>
  <c r="BU19" i="135"/>
  <c r="BT19" i="135"/>
  <c r="BS19" i="135"/>
  <c r="BR19" i="135"/>
  <c r="BJ19" i="135"/>
  <c r="BE19" i="135"/>
  <c r="BD19" i="135"/>
  <c r="BC19" i="135"/>
  <c r="BB19" i="135"/>
  <c r="AT19" i="135"/>
  <c r="AO19" i="135"/>
  <c r="AN19" i="135"/>
  <c r="AM19" i="135"/>
  <c r="AL19" i="135"/>
  <c r="AD19" i="135"/>
  <c r="Y27" i="4" s="1"/>
  <c r="Y19" i="135"/>
  <c r="X19" i="135"/>
  <c r="W19" i="135"/>
  <c r="V19" i="135"/>
  <c r="N19" i="135"/>
  <c r="W32" i="4" s="1"/>
  <c r="I19" i="135"/>
  <c r="U26" i="4" s="1"/>
  <c r="H19" i="135"/>
  <c r="G19" i="135"/>
  <c r="F19" i="135"/>
  <c r="FN18" i="135"/>
  <c r="FM18" i="135"/>
  <c r="FL18" i="135"/>
  <c r="FK18" i="135"/>
  <c r="FD18" i="135"/>
  <c r="AJ32" i="4" s="1"/>
  <c r="EY18" i="135"/>
  <c r="EX18" i="135"/>
  <c r="EW18" i="135"/>
  <c r="EV18" i="135"/>
  <c r="EN18" i="135"/>
  <c r="AI27" i="4" s="1"/>
  <c r="EI18" i="135"/>
  <c r="EH18" i="135"/>
  <c r="EG18" i="135"/>
  <c r="EF18" i="135"/>
  <c r="DX18" i="135"/>
  <c r="AH26" i="4" s="1"/>
  <c r="DR18" i="135"/>
  <c r="DQ18" i="135"/>
  <c r="DP18" i="135"/>
  <c r="DO18" i="135"/>
  <c r="DF18" i="135"/>
  <c r="AG27" i="4" s="1"/>
  <c r="DA18" i="135"/>
  <c r="CZ18" i="135"/>
  <c r="CY18" i="135"/>
  <c r="CX18" i="135"/>
  <c r="CP18" i="135"/>
  <c r="AF27" i="4" s="1"/>
  <c r="CK18" i="135"/>
  <c r="CJ18" i="135"/>
  <c r="CI18" i="135"/>
  <c r="CH18" i="135"/>
  <c r="BZ18" i="135"/>
  <c r="BU18" i="135"/>
  <c r="BT18" i="135"/>
  <c r="BS18" i="135"/>
  <c r="BR18" i="135"/>
  <c r="BJ18" i="135"/>
  <c r="AC27" i="4" s="1"/>
  <c r="BE18" i="135"/>
  <c r="BD18" i="135"/>
  <c r="BC18" i="135"/>
  <c r="BB18" i="135"/>
  <c r="AT18" i="135"/>
  <c r="AA27" i="4" s="1"/>
  <c r="AA25" i="4" s="1"/>
  <c r="AO18" i="135"/>
  <c r="AN18" i="135"/>
  <c r="AM18" i="135"/>
  <c r="AL18" i="135"/>
  <c r="AD18" i="135"/>
  <c r="Y26" i="4" s="1"/>
  <c r="Y18" i="135"/>
  <c r="X18" i="135"/>
  <c r="W18" i="135"/>
  <c r="V18" i="135"/>
  <c r="N18" i="135"/>
  <c r="W27" i="4" s="1"/>
  <c r="I18" i="135"/>
  <c r="U25" i="4" s="1"/>
  <c r="H18" i="135"/>
  <c r="G18" i="135"/>
  <c r="F18" i="135"/>
  <c r="FN17" i="135"/>
  <c r="N24" i="39" s="1"/>
  <c r="FM17" i="135"/>
  <c r="FL17" i="135"/>
  <c r="FK17" i="135"/>
  <c r="FD17" i="135"/>
  <c r="AJ27" i="4" s="1"/>
  <c r="EY17" i="135"/>
  <c r="EX17" i="135"/>
  <c r="EW17" i="135"/>
  <c r="EV17" i="135"/>
  <c r="EN17" i="135"/>
  <c r="AI26" i="4" s="1"/>
  <c r="EI17" i="135"/>
  <c r="EH17" i="135"/>
  <c r="EG17" i="135"/>
  <c r="EF17" i="135"/>
  <c r="DX17" i="135"/>
  <c r="AH25" i="4" s="1"/>
  <c r="DR17" i="135"/>
  <c r="DQ17" i="135"/>
  <c r="DP17" i="135"/>
  <c r="DO17" i="135"/>
  <c r="DF17" i="135"/>
  <c r="AG26" i="4" s="1"/>
  <c r="DA17" i="135"/>
  <c r="CZ17" i="135"/>
  <c r="CY17" i="135"/>
  <c r="CX17" i="135"/>
  <c r="CP17" i="135"/>
  <c r="AF25" i="4" s="1"/>
  <c r="CK17" i="135"/>
  <c r="CJ17" i="135"/>
  <c r="CI17" i="135"/>
  <c r="CH17" i="135"/>
  <c r="BZ17" i="135"/>
  <c r="BU17" i="135"/>
  <c r="BT17" i="135"/>
  <c r="BS17" i="135"/>
  <c r="BR17" i="135"/>
  <c r="BJ17" i="135"/>
  <c r="AC26" i="4" s="1"/>
  <c r="BE17" i="135"/>
  <c r="BD17" i="135"/>
  <c r="BC17" i="135"/>
  <c r="BB17" i="135"/>
  <c r="AT17" i="135"/>
  <c r="AO17" i="135"/>
  <c r="AN17" i="135"/>
  <c r="AM17" i="135"/>
  <c r="AL17" i="135"/>
  <c r="AD17" i="135"/>
  <c r="Y17" i="135"/>
  <c r="X17" i="135"/>
  <c r="W17" i="135"/>
  <c r="V17" i="135"/>
  <c r="N17" i="135"/>
  <c r="W26" i="4" s="1"/>
  <c r="I17" i="135"/>
  <c r="U24" i="4" s="1"/>
  <c r="R24" i="4" s="1"/>
  <c r="H17" i="135"/>
  <c r="G17" i="135"/>
  <c r="F17" i="135"/>
  <c r="FN16" i="135"/>
  <c r="FM16" i="135"/>
  <c r="FL16" i="135"/>
  <c r="FK16" i="135"/>
  <c r="I23" i="39" s="1"/>
  <c r="FD16" i="135"/>
  <c r="AJ26" i="4" s="1"/>
  <c r="EY16" i="135"/>
  <c r="EX16" i="135"/>
  <c r="EW16" i="135"/>
  <c r="EV16" i="135"/>
  <c r="EN16" i="135"/>
  <c r="AI25" i="4" s="1"/>
  <c r="EI16" i="135"/>
  <c r="EH16" i="135"/>
  <c r="EG16" i="135"/>
  <c r="EF16" i="135"/>
  <c r="DX16" i="135"/>
  <c r="AH23" i="4" s="1"/>
  <c r="DR16" i="135"/>
  <c r="DQ16" i="135"/>
  <c r="DP16" i="135"/>
  <c r="DO16" i="135"/>
  <c r="DF16" i="135"/>
  <c r="AG25" i="4" s="1"/>
  <c r="DA16" i="135"/>
  <c r="CZ16" i="135"/>
  <c r="CY16" i="135"/>
  <c r="CX16" i="135"/>
  <c r="CP16" i="135"/>
  <c r="AF23" i="4" s="1"/>
  <c r="CK16" i="135"/>
  <c r="CJ16" i="135"/>
  <c r="CI16" i="135"/>
  <c r="CH16" i="135"/>
  <c r="BZ16" i="135"/>
  <c r="BU16" i="135"/>
  <c r="BT16" i="135"/>
  <c r="BS16" i="135"/>
  <c r="BR16" i="135"/>
  <c r="BJ16" i="135"/>
  <c r="BE16" i="135"/>
  <c r="BD16" i="135"/>
  <c r="BC16" i="135"/>
  <c r="BB16" i="135"/>
  <c r="AT16" i="135"/>
  <c r="AA23" i="4" s="1"/>
  <c r="AO16" i="135"/>
  <c r="AN16" i="135"/>
  <c r="AM16" i="135"/>
  <c r="AL16" i="135"/>
  <c r="AD16" i="135"/>
  <c r="Y23" i="4" s="1"/>
  <c r="Y16" i="135"/>
  <c r="X16" i="135"/>
  <c r="W16" i="135"/>
  <c r="V16" i="135"/>
  <c r="N16" i="135"/>
  <c r="W25" i="4" s="1"/>
  <c r="I16" i="135"/>
  <c r="U23" i="4" s="1"/>
  <c r="H16" i="135"/>
  <c r="G16" i="135"/>
  <c r="F16" i="135"/>
  <c r="FN15" i="135"/>
  <c r="FM15" i="135"/>
  <c r="FL15" i="135"/>
  <c r="FK15" i="135"/>
  <c r="FD15" i="135"/>
  <c r="AJ25" i="4" s="1"/>
  <c r="EY15" i="135"/>
  <c r="EX15" i="135"/>
  <c r="EW15" i="135"/>
  <c r="EV15" i="135"/>
  <c r="EN15" i="135"/>
  <c r="EI15" i="135"/>
  <c r="EH15" i="135"/>
  <c r="EG15" i="135"/>
  <c r="EF15" i="135"/>
  <c r="DX15" i="135"/>
  <c r="AH22" i="4" s="1"/>
  <c r="DR15" i="135"/>
  <c r="DQ15" i="135"/>
  <c r="DP15" i="135"/>
  <c r="DO15" i="135"/>
  <c r="DF15" i="135"/>
  <c r="AG23" i="4" s="1"/>
  <c r="DA15" i="135"/>
  <c r="CZ15" i="135"/>
  <c r="CY15" i="135"/>
  <c r="CX15" i="135"/>
  <c r="CP15" i="135"/>
  <c r="AF22" i="4" s="1"/>
  <c r="CK15" i="135"/>
  <c r="CJ15" i="135"/>
  <c r="CI15" i="135"/>
  <c r="CH15" i="135"/>
  <c r="BZ15" i="135"/>
  <c r="BU15" i="135"/>
  <c r="BT15" i="135"/>
  <c r="BS15" i="135"/>
  <c r="BR15" i="135"/>
  <c r="BJ15" i="135"/>
  <c r="AC23" i="4" s="1"/>
  <c r="BE15" i="135"/>
  <c r="BD15" i="135"/>
  <c r="BC15" i="135"/>
  <c r="BB15" i="135"/>
  <c r="AT15" i="135"/>
  <c r="AA22" i="4" s="1"/>
  <c r="AO15" i="135"/>
  <c r="AN15" i="135"/>
  <c r="AM15" i="135"/>
  <c r="AL15" i="135"/>
  <c r="AD15" i="135"/>
  <c r="Y22" i="4" s="1"/>
  <c r="Y15" i="135"/>
  <c r="X15" i="135"/>
  <c r="W15" i="135"/>
  <c r="V15" i="135"/>
  <c r="N15" i="135"/>
  <c r="W23" i="4" s="1"/>
  <c r="I15" i="135"/>
  <c r="U22" i="4" s="1"/>
  <c r="H15" i="135"/>
  <c r="G15" i="135"/>
  <c r="F15" i="135"/>
  <c r="FN14" i="135"/>
  <c r="FM14" i="135"/>
  <c r="FL14" i="135"/>
  <c r="FK14" i="135"/>
  <c r="FD14" i="135"/>
  <c r="AJ22" i="4" s="1"/>
  <c r="EY14" i="135"/>
  <c r="EX14" i="135"/>
  <c r="EW14" i="135"/>
  <c r="EV14" i="135"/>
  <c r="EN14" i="135"/>
  <c r="AI21" i="4" s="1"/>
  <c r="EI14" i="135"/>
  <c r="EH14" i="135"/>
  <c r="EG14" i="135"/>
  <c r="EF14" i="135"/>
  <c r="DX14" i="135"/>
  <c r="AH21" i="4" s="1"/>
  <c r="DR14" i="135"/>
  <c r="DQ14" i="135"/>
  <c r="DP14" i="135"/>
  <c r="DO14" i="135"/>
  <c r="DF14" i="135"/>
  <c r="AG22" i="4" s="1"/>
  <c r="DA14" i="135"/>
  <c r="CZ14" i="135"/>
  <c r="CY14" i="135"/>
  <c r="CX14" i="135"/>
  <c r="CP14" i="135"/>
  <c r="AF21" i="4" s="1"/>
  <c r="CK14" i="135"/>
  <c r="CJ14" i="135"/>
  <c r="CI14" i="135"/>
  <c r="CH14" i="135"/>
  <c r="BZ14" i="135"/>
  <c r="BU14" i="135"/>
  <c r="BT14" i="135"/>
  <c r="BS14" i="135"/>
  <c r="BR14" i="135"/>
  <c r="BJ14" i="135"/>
  <c r="AC22" i="4" s="1"/>
  <c r="BE14" i="135"/>
  <c r="BD14" i="135"/>
  <c r="BC14" i="135"/>
  <c r="BB14" i="135"/>
  <c r="AT14" i="135"/>
  <c r="AA21" i="4" s="1"/>
  <c r="AO14" i="135"/>
  <c r="AN14" i="135"/>
  <c r="AM14" i="135"/>
  <c r="AL14" i="135"/>
  <c r="AD14" i="135"/>
  <c r="Y21" i="4" s="1"/>
  <c r="Y14" i="135"/>
  <c r="X14" i="135"/>
  <c r="W14" i="135"/>
  <c r="V14" i="135"/>
  <c r="N14" i="135"/>
  <c r="W22" i="4" s="1"/>
  <c r="I14" i="135"/>
  <c r="U21" i="4" s="1"/>
  <c r="H14" i="135"/>
  <c r="G14" i="135"/>
  <c r="F14" i="135"/>
  <c r="FN13" i="135"/>
  <c r="FM13" i="135"/>
  <c r="FL13" i="135"/>
  <c r="FK13" i="135"/>
  <c r="FD13" i="135"/>
  <c r="AJ20" i="4" s="1"/>
  <c r="EY13" i="135"/>
  <c r="EX13" i="135"/>
  <c r="EW13" i="135"/>
  <c r="EV13" i="135"/>
  <c r="EN13" i="135"/>
  <c r="AI20" i="4" s="1"/>
  <c r="EI13" i="135"/>
  <c r="EH13" i="135"/>
  <c r="EG13" i="135"/>
  <c r="EF13" i="135"/>
  <c r="DX13" i="135"/>
  <c r="AH20" i="4" s="1"/>
  <c r="DR13" i="135"/>
  <c r="DQ13" i="135"/>
  <c r="DP13" i="135"/>
  <c r="DO13" i="135"/>
  <c r="DF13" i="135"/>
  <c r="AG20" i="4" s="1"/>
  <c r="DA13" i="135"/>
  <c r="CZ13" i="135"/>
  <c r="CY13" i="135"/>
  <c r="CX13" i="135"/>
  <c r="CP13" i="135"/>
  <c r="AF20" i="4" s="1"/>
  <c r="CK13" i="135"/>
  <c r="CJ13" i="135"/>
  <c r="CI13" i="135"/>
  <c r="CH13" i="135"/>
  <c r="BZ13" i="135"/>
  <c r="BU13" i="135"/>
  <c r="BT13" i="135"/>
  <c r="BS13" i="135"/>
  <c r="BR13" i="135"/>
  <c r="BJ13" i="135"/>
  <c r="AC20" i="4" s="1"/>
  <c r="BE13" i="135"/>
  <c r="BD13" i="135"/>
  <c r="BC13" i="135"/>
  <c r="BB13" i="135"/>
  <c r="AT13" i="135"/>
  <c r="AA20" i="4" s="1"/>
  <c r="AO13" i="135"/>
  <c r="AN13" i="135"/>
  <c r="AM13" i="135"/>
  <c r="AL13" i="135"/>
  <c r="AD13" i="135"/>
  <c r="Y20" i="4" s="1"/>
  <c r="Y13" i="135"/>
  <c r="X13" i="135"/>
  <c r="W13" i="135"/>
  <c r="V13" i="135"/>
  <c r="N13" i="135"/>
  <c r="W20" i="4" s="1"/>
  <c r="I13" i="135"/>
  <c r="U20" i="4" s="1"/>
  <c r="H13" i="135"/>
  <c r="G13" i="135"/>
  <c r="F13" i="135"/>
  <c r="FN12" i="135"/>
  <c r="FM12" i="135"/>
  <c r="FL12" i="135"/>
  <c r="FK12" i="135"/>
  <c r="FD12" i="135"/>
  <c r="EY12" i="135"/>
  <c r="EX12" i="135"/>
  <c r="EW12" i="135"/>
  <c r="EV12" i="135"/>
  <c r="EN12" i="135"/>
  <c r="AI19" i="4" s="1"/>
  <c r="EI12" i="135"/>
  <c r="EH12" i="135"/>
  <c r="EG12" i="135"/>
  <c r="EF12" i="135"/>
  <c r="DX12" i="135"/>
  <c r="AH19" i="4" s="1"/>
  <c r="DR12" i="135"/>
  <c r="DQ12" i="135"/>
  <c r="DP12" i="135"/>
  <c r="DO12" i="135"/>
  <c r="DF12" i="135"/>
  <c r="AG19" i="4" s="1"/>
  <c r="DA12" i="135"/>
  <c r="CZ12" i="135"/>
  <c r="CY12" i="135"/>
  <c r="CX12" i="135"/>
  <c r="CP12" i="135"/>
  <c r="AF19" i="4" s="1"/>
  <c r="CK12" i="135"/>
  <c r="CJ12" i="135"/>
  <c r="CI12" i="135"/>
  <c r="CH12" i="135"/>
  <c r="BZ12" i="135"/>
  <c r="BU12" i="135"/>
  <c r="BT12" i="135"/>
  <c r="BS12" i="135"/>
  <c r="BR12" i="135"/>
  <c r="BJ12" i="135"/>
  <c r="AC19" i="4" s="1"/>
  <c r="BE12" i="135"/>
  <c r="BD12" i="135"/>
  <c r="BC12" i="135"/>
  <c r="BB12" i="135"/>
  <c r="AT12" i="135"/>
  <c r="AA19" i="4" s="1"/>
  <c r="AO12" i="135"/>
  <c r="AN12" i="135"/>
  <c r="AM12" i="135"/>
  <c r="AL12" i="135"/>
  <c r="AD12" i="135"/>
  <c r="Y19" i="4" s="1"/>
  <c r="Y12" i="135"/>
  <c r="X12" i="135"/>
  <c r="W12" i="135"/>
  <c r="V12" i="135"/>
  <c r="N12" i="135"/>
  <c r="W19" i="4" s="1"/>
  <c r="I12" i="135"/>
  <c r="U19" i="4" s="1"/>
  <c r="H12" i="135"/>
  <c r="G12" i="135"/>
  <c r="F12" i="135"/>
  <c r="FN11" i="135"/>
  <c r="FM11" i="135"/>
  <c r="FL11" i="135"/>
  <c r="FK11" i="135"/>
  <c r="FD11" i="135"/>
  <c r="EY11" i="135"/>
  <c r="EX11" i="135"/>
  <c r="EW11" i="135"/>
  <c r="EV11" i="135"/>
  <c r="EN11" i="135"/>
  <c r="AI18" i="4" s="1"/>
  <c r="EI11" i="135"/>
  <c r="EH11" i="135"/>
  <c r="EG11" i="135"/>
  <c r="EF11" i="135"/>
  <c r="DX11" i="135"/>
  <c r="DR11" i="135"/>
  <c r="DQ11" i="135"/>
  <c r="DP11" i="135"/>
  <c r="DO11" i="135"/>
  <c r="DF11" i="135"/>
  <c r="AG18" i="4" s="1"/>
  <c r="DA11" i="135"/>
  <c r="CZ11" i="135"/>
  <c r="CY11" i="135"/>
  <c r="CX11" i="135"/>
  <c r="CP11" i="135"/>
  <c r="AF18" i="4" s="1"/>
  <c r="CK11" i="135"/>
  <c r="CJ11" i="135"/>
  <c r="CI11" i="135"/>
  <c r="CH11" i="135"/>
  <c r="BZ11" i="135"/>
  <c r="BU11" i="135"/>
  <c r="BT11" i="135"/>
  <c r="BS11" i="135"/>
  <c r="BR11" i="135"/>
  <c r="BJ11" i="135"/>
  <c r="AC18" i="4" s="1"/>
  <c r="BE11" i="135"/>
  <c r="BD11" i="135"/>
  <c r="BC11" i="135"/>
  <c r="BB11" i="135"/>
  <c r="AT11" i="135"/>
  <c r="AA18" i="4" s="1"/>
  <c r="AO11" i="135"/>
  <c r="AN11" i="135"/>
  <c r="AM11" i="135"/>
  <c r="AL11" i="135"/>
  <c r="AD11" i="135"/>
  <c r="Y18" i="4" s="1"/>
  <c r="Y11" i="135"/>
  <c r="X11" i="135"/>
  <c r="W11" i="135"/>
  <c r="V11" i="135"/>
  <c r="N11" i="135"/>
  <c r="W18" i="4" s="1"/>
  <c r="I11" i="135"/>
  <c r="U18" i="4" s="1"/>
  <c r="H11" i="135"/>
  <c r="G11" i="135"/>
  <c r="F11" i="135"/>
  <c r="FN10" i="135"/>
  <c r="FM10" i="135"/>
  <c r="FL10" i="135"/>
  <c r="FK10" i="135"/>
  <c r="FD10" i="135"/>
  <c r="AJ17" i="4" s="1"/>
  <c r="EY10" i="135"/>
  <c r="EX10" i="135"/>
  <c r="EW10" i="135"/>
  <c r="EV10" i="135"/>
  <c r="EN10" i="135"/>
  <c r="AI17" i="4" s="1"/>
  <c r="EI10" i="135"/>
  <c r="EH10" i="135"/>
  <c r="EG10" i="135"/>
  <c r="EF10" i="135"/>
  <c r="DX10" i="135"/>
  <c r="AH17" i="4" s="1"/>
  <c r="DR10" i="135"/>
  <c r="DQ10" i="135"/>
  <c r="DP10" i="135"/>
  <c r="DO10" i="135"/>
  <c r="DF10" i="135"/>
  <c r="AG17" i="4" s="1"/>
  <c r="DA10" i="135"/>
  <c r="CZ10" i="135"/>
  <c r="CY10" i="135"/>
  <c r="CX10" i="135"/>
  <c r="CP10" i="135"/>
  <c r="AF17" i="4" s="1"/>
  <c r="CK10" i="135"/>
  <c r="CJ10" i="135"/>
  <c r="CI10" i="135"/>
  <c r="CH10" i="135"/>
  <c r="BZ10" i="135"/>
  <c r="BU10" i="135"/>
  <c r="BT10" i="135"/>
  <c r="BS10" i="135"/>
  <c r="BR10" i="135"/>
  <c r="BJ10" i="135"/>
  <c r="AC17" i="4" s="1"/>
  <c r="BE10" i="135"/>
  <c r="BD10" i="135"/>
  <c r="BC10" i="135"/>
  <c r="BB10" i="135"/>
  <c r="AT10" i="135"/>
  <c r="AA17" i="4" s="1"/>
  <c r="AO10" i="135"/>
  <c r="AN10" i="135"/>
  <c r="AM10" i="135"/>
  <c r="AL10" i="135"/>
  <c r="AD10" i="135"/>
  <c r="Y17" i="4" s="1"/>
  <c r="Y10" i="135"/>
  <c r="X10" i="135"/>
  <c r="W10" i="135"/>
  <c r="V10" i="135"/>
  <c r="N10" i="135"/>
  <c r="W17" i="4" s="1"/>
  <c r="I10" i="135"/>
  <c r="U17" i="4" s="1"/>
  <c r="H10" i="135"/>
  <c r="G10" i="135"/>
  <c r="F10" i="135"/>
  <c r="FN9" i="135"/>
  <c r="FM9" i="135"/>
  <c r="FL9" i="135"/>
  <c r="FK9" i="135"/>
  <c r="FD9" i="135"/>
  <c r="AJ16" i="4" s="1"/>
  <c r="EY9" i="135"/>
  <c r="EX9" i="135"/>
  <c r="EW9" i="135"/>
  <c r="EV9" i="135"/>
  <c r="EN9" i="135"/>
  <c r="AI16" i="4" s="1"/>
  <c r="EI9" i="135"/>
  <c r="EH9" i="135"/>
  <c r="EG9" i="135"/>
  <c r="EF9" i="135"/>
  <c r="DX9" i="135"/>
  <c r="AH16" i="4" s="1"/>
  <c r="DR9" i="135"/>
  <c r="DQ9" i="135"/>
  <c r="DP9" i="135"/>
  <c r="DO9" i="135"/>
  <c r="DF9" i="135"/>
  <c r="AG16" i="4" s="1"/>
  <c r="DA9" i="135"/>
  <c r="CZ9" i="135"/>
  <c r="CY9" i="135"/>
  <c r="CX9" i="135"/>
  <c r="CP9" i="135"/>
  <c r="AF16" i="4" s="1"/>
  <c r="CK9" i="135"/>
  <c r="CJ9" i="135"/>
  <c r="CI9" i="135"/>
  <c r="CH9" i="135"/>
  <c r="BZ9" i="135"/>
  <c r="BU9" i="135"/>
  <c r="BT9" i="135"/>
  <c r="BS9" i="135"/>
  <c r="BR9" i="135"/>
  <c r="BJ9" i="135"/>
  <c r="AC16" i="4" s="1"/>
  <c r="BE9" i="135"/>
  <c r="BD9" i="135"/>
  <c r="BC9" i="135"/>
  <c r="BB9" i="135"/>
  <c r="AT9" i="135"/>
  <c r="AA16" i="4" s="1"/>
  <c r="AO9" i="135"/>
  <c r="AN9" i="135"/>
  <c r="AM9" i="135"/>
  <c r="AL9" i="135"/>
  <c r="AD9" i="135"/>
  <c r="Y16" i="4" s="1"/>
  <c r="Y9" i="135"/>
  <c r="X9" i="135"/>
  <c r="W9" i="135"/>
  <c r="V9" i="135"/>
  <c r="N9" i="135"/>
  <c r="W16" i="4" s="1"/>
  <c r="I9" i="135"/>
  <c r="U16" i="4" s="1"/>
  <c r="H9" i="135"/>
  <c r="G9" i="135"/>
  <c r="F9" i="135"/>
  <c r="FN8" i="135"/>
  <c r="FM8" i="135"/>
  <c r="FL8" i="135"/>
  <c r="FK8" i="135"/>
  <c r="FD8" i="135"/>
  <c r="AJ15" i="4" s="1"/>
  <c r="EY8" i="135"/>
  <c r="EX8" i="135"/>
  <c r="EW8" i="135"/>
  <c r="EV8" i="135"/>
  <c r="EN8" i="135"/>
  <c r="AI15" i="4" s="1"/>
  <c r="EI8" i="135"/>
  <c r="EH8" i="135"/>
  <c r="EG8" i="135"/>
  <c r="EF8" i="135"/>
  <c r="DX8" i="135"/>
  <c r="AH15" i="4" s="1"/>
  <c r="DR8" i="135"/>
  <c r="DQ8" i="135"/>
  <c r="DP8" i="135"/>
  <c r="DO8" i="135"/>
  <c r="DF8" i="135"/>
  <c r="AG15" i="4" s="1"/>
  <c r="DA8" i="135"/>
  <c r="CZ8" i="135"/>
  <c r="CY8" i="135"/>
  <c r="CX8" i="135"/>
  <c r="CP8" i="135"/>
  <c r="AF15" i="4" s="1"/>
  <c r="CK8" i="135"/>
  <c r="CJ8" i="135"/>
  <c r="CI8" i="135"/>
  <c r="CH8" i="135"/>
  <c r="BZ8" i="135"/>
  <c r="BU8" i="135"/>
  <c r="BT8" i="135"/>
  <c r="BS8" i="135"/>
  <c r="BR8" i="135"/>
  <c r="BJ8" i="135"/>
  <c r="AC15" i="4" s="1"/>
  <c r="BE8" i="135"/>
  <c r="BD8" i="135"/>
  <c r="BC8" i="135"/>
  <c r="BB8" i="135"/>
  <c r="AT8" i="135"/>
  <c r="AA15" i="4" s="1"/>
  <c r="AO8" i="135"/>
  <c r="AN8" i="135"/>
  <c r="AM8" i="135"/>
  <c r="AL8" i="135"/>
  <c r="AD8" i="135"/>
  <c r="Y15" i="4" s="1"/>
  <c r="Y8" i="135"/>
  <c r="X8" i="135"/>
  <c r="W8" i="135"/>
  <c r="V8" i="135"/>
  <c r="N8" i="135"/>
  <c r="W15" i="4" s="1"/>
  <c r="I8" i="135"/>
  <c r="U15" i="4" s="1"/>
  <c r="H8" i="135"/>
  <c r="G8" i="135"/>
  <c r="F8" i="135"/>
  <c r="FN7" i="135"/>
  <c r="FM7" i="135"/>
  <c r="FL7" i="135"/>
  <c r="FK7" i="135"/>
  <c r="FD7" i="135"/>
  <c r="AJ14" i="4" s="1"/>
  <c r="EY7" i="135"/>
  <c r="EX7" i="135"/>
  <c r="EW7" i="135"/>
  <c r="EV7" i="135"/>
  <c r="EN7" i="135"/>
  <c r="AI14" i="4" s="1"/>
  <c r="EI7" i="135"/>
  <c r="EH7" i="135"/>
  <c r="EG7" i="135"/>
  <c r="EF7" i="135"/>
  <c r="DX7" i="135"/>
  <c r="AH14" i="4" s="1"/>
  <c r="DR7" i="135"/>
  <c r="DQ7" i="135"/>
  <c r="DP7" i="135"/>
  <c r="DO7" i="135"/>
  <c r="DF7" i="135"/>
  <c r="AG14" i="4" s="1"/>
  <c r="DA7" i="135"/>
  <c r="CZ7" i="135"/>
  <c r="CY7" i="135"/>
  <c r="CX7" i="135"/>
  <c r="CP7" i="135"/>
  <c r="AF14" i="4" s="1"/>
  <c r="CK7" i="135"/>
  <c r="CJ7" i="135"/>
  <c r="CI7" i="135"/>
  <c r="CH7" i="135"/>
  <c r="BZ7" i="135"/>
  <c r="BU7" i="135"/>
  <c r="BT7" i="135"/>
  <c r="BS7" i="135"/>
  <c r="BR7" i="135"/>
  <c r="BJ7" i="135"/>
  <c r="AC14" i="4" s="1"/>
  <c r="BE7" i="135"/>
  <c r="BD7" i="135"/>
  <c r="BC7" i="135"/>
  <c r="BB7" i="135"/>
  <c r="AT7" i="135"/>
  <c r="AA14" i="4" s="1"/>
  <c r="AO7" i="135"/>
  <c r="AN7" i="135"/>
  <c r="AM7" i="135"/>
  <c r="AL7" i="135"/>
  <c r="AD7" i="135"/>
  <c r="Y14" i="4" s="1"/>
  <c r="Y7" i="135"/>
  <c r="X7" i="135"/>
  <c r="W7" i="135"/>
  <c r="V7" i="135"/>
  <c r="N7" i="135"/>
  <c r="W14" i="4" s="1"/>
  <c r="I7" i="135"/>
  <c r="U14" i="4" s="1"/>
  <c r="H7" i="135"/>
  <c r="G7" i="135"/>
  <c r="F7" i="135"/>
  <c r="FN6" i="135"/>
  <c r="FM6" i="135"/>
  <c r="FL6" i="135"/>
  <c r="FK6" i="135"/>
  <c r="FD6" i="135"/>
  <c r="AJ13" i="4" s="1"/>
  <c r="EY6" i="135"/>
  <c r="EX6" i="135"/>
  <c r="EW6" i="135"/>
  <c r="EV6" i="135"/>
  <c r="EN6" i="135"/>
  <c r="AI13" i="4" s="1"/>
  <c r="EI6" i="135"/>
  <c r="EH6" i="135"/>
  <c r="EG6" i="135"/>
  <c r="EF6" i="135"/>
  <c r="DX6" i="135"/>
  <c r="AH13" i="4" s="1"/>
  <c r="DR6" i="135"/>
  <c r="DQ6" i="135"/>
  <c r="DP6" i="135"/>
  <c r="DO6" i="135"/>
  <c r="DF6" i="135"/>
  <c r="AG13" i="4" s="1"/>
  <c r="DA6" i="135"/>
  <c r="CZ6" i="135"/>
  <c r="CY6" i="135"/>
  <c r="CX6" i="135"/>
  <c r="CP6" i="135"/>
  <c r="AF13" i="4" s="1"/>
  <c r="CK6" i="135"/>
  <c r="CJ6" i="135"/>
  <c r="CI6" i="135"/>
  <c r="CH6" i="135"/>
  <c r="BZ6" i="135"/>
  <c r="BU6" i="135"/>
  <c r="BT6" i="135"/>
  <c r="BS6" i="135"/>
  <c r="BR6" i="135"/>
  <c r="BJ6" i="135"/>
  <c r="AC13" i="4" s="1"/>
  <c r="BE6" i="135"/>
  <c r="BD6" i="135"/>
  <c r="BC6" i="135"/>
  <c r="BB6" i="135"/>
  <c r="AT6" i="135"/>
  <c r="AA13" i="4" s="1"/>
  <c r="AO6" i="135"/>
  <c r="AN6" i="135"/>
  <c r="AM6" i="135"/>
  <c r="AL6" i="135"/>
  <c r="AD6" i="135"/>
  <c r="Y13" i="4" s="1"/>
  <c r="Y6" i="135"/>
  <c r="X6" i="135"/>
  <c r="W6" i="135"/>
  <c r="V6" i="135"/>
  <c r="N6" i="135"/>
  <c r="W13" i="4" s="1"/>
  <c r="I6" i="135"/>
  <c r="U13" i="4" s="1"/>
  <c r="H6" i="135"/>
  <c r="G6" i="135"/>
  <c r="F6" i="135"/>
  <c r="FN5" i="135"/>
  <c r="FM5" i="135"/>
  <c r="FL5" i="135"/>
  <c r="FK5" i="135"/>
  <c r="FD5" i="135"/>
  <c r="AJ12" i="4" s="1"/>
  <c r="EY5" i="135"/>
  <c r="EX5" i="135"/>
  <c r="EW5" i="135"/>
  <c r="EV5" i="135"/>
  <c r="EN5" i="135"/>
  <c r="AI12" i="4" s="1"/>
  <c r="EI5" i="135"/>
  <c r="EH5" i="135"/>
  <c r="EG5" i="135"/>
  <c r="EF5" i="135"/>
  <c r="DX5" i="135"/>
  <c r="AH12" i="4" s="1"/>
  <c r="DR5" i="135"/>
  <c r="DQ5" i="135"/>
  <c r="DP5" i="135"/>
  <c r="DO5" i="135"/>
  <c r="DF5" i="135"/>
  <c r="AG12" i="4" s="1"/>
  <c r="DA5" i="135"/>
  <c r="CZ5" i="135"/>
  <c r="CY5" i="135"/>
  <c r="CX5" i="135"/>
  <c r="CP5" i="135"/>
  <c r="AF12" i="4" s="1"/>
  <c r="CK5" i="135"/>
  <c r="CJ5" i="135"/>
  <c r="CI5" i="135"/>
  <c r="CH5" i="135"/>
  <c r="BZ5" i="135"/>
  <c r="BU5" i="135"/>
  <c r="BT5" i="135"/>
  <c r="BS5" i="135"/>
  <c r="BR5" i="135"/>
  <c r="BJ5" i="135"/>
  <c r="BE5" i="135"/>
  <c r="BD5" i="135"/>
  <c r="BC5" i="135"/>
  <c r="BB5" i="135"/>
  <c r="AT5" i="135"/>
  <c r="AO5" i="135"/>
  <c r="AN5" i="135"/>
  <c r="AM5" i="135"/>
  <c r="AL5" i="135"/>
  <c r="AD5" i="135"/>
  <c r="Y5" i="135"/>
  <c r="X5" i="135"/>
  <c r="W5" i="135"/>
  <c r="V5" i="135"/>
  <c r="N5" i="135"/>
  <c r="W12" i="4" s="1"/>
  <c r="I5" i="135"/>
  <c r="H5" i="135"/>
  <c r="G5" i="135"/>
  <c r="F5" i="135"/>
  <c r="FN4" i="135"/>
  <c r="FM4" i="135"/>
  <c r="FL4" i="135"/>
  <c r="FK4" i="135"/>
  <c r="FD4" i="135"/>
  <c r="AJ11" i="4" s="1"/>
  <c r="EY4" i="135"/>
  <c r="EX4" i="135"/>
  <c r="EW4" i="135"/>
  <c r="EV4" i="135"/>
  <c r="EN4" i="135"/>
  <c r="AI11" i="4" s="1"/>
  <c r="EI4" i="135"/>
  <c r="EH4" i="135"/>
  <c r="EG4" i="135"/>
  <c r="EF4" i="135"/>
  <c r="DX4" i="135"/>
  <c r="AH11" i="4" s="1"/>
  <c r="DR4" i="135"/>
  <c r="DQ4" i="135"/>
  <c r="DP4" i="135"/>
  <c r="DO4" i="135"/>
  <c r="DF4" i="135"/>
  <c r="AG11" i="4" s="1"/>
  <c r="DA4" i="135"/>
  <c r="CZ4" i="135"/>
  <c r="CY4" i="135"/>
  <c r="CX4" i="135"/>
  <c r="CP4" i="135"/>
  <c r="AF11" i="4" s="1"/>
  <c r="CK4" i="135"/>
  <c r="CJ4" i="135"/>
  <c r="CI4" i="135"/>
  <c r="CH4" i="135"/>
  <c r="BZ4" i="135"/>
  <c r="BU4" i="135"/>
  <c r="BT4" i="135"/>
  <c r="BS4" i="135"/>
  <c r="BR4" i="135"/>
  <c r="BJ4" i="135"/>
  <c r="BE4" i="135"/>
  <c r="BD4" i="135"/>
  <c r="BC4" i="135"/>
  <c r="BB4" i="135"/>
  <c r="AT4" i="135"/>
  <c r="AO4" i="135"/>
  <c r="AN4" i="135"/>
  <c r="AM4" i="135"/>
  <c r="AL4" i="135"/>
  <c r="AD4" i="135"/>
  <c r="Y4" i="135"/>
  <c r="X4" i="135"/>
  <c r="W4" i="135"/>
  <c r="V4" i="135"/>
  <c r="N4" i="135"/>
  <c r="W11" i="4" s="1"/>
  <c r="I4" i="135"/>
  <c r="H4" i="135"/>
  <c r="G4" i="135"/>
  <c r="F4" i="135"/>
  <c r="FN3" i="135"/>
  <c r="FM3" i="135"/>
  <c r="FL3" i="135"/>
  <c r="FK3" i="135"/>
  <c r="FD3" i="135"/>
  <c r="AJ10" i="4" s="1"/>
  <c r="EY3" i="135"/>
  <c r="EX3" i="135"/>
  <c r="EW3" i="135"/>
  <c r="EV3" i="135"/>
  <c r="EN3" i="135"/>
  <c r="AI10" i="4" s="1"/>
  <c r="EI3" i="135"/>
  <c r="EH3" i="135"/>
  <c r="EG3" i="135"/>
  <c r="EF3" i="135"/>
  <c r="DX3" i="135"/>
  <c r="AH10" i="4" s="1"/>
  <c r="DR3" i="135"/>
  <c r="DQ3" i="135"/>
  <c r="DP3" i="135"/>
  <c r="DO3" i="135"/>
  <c r="DF3" i="135"/>
  <c r="AG10" i="4" s="1"/>
  <c r="DA3" i="135"/>
  <c r="CZ3" i="135"/>
  <c r="CY3" i="135"/>
  <c r="CX3" i="135"/>
  <c r="CP3" i="135"/>
  <c r="CK3" i="135"/>
  <c r="CJ3" i="135"/>
  <c r="CI3" i="135"/>
  <c r="CH3" i="135"/>
  <c r="BZ3" i="135"/>
  <c r="BU3" i="135"/>
  <c r="BT3" i="135"/>
  <c r="BS3" i="135"/>
  <c r="BR3" i="135"/>
  <c r="BJ3" i="135"/>
  <c r="BE3" i="135"/>
  <c r="BD3" i="135"/>
  <c r="BC3" i="135"/>
  <c r="BB3" i="135"/>
  <c r="AT3" i="135"/>
  <c r="AO3" i="135"/>
  <c r="AN3" i="135"/>
  <c r="AM3" i="135"/>
  <c r="AL3" i="135"/>
  <c r="AD3" i="135"/>
  <c r="Y3" i="135"/>
  <c r="X3" i="135"/>
  <c r="W3" i="135"/>
  <c r="V3" i="135"/>
  <c r="N3" i="135"/>
  <c r="I3" i="135"/>
  <c r="H3" i="135"/>
  <c r="G3" i="135"/>
  <c r="FN2" i="135"/>
  <c r="FM2" i="135"/>
  <c r="FL2" i="135"/>
  <c r="FK2" i="135"/>
  <c r="FD2" i="135"/>
  <c r="EY2" i="135"/>
  <c r="EX2" i="135"/>
  <c r="EW2" i="135"/>
  <c r="EI2" i="135"/>
  <c r="EH2" i="135"/>
  <c r="EG2" i="135"/>
  <c r="EF2" i="135"/>
  <c r="AT2" i="135"/>
  <c r="P192" i="39"/>
  <c r="P181" i="39"/>
  <c r="P151" i="39"/>
  <c r="P145" i="39"/>
  <c r="P132" i="39"/>
  <c r="P112" i="39"/>
  <c r="P87" i="39"/>
  <c r="P84" i="39"/>
  <c r="P83" i="39" s="1"/>
  <c r="P80" i="39"/>
  <c r="P62" i="39"/>
  <c r="P31" i="39"/>
  <c r="AF194" i="4"/>
  <c r="G187" i="4"/>
  <c r="AI186" i="4"/>
  <c r="G186" i="4"/>
  <c r="AC183" i="4"/>
  <c r="H215" i="39"/>
  <c r="AF178" i="4"/>
  <c r="AI174" i="4"/>
  <c r="AF173" i="4"/>
  <c r="AC165" i="4"/>
  <c r="AA165" i="4"/>
  <c r="Y165" i="4"/>
  <c r="G164" i="4"/>
  <c r="AG162" i="4"/>
  <c r="G162" i="4"/>
  <c r="G156" i="4"/>
  <c r="W155" i="4"/>
  <c r="AC147" i="4"/>
  <c r="AA147" i="4"/>
  <c r="Y147" i="4"/>
  <c r="AA142" i="4"/>
  <c r="U141" i="4"/>
  <c r="G141" i="4"/>
  <c r="W139" i="4"/>
  <c r="G139" i="4"/>
  <c r="AI137" i="4"/>
  <c r="AF137" i="4"/>
  <c r="G137" i="4"/>
  <c r="AA136" i="4"/>
  <c r="G136" i="4"/>
  <c r="G135" i="4"/>
  <c r="U134" i="4"/>
  <c r="G134" i="4"/>
  <c r="AI133" i="4"/>
  <c r="G132" i="4"/>
  <c r="G131" i="4"/>
  <c r="AF130" i="4"/>
  <c r="AC130" i="4"/>
  <c r="G129" i="4"/>
  <c r="G128" i="4"/>
  <c r="AH127" i="4"/>
  <c r="G127" i="4"/>
  <c r="AG126" i="4"/>
  <c r="G126" i="4"/>
  <c r="U125" i="4"/>
  <c r="G124" i="4"/>
  <c r="G123" i="4"/>
  <c r="G122" i="4"/>
  <c r="AF121" i="4"/>
  <c r="G121" i="4"/>
  <c r="G120" i="4"/>
  <c r="AH119" i="4"/>
  <c r="G119" i="4"/>
  <c r="AH117" i="4"/>
  <c r="G117" i="4"/>
  <c r="AJ116" i="4"/>
  <c r="AG116" i="4"/>
  <c r="AC116" i="4"/>
  <c r="AC115" i="4" s="1"/>
  <c r="G116" i="4"/>
  <c r="G114" i="4"/>
  <c r="AJ113" i="4"/>
  <c r="AI113" i="4"/>
  <c r="G113" i="4"/>
  <c r="G112" i="4"/>
  <c r="AC111" i="4"/>
  <c r="G110" i="4"/>
  <c r="AG109" i="4"/>
  <c r="G109" i="4"/>
  <c r="AH108" i="4"/>
  <c r="G108" i="4"/>
  <c r="AI107" i="4"/>
  <c r="AJ106" i="4"/>
  <c r="AH106" i="4"/>
  <c r="G106" i="4"/>
  <c r="G105" i="4"/>
  <c r="G104" i="4"/>
  <c r="AJ103" i="4"/>
  <c r="U103" i="4"/>
  <c r="G103" i="4"/>
  <c r="G102" i="4"/>
  <c r="W101" i="4"/>
  <c r="G101" i="4"/>
  <c r="AH100" i="4"/>
  <c r="G100" i="4"/>
  <c r="AJ99" i="4"/>
  <c r="G99" i="4"/>
  <c r="G97" i="4"/>
  <c r="AF96" i="4"/>
  <c r="AA96" i="4"/>
  <c r="G96" i="4"/>
  <c r="G95" i="4"/>
  <c r="G94" i="4"/>
  <c r="G93" i="4"/>
  <c r="G92" i="4"/>
  <c r="G91" i="4"/>
  <c r="AJ90" i="4"/>
  <c r="G90" i="4"/>
  <c r="G89" i="4"/>
  <c r="G87" i="4"/>
  <c r="G86" i="4"/>
  <c r="AF85" i="4"/>
  <c r="G84" i="4"/>
  <c r="AF83" i="4"/>
  <c r="AC83" i="4"/>
  <c r="AA83" i="4"/>
  <c r="G82" i="4"/>
  <c r="G81" i="4"/>
  <c r="AJ79" i="4"/>
  <c r="U79" i="4"/>
  <c r="AI76" i="4"/>
  <c r="G76" i="4"/>
  <c r="G75" i="4"/>
  <c r="G74" i="4"/>
  <c r="AJ73" i="4"/>
  <c r="AH72" i="4"/>
  <c r="G71" i="4"/>
  <c r="U70" i="4"/>
  <c r="G70" i="4"/>
  <c r="G69" i="4"/>
  <c r="U66" i="4"/>
  <c r="G66" i="4"/>
  <c r="AH65" i="4"/>
  <c r="G65" i="4"/>
  <c r="U64" i="4"/>
  <c r="G64" i="4"/>
  <c r="G62" i="4"/>
  <c r="G61" i="4"/>
  <c r="G60" i="4"/>
  <c r="AC59" i="4"/>
  <c r="AA59" i="4"/>
  <c r="AH58" i="4"/>
  <c r="G58" i="4"/>
  <c r="G57" i="4"/>
  <c r="G55" i="4"/>
  <c r="AC54" i="4"/>
  <c r="G53" i="4"/>
  <c r="G52" i="4"/>
  <c r="AF51" i="4"/>
  <c r="G51" i="4"/>
  <c r="AA50" i="4"/>
  <c r="G50" i="4"/>
  <c r="AG49" i="4"/>
  <c r="G49" i="4"/>
  <c r="G48" i="4"/>
  <c r="G47" i="4"/>
  <c r="G46" i="4"/>
  <c r="G45" i="4"/>
  <c r="AI44" i="4"/>
  <c r="G44" i="4"/>
  <c r="G43" i="4"/>
  <c r="G40" i="4"/>
  <c r="G39" i="4"/>
  <c r="G38" i="4"/>
  <c r="AH37" i="4"/>
  <c r="G35" i="4"/>
  <c r="AC34" i="4"/>
  <c r="G34" i="4"/>
  <c r="G33" i="4"/>
  <c r="G31" i="4"/>
  <c r="G30" i="4"/>
  <c r="G29" i="4"/>
  <c r="AC28" i="4"/>
  <c r="AA28" i="4"/>
  <c r="G27" i="4"/>
  <c r="G26" i="4"/>
  <c r="G24" i="4"/>
  <c r="H23" i="39"/>
  <c r="AI22" i="4"/>
  <c r="G22" i="4"/>
  <c r="G21" i="4"/>
  <c r="G20" i="4"/>
  <c r="AJ19" i="4"/>
  <c r="G19" i="4"/>
  <c r="AH18" i="4"/>
  <c r="G18" i="4"/>
  <c r="G17" i="4"/>
  <c r="G16" i="4"/>
  <c r="G15" i="4"/>
  <c r="G14" i="4"/>
  <c r="G13" i="4"/>
  <c r="N294" i="39"/>
  <c r="L294" i="39"/>
  <c r="I294" i="39"/>
  <c r="K294" i="39" s="1"/>
  <c r="H294" i="39"/>
  <c r="L292" i="39"/>
  <c r="I292" i="39"/>
  <c r="L291" i="39"/>
  <c r="I290" i="39"/>
  <c r="L288" i="39"/>
  <c r="I288" i="39"/>
  <c r="F288" i="39"/>
  <c r="I287" i="39"/>
  <c r="F287" i="39"/>
  <c r="F286" i="39"/>
  <c r="L285" i="39"/>
  <c r="I285" i="39"/>
  <c r="F285" i="39"/>
  <c r="I284" i="39"/>
  <c r="F284" i="39"/>
  <c r="F283" i="39"/>
  <c r="R282" i="39"/>
  <c r="O282" i="39"/>
  <c r="M282" i="39"/>
  <c r="K282" i="39"/>
  <c r="F282" i="39"/>
  <c r="L281" i="39"/>
  <c r="I281" i="39"/>
  <c r="F281" i="39"/>
  <c r="R280" i="39"/>
  <c r="O280" i="39"/>
  <c r="M280" i="39"/>
  <c r="K280" i="39"/>
  <c r="F280" i="39"/>
  <c r="R279" i="39"/>
  <c r="O279" i="39"/>
  <c r="M279" i="39"/>
  <c r="K279" i="39"/>
  <c r="F279" i="39"/>
  <c r="R278" i="39"/>
  <c r="O278" i="39"/>
  <c r="M278" i="39"/>
  <c r="K278" i="39"/>
  <c r="F278" i="39"/>
  <c r="R277" i="39"/>
  <c r="O277" i="39"/>
  <c r="M277" i="39"/>
  <c r="K277" i="39"/>
  <c r="F277" i="39"/>
  <c r="N276" i="39"/>
  <c r="L276" i="39"/>
  <c r="I276" i="39"/>
  <c r="H276" i="39"/>
  <c r="F276" i="39"/>
  <c r="N275" i="39"/>
  <c r="L275" i="39"/>
  <c r="I275" i="39"/>
  <c r="H275" i="39"/>
  <c r="F275" i="39"/>
  <c r="N274" i="39"/>
  <c r="L274" i="39"/>
  <c r="I274" i="39"/>
  <c r="H274" i="39"/>
  <c r="F274" i="39"/>
  <c r="N273" i="39"/>
  <c r="L273" i="39"/>
  <c r="I273" i="39"/>
  <c r="H273" i="39"/>
  <c r="F273" i="39"/>
  <c r="N272" i="39"/>
  <c r="L272" i="39"/>
  <c r="I272" i="39"/>
  <c r="H272" i="39"/>
  <c r="F272" i="39"/>
  <c r="L271" i="39"/>
  <c r="I271" i="39"/>
  <c r="H271" i="39"/>
  <c r="F270" i="39"/>
  <c r="L269" i="39"/>
  <c r="F269" i="39"/>
  <c r="H268" i="39"/>
  <c r="G268" i="39"/>
  <c r="N267" i="39"/>
  <c r="L267" i="39"/>
  <c r="I267" i="39"/>
  <c r="H267" i="39"/>
  <c r="F267" i="39"/>
  <c r="N266" i="39"/>
  <c r="L266" i="39"/>
  <c r="I266" i="39"/>
  <c r="H266" i="39"/>
  <c r="F266" i="39"/>
  <c r="R265" i="39"/>
  <c r="O265" i="39"/>
  <c r="M265" i="39"/>
  <c r="K265" i="39"/>
  <c r="F265" i="39"/>
  <c r="N264" i="39"/>
  <c r="L264" i="39"/>
  <c r="I264" i="39"/>
  <c r="H264" i="39"/>
  <c r="F264" i="39"/>
  <c r="R263" i="39"/>
  <c r="O263" i="39"/>
  <c r="M263" i="39"/>
  <c r="K263" i="39"/>
  <c r="F263" i="39"/>
  <c r="L262" i="39"/>
  <c r="I262" i="39"/>
  <c r="G262" i="39"/>
  <c r="G261" i="39"/>
  <c r="G260" i="39"/>
  <c r="L259" i="39"/>
  <c r="I259" i="39"/>
  <c r="G259" i="39"/>
  <c r="I258" i="39"/>
  <c r="H258" i="39"/>
  <c r="G258" i="39"/>
  <c r="L257" i="39"/>
  <c r="I257" i="39"/>
  <c r="G257" i="39"/>
  <c r="L255" i="39"/>
  <c r="I254" i="39"/>
  <c r="G254" i="39"/>
  <c r="G253" i="39"/>
  <c r="L252" i="39"/>
  <c r="G252" i="39"/>
  <c r="L250" i="39"/>
  <c r="F250" i="39"/>
  <c r="L248" i="39"/>
  <c r="I248" i="39"/>
  <c r="F248" i="39"/>
  <c r="O247" i="39"/>
  <c r="M247" i="39"/>
  <c r="K247" i="39"/>
  <c r="F247" i="39"/>
  <c r="O246" i="39"/>
  <c r="M246" i="39"/>
  <c r="K246" i="39"/>
  <c r="F246" i="39"/>
  <c r="O245" i="39"/>
  <c r="M245" i="39"/>
  <c r="K245" i="39"/>
  <c r="F245" i="39"/>
  <c r="L243" i="39"/>
  <c r="I243" i="39"/>
  <c r="F243" i="39"/>
  <c r="L242" i="39"/>
  <c r="I242" i="39"/>
  <c r="H242" i="39"/>
  <c r="G242" i="39"/>
  <c r="F242" i="39"/>
  <c r="O241" i="39"/>
  <c r="M241" i="39"/>
  <c r="K241" i="39"/>
  <c r="F241" i="39"/>
  <c r="I240" i="39"/>
  <c r="F240" i="39"/>
  <c r="N239" i="39"/>
  <c r="L239" i="39"/>
  <c r="I239" i="39"/>
  <c r="H239" i="39"/>
  <c r="F239" i="39"/>
  <c r="N238" i="39"/>
  <c r="L238" i="39"/>
  <c r="I238" i="39"/>
  <c r="H238" i="39"/>
  <c r="F238" i="39"/>
  <c r="N237" i="39"/>
  <c r="L237" i="39"/>
  <c r="I237" i="39"/>
  <c r="H237" i="39"/>
  <c r="F237" i="39"/>
  <c r="N236" i="39"/>
  <c r="L236" i="39"/>
  <c r="I236" i="39"/>
  <c r="H236" i="39"/>
  <c r="F236" i="39"/>
  <c r="N235" i="39"/>
  <c r="L235" i="39"/>
  <c r="I235" i="39"/>
  <c r="H235" i="39"/>
  <c r="F235" i="39"/>
  <c r="N234" i="39"/>
  <c r="L234" i="39"/>
  <c r="I234" i="39"/>
  <c r="H234" i="39"/>
  <c r="F234" i="39"/>
  <c r="N233" i="39"/>
  <c r="I233" i="39"/>
  <c r="M233" i="39" s="1"/>
  <c r="H233" i="39"/>
  <c r="F233" i="39"/>
  <c r="N232" i="39"/>
  <c r="L232" i="39"/>
  <c r="I232" i="39"/>
  <c r="H232" i="39"/>
  <c r="F232" i="39"/>
  <c r="N231" i="39"/>
  <c r="L231" i="39"/>
  <c r="I231" i="39"/>
  <c r="H231" i="39"/>
  <c r="F231" i="39"/>
  <c r="N230" i="39"/>
  <c r="L230" i="39"/>
  <c r="I230" i="39"/>
  <c r="F230" i="39"/>
  <c r="N229" i="39"/>
  <c r="L229" i="39"/>
  <c r="I229" i="39"/>
  <c r="H229" i="39"/>
  <c r="F229" i="39"/>
  <c r="N228" i="39"/>
  <c r="L228" i="39"/>
  <c r="I228" i="39"/>
  <c r="H228" i="39"/>
  <c r="F228" i="39"/>
  <c r="N227" i="39"/>
  <c r="L227" i="39"/>
  <c r="I227" i="39"/>
  <c r="H227" i="39"/>
  <c r="F227" i="39"/>
  <c r="N226" i="39"/>
  <c r="L226" i="39"/>
  <c r="I226" i="39"/>
  <c r="H226" i="39"/>
  <c r="F226" i="39"/>
  <c r="N225" i="39"/>
  <c r="L225" i="39"/>
  <c r="I225" i="39"/>
  <c r="H225" i="39"/>
  <c r="F225" i="39"/>
  <c r="R222" i="39"/>
  <c r="O222" i="39"/>
  <c r="M222" i="39"/>
  <c r="K222" i="39"/>
  <c r="O221" i="39"/>
  <c r="M221" i="39"/>
  <c r="K221" i="39"/>
  <c r="H220" i="39"/>
  <c r="H219" i="39"/>
  <c r="Q217" i="39"/>
  <c r="G217" i="39"/>
  <c r="B217" i="39"/>
  <c r="I215" i="39"/>
  <c r="I213" i="39"/>
  <c r="G213" i="39"/>
  <c r="N212" i="39"/>
  <c r="L212" i="39"/>
  <c r="O210" i="39"/>
  <c r="M210" i="39"/>
  <c r="K210" i="39"/>
  <c r="G210" i="39"/>
  <c r="O209" i="39"/>
  <c r="M209" i="39"/>
  <c r="K209" i="39"/>
  <c r="G209" i="39"/>
  <c r="L204" i="39"/>
  <c r="N200" i="39"/>
  <c r="L200" i="39"/>
  <c r="I200" i="39"/>
  <c r="G200" i="39"/>
  <c r="F200" i="39"/>
  <c r="I199" i="39"/>
  <c r="I198" i="39"/>
  <c r="N197" i="39"/>
  <c r="L197" i="39"/>
  <c r="I196" i="39"/>
  <c r="F194" i="39"/>
  <c r="I193" i="39"/>
  <c r="H193" i="39"/>
  <c r="F193" i="39"/>
  <c r="H192" i="39"/>
  <c r="F192" i="39"/>
  <c r="P191" i="39"/>
  <c r="O191" i="39"/>
  <c r="M191" i="39"/>
  <c r="K191" i="39"/>
  <c r="F191" i="39"/>
  <c r="F190" i="39"/>
  <c r="F188" i="39"/>
  <c r="F187" i="39"/>
  <c r="P186" i="39"/>
  <c r="O186" i="39"/>
  <c r="M186" i="39"/>
  <c r="K186" i="39"/>
  <c r="G186" i="39"/>
  <c r="F183" i="39"/>
  <c r="N181" i="39"/>
  <c r="L181" i="39"/>
  <c r="F181" i="39"/>
  <c r="F180" i="39"/>
  <c r="F178" i="39"/>
  <c r="P176" i="39"/>
  <c r="L176" i="39"/>
  <c r="J176" i="39"/>
  <c r="I176" i="39"/>
  <c r="H176" i="39"/>
  <c r="L175" i="39"/>
  <c r="P174" i="39"/>
  <c r="L174" i="39"/>
  <c r="J174" i="39"/>
  <c r="I174" i="39"/>
  <c r="H174" i="39"/>
  <c r="P173" i="39"/>
  <c r="L173" i="39"/>
  <c r="J173" i="39"/>
  <c r="I173" i="39"/>
  <c r="H173" i="39"/>
  <c r="P172" i="39"/>
  <c r="L172" i="39"/>
  <c r="J172" i="39"/>
  <c r="I172" i="39"/>
  <c r="H172" i="39"/>
  <c r="P171" i="39"/>
  <c r="L171" i="39"/>
  <c r="J171" i="39"/>
  <c r="I171" i="39"/>
  <c r="H171" i="39"/>
  <c r="P170" i="39"/>
  <c r="L170" i="39"/>
  <c r="J170" i="39"/>
  <c r="I170" i="39"/>
  <c r="H170" i="39"/>
  <c r="P169" i="39"/>
  <c r="L169" i="39"/>
  <c r="J169" i="39"/>
  <c r="I169" i="39"/>
  <c r="H169" i="39"/>
  <c r="P168" i="39"/>
  <c r="L168" i="39"/>
  <c r="J168" i="39"/>
  <c r="I168" i="39"/>
  <c r="H168" i="39"/>
  <c r="P167" i="39"/>
  <c r="L167" i="39"/>
  <c r="J167" i="39"/>
  <c r="I167" i="39"/>
  <c r="H167" i="39"/>
  <c r="P166" i="39"/>
  <c r="L166" i="39"/>
  <c r="J166" i="39"/>
  <c r="I166" i="39"/>
  <c r="H166" i="39"/>
  <c r="P165" i="39"/>
  <c r="L165" i="39"/>
  <c r="J165" i="39"/>
  <c r="I165" i="39"/>
  <c r="H165" i="39"/>
  <c r="P164" i="39"/>
  <c r="L164" i="39"/>
  <c r="J164" i="39"/>
  <c r="I164" i="39"/>
  <c r="H164" i="39"/>
  <c r="P163" i="39"/>
  <c r="L163" i="39"/>
  <c r="J163" i="39"/>
  <c r="I163" i="39"/>
  <c r="H163" i="39"/>
  <c r="P162" i="39"/>
  <c r="L162" i="39"/>
  <c r="J162" i="39"/>
  <c r="I162" i="39"/>
  <c r="H162" i="39"/>
  <c r="P161" i="39"/>
  <c r="L161" i="39"/>
  <c r="J161" i="39"/>
  <c r="I161" i="39"/>
  <c r="H161" i="39"/>
  <c r="P160" i="39"/>
  <c r="N160" i="39"/>
  <c r="O160" i="39" s="1"/>
  <c r="M160" i="39"/>
  <c r="K160" i="39"/>
  <c r="P159" i="39"/>
  <c r="L159" i="39"/>
  <c r="J159" i="39"/>
  <c r="I159" i="39"/>
  <c r="H159" i="39"/>
  <c r="P158" i="39"/>
  <c r="L158" i="39"/>
  <c r="J158" i="39"/>
  <c r="I158" i="39"/>
  <c r="H158" i="39"/>
  <c r="P157" i="39"/>
  <c r="L157" i="39"/>
  <c r="J157" i="39"/>
  <c r="I157" i="39"/>
  <c r="H157" i="39"/>
  <c r="P156" i="39"/>
  <c r="N156" i="39"/>
  <c r="O156" i="39" s="1"/>
  <c r="M156" i="39"/>
  <c r="K156" i="39"/>
  <c r="P154" i="39"/>
  <c r="O154" i="39"/>
  <c r="M154" i="39"/>
  <c r="K154" i="39"/>
  <c r="P153" i="39"/>
  <c r="O153" i="39"/>
  <c r="M153" i="39"/>
  <c r="K153" i="39"/>
  <c r="P152" i="39"/>
  <c r="N152" i="39"/>
  <c r="J152" i="39"/>
  <c r="N151" i="39"/>
  <c r="L151" i="39"/>
  <c r="I151" i="39"/>
  <c r="P150" i="39"/>
  <c r="O150" i="39"/>
  <c r="M150" i="39"/>
  <c r="K150" i="39"/>
  <c r="P149" i="39"/>
  <c r="O149" i="39"/>
  <c r="M149" i="39"/>
  <c r="K149" i="39"/>
  <c r="L148" i="39"/>
  <c r="G148" i="39"/>
  <c r="F141" i="39"/>
  <c r="F140" i="39"/>
  <c r="F139" i="39"/>
  <c r="F137" i="39"/>
  <c r="F136" i="39"/>
  <c r="F135" i="39"/>
  <c r="F134" i="39"/>
  <c r="I132" i="39"/>
  <c r="H132" i="39"/>
  <c r="F132" i="39"/>
  <c r="F131" i="39"/>
  <c r="F129" i="39"/>
  <c r="F128" i="39"/>
  <c r="F127" i="39"/>
  <c r="F126" i="39"/>
  <c r="F124" i="39"/>
  <c r="F123" i="39"/>
  <c r="F122" i="39"/>
  <c r="F121" i="39"/>
  <c r="F120" i="39"/>
  <c r="F119" i="39"/>
  <c r="F117" i="39"/>
  <c r="F116" i="39"/>
  <c r="P114" i="39"/>
  <c r="F114" i="39"/>
  <c r="F113" i="39"/>
  <c r="F112" i="39"/>
  <c r="F111" i="39"/>
  <c r="G110" i="39"/>
  <c r="F109" i="39"/>
  <c r="F108" i="39"/>
  <c r="F106" i="39"/>
  <c r="F105" i="39"/>
  <c r="F104" i="39"/>
  <c r="F103" i="39"/>
  <c r="F102" i="39"/>
  <c r="F101" i="39"/>
  <c r="F100" i="39"/>
  <c r="F99" i="39"/>
  <c r="F97" i="39"/>
  <c r="F96" i="39"/>
  <c r="F95" i="39"/>
  <c r="F94" i="39"/>
  <c r="F93" i="39"/>
  <c r="F92" i="39"/>
  <c r="F91" i="39"/>
  <c r="F90" i="39"/>
  <c r="H89" i="39"/>
  <c r="F89" i="39"/>
  <c r="I88" i="39"/>
  <c r="H87" i="39"/>
  <c r="F87" i="39"/>
  <c r="F86" i="39"/>
  <c r="F84" i="39"/>
  <c r="F82" i="39"/>
  <c r="F81" i="39"/>
  <c r="F80" i="39"/>
  <c r="N77" i="39"/>
  <c r="H77" i="39"/>
  <c r="N76" i="39"/>
  <c r="L76" i="39"/>
  <c r="F76" i="39"/>
  <c r="F75" i="39"/>
  <c r="F74" i="39"/>
  <c r="F71" i="39"/>
  <c r="F70" i="39"/>
  <c r="F69" i="39"/>
  <c r="I67" i="39"/>
  <c r="M67" i="39" s="1"/>
  <c r="F66" i="39"/>
  <c r="F65" i="39"/>
  <c r="F64" i="39"/>
  <c r="N62" i="39"/>
  <c r="L62" i="39"/>
  <c r="I62" i="39"/>
  <c r="F62" i="39"/>
  <c r="F61" i="39"/>
  <c r="F60" i="39"/>
  <c r="F58" i="39"/>
  <c r="F57" i="39"/>
  <c r="L55" i="39"/>
  <c r="F55" i="39"/>
  <c r="L54" i="39"/>
  <c r="I54" i="39"/>
  <c r="F54" i="39"/>
  <c r="F53" i="39"/>
  <c r="F52" i="39"/>
  <c r="F50" i="39"/>
  <c r="F49" i="39"/>
  <c r="F48" i="39"/>
  <c r="F47" i="39"/>
  <c r="F46" i="39"/>
  <c r="F45" i="39"/>
  <c r="F44" i="39"/>
  <c r="F43" i="39"/>
  <c r="F40" i="39"/>
  <c r="F39" i="39"/>
  <c r="F38" i="39"/>
  <c r="F36" i="39"/>
  <c r="F35" i="39"/>
  <c r="F34" i="39"/>
  <c r="F33" i="39"/>
  <c r="N31" i="39"/>
  <c r="L31" i="39"/>
  <c r="I31" i="39"/>
  <c r="F31" i="39"/>
  <c r="F30" i="39"/>
  <c r="F29" i="39"/>
  <c r="F27" i="39"/>
  <c r="F26" i="39"/>
  <c r="F24" i="39"/>
  <c r="N23" i="39"/>
  <c r="F23" i="39"/>
  <c r="F22" i="39"/>
  <c r="F21" i="39"/>
  <c r="F20" i="39"/>
  <c r="F19" i="39"/>
  <c r="F18" i="39"/>
  <c r="F17" i="39"/>
  <c r="F16" i="39"/>
  <c r="F15" i="39"/>
  <c r="F14" i="39"/>
  <c r="F13" i="39"/>
  <c r="AJ11" i="37" l="1"/>
  <c r="Q17" i="35"/>
  <c r="R17" i="35" s="1"/>
  <c r="P18" i="37"/>
  <c r="P48" i="37"/>
  <c r="P260" i="39" s="1"/>
  <c r="P50" i="37"/>
  <c r="P17" i="37"/>
  <c r="P25" i="37"/>
  <c r="P24" i="37" s="1"/>
  <c r="P202" i="39" s="1"/>
  <c r="P40" i="37"/>
  <c r="P252" i="39" s="1"/>
  <c r="P43" i="37"/>
  <c r="P19" i="37"/>
  <c r="P52" i="37"/>
  <c r="P269" i="39" s="1"/>
  <c r="P53" i="37"/>
  <c r="P270" i="39" s="1"/>
  <c r="P21" i="37"/>
  <c r="P45" i="37"/>
  <c r="P257" i="39" s="1"/>
  <c r="P47" i="37"/>
  <c r="P259" i="39" s="1"/>
  <c r="P49" i="37"/>
  <c r="P51" i="37"/>
  <c r="P268" i="39" s="1"/>
  <c r="P56" i="37"/>
  <c r="P293" i="39" s="1"/>
  <c r="P15" i="37"/>
  <c r="P187" i="39" s="1"/>
  <c r="P20" i="37"/>
  <c r="P32" i="37"/>
  <c r="P41" i="37"/>
  <c r="P253" i="39" s="1"/>
  <c r="P46" i="37"/>
  <c r="P258" i="39" s="1"/>
  <c r="P42" i="37"/>
  <c r="P254" i="39" s="1"/>
  <c r="P54" i="37"/>
  <c r="P22" i="37"/>
  <c r="R22" i="37" s="1"/>
  <c r="CV16" i="132"/>
  <c r="AD18" i="37"/>
  <c r="AD16" i="37" s="1"/>
  <c r="AD14" i="37" s="1"/>
  <c r="P196" i="39"/>
  <c r="P213" i="39"/>
  <c r="P211" i="39" s="1"/>
  <c r="P199" i="39"/>
  <c r="P197" i="39"/>
  <c r="Q61" i="4"/>
  <c r="P61" i="39" s="1"/>
  <c r="Q66" i="4"/>
  <c r="Q74" i="4"/>
  <c r="Q78" i="4"/>
  <c r="Q85" i="4"/>
  <c r="Q90" i="4"/>
  <c r="P90" i="39" s="1"/>
  <c r="Q94" i="4"/>
  <c r="Q98" i="4"/>
  <c r="Q102" i="4"/>
  <c r="Q106" i="4"/>
  <c r="P106" i="39" s="1"/>
  <c r="Q117" i="4"/>
  <c r="P126" i="39"/>
  <c r="Q12" i="4"/>
  <c r="Q53" i="4"/>
  <c r="Q113" i="4"/>
  <c r="Q119" i="4"/>
  <c r="P119" i="39" s="1"/>
  <c r="P141" i="39"/>
  <c r="Q16" i="4"/>
  <c r="Q24" i="4"/>
  <c r="Q28" i="4"/>
  <c r="Q11" i="4"/>
  <c r="Q15" i="4"/>
  <c r="Q19" i="4"/>
  <c r="Q23" i="4"/>
  <c r="P23" i="39" s="1"/>
  <c r="Q27" i="4"/>
  <c r="P27" i="39" s="1"/>
  <c r="Q32" i="4"/>
  <c r="Q36" i="4"/>
  <c r="Q40" i="4"/>
  <c r="P40" i="39" s="1"/>
  <c r="Q44" i="4"/>
  <c r="P44" i="39" s="1"/>
  <c r="Q48" i="4"/>
  <c r="Q52" i="4"/>
  <c r="Q56" i="4"/>
  <c r="Q60" i="4"/>
  <c r="P60" i="39" s="1"/>
  <c r="Q65" i="4"/>
  <c r="Q69" i="4"/>
  <c r="Q73" i="4"/>
  <c r="Q77" i="4"/>
  <c r="P77" i="39" s="1"/>
  <c r="Q82" i="4"/>
  <c r="Q89" i="4"/>
  <c r="Q93" i="4"/>
  <c r="P93" i="39" s="1"/>
  <c r="Q97" i="4"/>
  <c r="P97" i="39" s="1"/>
  <c r="Q101" i="4"/>
  <c r="Q105" i="4"/>
  <c r="Q109" i="4"/>
  <c r="P109" i="39" s="1"/>
  <c r="P123" i="39"/>
  <c r="Q20" i="4"/>
  <c r="P20" i="39" s="1"/>
  <c r="Q49" i="4"/>
  <c r="P49" i="39" s="1"/>
  <c r="Q57" i="4"/>
  <c r="Q116" i="4"/>
  <c r="Q33" i="4"/>
  <c r="P33" i="39" s="1"/>
  <c r="Q10" i="4"/>
  <c r="Q14" i="4"/>
  <c r="Q18" i="4"/>
  <c r="Q22" i="4"/>
  <c r="P22" i="39" s="1"/>
  <c r="Q26" i="4"/>
  <c r="P26" i="39" s="1"/>
  <c r="Q30" i="4"/>
  <c r="Q35" i="4"/>
  <c r="Q39" i="4"/>
  <c r="P39" i="39" s="1"/>
  <c r="Q43" i="4"/>
  <c r="P43" i="39" s="1"/>
  <c r="Q47" i="4"/>
  <c r="Q51" i="4"/>
  <c r="Q55" i="4"/>
  <c r="P55" i="39" s="1"/>
  <c r="Q59" i="4"/>
  <c r="Y73" i="4"/>
  <c r="Y72" i="4" s="1"/>
  <c r="Q64" i="4"/>
  <c r="P64" i="39" s="1"/>
  <c r="Q68" i="4"/>
  <c r="Q72" i="4"/>
  <c r="Q76" i="4"/>
  <c r="Q81" i="4"/>
  <c r="P81" i="39" s="1"/>
  <c r="Q88" i="4"/>
  <c r="Q92" i="4"/>
  <c r="P92" i="39" s="1"/>
  <c r="Q96" i="4"/>
  <c r="Q100" i="4"/>
  <c r="Q104" i="4"/>
  <c r="P104" i="39" s="1"/>
  <c r="Q108" i="4"/>
  <c r="P108" i="39" s="1"/>
  <c r="Q111" i="4"/>
  <c r="Q37" i="4"/>
  <c r="Q70" i="4"/>
  <c r="Q118" i="4"/>
  <c r="Q120" i="4"/>
  <c r="Q41" i="4"/>
  <c r="Q45" i="4"/>
  <c r="P45" i="39" s="1"/>
  <c r="Q13" i="4"/>
  <c r="Q17" i="4"/>
  <c r="Q21" i="4"/>
  <c r="P21" i="39" s="1"/>
  <c r="Q25" i="4"/>
  <c r="Q29" i="4"/>
  <c r="Q34" i="4"/>
  <c r="Q38" i="4"/>
  <c r="P38" i="39" s="1"/>
  <c r="Q42" i="4"/>
  <c r="Q46" i="4"/>
  <c r="Q50" i="4"/>
  <c r="Q54" i="4"/>
  <c r="P54" i="39" s="1"/>
  <c r="Q58" i="4"/>
  <c r="Q63" i="4"/>
  <c r="Q67" i="4"/>
  <c r="Q71" i="4"/>
  <c r="P71" i="39" s="1"/>
  <c r="Q75" i="4"/>
  <c r="P75" i="39" s="1"/>
  <c r="Q79" i="4"/>
  <c r="Q86" i="4"/>
  <c r="P86" i="39" s="1"/>
  <c r="Q91" i="4"/>
  <c r="P91" i="39" s="1"/>
  <c r="Q95" i="4"/>
  <c r="P95" i="39" s="1"/>
  <c r="Q99" i="4"/>
  <c r="P99" i="39" s="1"/>
  <c r="Q103" i="4"/>
  <c r="Q107" i="4"/>
  <c r="Q115" i="4"/>
  <c r="P137" i="39"/>
  <c r="Q110" i="4"/>
  <c r="P111" i="39" s="1"/>
  <c r="AG198" i="4"/>
  <c r="AI198" i="4"/>
  <c r="AH198" i="4"/>
  <c r="Q38" i="35"/>
  <c r="R38" i="35" s="1"/>
  <c r="P290" i="39"/>
  <c r="P291" i="39"/>
  <c r="P281" i="39"/>
  <c r="P220" i="39"/>
  <c r="P219" i="39" s="1"/>
  <c r="P218" i="39" s="1"/>
  <c r="P262" i="39"/>
  <c r="P242" i="39"/>
  <c r="P224" i="39" s="1"/>
  <c r="AV6" i="131"/>
  <c r="P261" i="39"/>
  <c r="Q11" i="35"/>
  <c r="Q175" i="39"/>
  <c r="Y28" i="4"/>
  <c r="Y59" i="4"/>
  <c r="P287" i="39"/>
  <c r="P284" i="39"/>
  <c r="P288" i="39"/>
  <c r="R288" i="39" s="1"/>
  <c r="AY47" i="132"/>
  <c r="Y12" i="4"/>
  <c r="Y25" i="4"/>
  <c r="Y56" i="4"/>
  <c r="Y107" i="4"/>
  <c r="P285" i="39"/>
  <c r="P26" i="35"/>
  <c r="P184" i="39" s="1"/>
  <c r="Y85" i="4"/>
  <c r="Y98" i="4"/>
  <c r="Y133" i="4"/>
  <c r="Y32" i="4"/>
  <c r="Y63" i="4"/>
  <c r="P286" i="39"/>
  <c r="I195" i="39"/>
  <c r="R21" i="4"/>
  <c r="Q32" i="37"/>
  <c r="R32" i="37" s="1"/>
  <c r="P31" i="37"/>
  <c r="P49" i="35"/>
  <c r="P250" i="39"/>
  <c r="Y5" i="131"/>
  <c r="CB7" i="131"/>
  <c r="AE40" i="35"/>
  <c r="R15" i="4"/>
  <c r="W10" i="4"/>
  <c r="W9" i="4" s="1"/>
  <c r="R17" i="4"/>
  <c r="P129" i="39"/>
  <c r="P122" i="39"/>
  <c r="P124" i="39"/>
  <c r="P128" i="39"/>
  <c r="P29" i="39"/>
  <c r="P34" i="39"/>
  <c r="P88" i="39"/>
  <c r="P16" i="39"/>
  <c r="P24" i="39"/>
  <c r="P53" i="39"/>
  <c r="P57" i="39"/>
  <c r="P70" i="39"/>
  <c r="P74" i="39"/>
  <c r="P101" i="39"/>
  <c r="P190" i="39"/>
  <c r="P144" i="39"/>
  <c r="P117" i="39"/>
  <c r="P121" i="39"/>
  <c r="P143" i="39"/>
  <c r="P15" i="39"/>
  <c r="P19" i="39"/>
  <c r="P36" i="39"/>
  <c r="P48" i="39"/>
  <c r="P52" i="39"/>
  <c r="P65" i="39"/>
  <c r="P69" i="39"/>
  <c r="P96" i="39"/>
  <c r="P100" i="39"/>
  <c r="P113" i="39"/>
  <c r="P50" i="39"/>
  <c r="P66" i="39"/>
  <c r="P127" i="39"/>
  <c r="P131" i="39"/>
  <c r="P130" i="39" s="1"/>
  <c r="P136" i="39"/>
  <c r="P142" i="39"/>
  <c r="P17" i="39"/>
  <c r="P46" i="39"/>
  <c r="P58" i="39"/>
  <c r="P67" i="39"/>
  <c r="P102" i="39"/>
  <c r="P14" i="39"/>
  <c r="P18" i="39"/>
  <c r="P30" i="39"/>
  <c r="P35" i="39"/>
  <c r="P47" i="39"/>
  <c r="P51" i="39"/>
  <c r="P76" i="39"/>
  <c r="P82" i="39"/>
  <c r="P89" i="39"/>
  <c r="P94" i="39"/>
  <c r="P103" i="39"/>
  <c r="P110" i="39"/>
  <c r="P116" i="39"/>
  <c r="P139" i="39"/>
  <c r="P178" i="39"/>
  <c r="R19" i="4"/>
  <c r="R23" i="4"/>
  <c r="R16" i="4"/>
  <c r="R20" i="4"/>
  <c r="R14" i="4"/>
  <c r="R18" i="4"/>
  <c r="R22" i="4"/>
  <c r="R59" i="54"/>
  <c r="Q19" i="35"/>
  <c r="R19" i="35" s="1"/>
  <c r="R18" i="35"/>
  <c r="H259" i="39"/>
  <c r="H270" i="39"/>
  <c r="P14" i="35"/>
  <c r="P11" i="35"/>
  <c r="P10" i="35" s="1"/>
  <c r="P175" i="39"/>
  <c r="R34" i="35"/>
  <c r="P20" i="35"/>
  <c r="P183" i="39" s="1"/>
  <c r="H284" i="39"/>
  <c r="H283" i="39" s="1"/>
  <c r="H261" i="39"/>
  <c r="H262" i="39"/>
  <c r="P30" i="35"/>
  <c r="P194" i="39" s="1"/>
  <c r="H269" i="39"/>
  <c r="H281" i="39"/>
  <c r="R281" i="39"/>
  <c r="L9" i="54"/>
  <c r="N243" i="39"/>
  <c r="O243" i="39" s="1"/>
  <c r="K198" i="39"/>
  <c r="O240" i="39"/>
  <c r="H218" i="39"/>
  <c r="H213" i="39"/>
  <c r="H190" i="39"/>
  <c r="H212" i="39"/>
  <c r="H54" i="39"/>
  <c r="H76" i="39"/>
  <c r="X14" i="35"/>
  <c r="Z11" i="35"/>
  <c r="J11" i="35"/>
  <c r="K11" i="35" s="1"/>
  <c r="Q250" i="39"/>
  <c r="I152" i="39"/>
  <c r="M152" i="39" s="1"/>
  <c r="N248" i="39"/>
  <c r="O248" i="39" s="1"/>
  <c r="Q25" i="37"/>
  <c r="R36" i="54"/>
  <c r="R38" i="54"/>
  <c r="R40" i="54"/>
  <c r="Q36" i="37"/>
  <c r="R36" i="37" s="1"/>
  <c r="P105" i="39"/>
  <c r="P193" i="39"/>
  <c r="Q43" i="37"/>
  <c r="ES53" i="132"/>
  <c r="T15" i="37"/>
  <c r="N271" i="39"/>
  <c r="O271" i="39" s="1"/>
  <c r="N257" i="39"/>
  <c r="O257" i="39" s="1"/>
  <c r="Q221" i="39"/>
  <c r="R221" i="39" s="1"/>
  <c r="N169" i="39"/>
  <c r="O169" i="39" s="1"/>
  <c r="AG35" i="54"/>
  <c r="AG34" i="54" s="1"/>
  <c r="I250" i="39"/>
  <c r="N59" i="54"/>
  <c r="N250" i="39" s="1"/>
  <c r="M59" i="54"/>
  <c r="H58" i="54"/>
  <c r="H34" i="54" s="1"/>
  <c r="H9" i="54" s="1"/>
  <c r="L110" i="39"/>
  <c r="M110" i="39" s="1"/>
  <c r="I204" i="39"/>
  <c r="M230" i="39"/>
  <c r="M227" i="39"/>
  <c r="O227" i="39"/>
  <c r="O230" i="39"/>
  <c r="O264" i="39"/>
  <c r="N166" i="39"/>
  <c r="O166" i="39" s="1"/>
  <c r="M235" i="39"/>
  <c r="O239" i="39"/>
  <c r="M276" i="39"/>
  <c r="O276" i="39"/>
  <c r="M275" i="39"/>
  <c r="M266" i="39"/>
  <c r="N196" i="39"/>
  <c r="O54" i="39"/>
  <c r="N199" i="39"/>
  <c r="O199" i="39" s="1"/>
  <c r="I89" i="39"/>
  <c r="I212" i="39"/>
  <c r="I291" i="39"/>
  <c r="M291" i="39" s="1"/>
  <c r="I148" i="39"/>
  <c r="FM55" i="133"/>
  <c r="FN55" i="133"/>
  <c r="FV10" i="133"/>
  <c r="EQ55" i="133"/>
  <c r="FA10" i="133"/>
  <c r="AH22" i="35"/>
  <c r="AH20" i="35" s="1"/>
  <c r="AH13" i="35" s="1"/>
  <c r="AH10" i="35" s="1"/>
  <c r="FL55" i="133"/>
  <c r="Q29" i="35"/>
  <c r="Q46" i="35"/>
  <c r="M27" i="37"/>
  <c r="R217" i="39"/>
  <c r="M258" i="39"/>
  <c r="N35" i="37"/>
  <c r="O35" i="37" s="1"/>
  <c r="X39" i="37"/>
  <c r="Q52" i="37"/>
  <c r="M48" i="37"/>
  <c r="N19" i="37"/>
  <c r="O19" i="37" s="1"/>
  <c r="N261" i="39"/>
  <c r="I80" i="37"/>
  <c r="M50" i="37"/>
  <c r="M42" i="37"/>
  <c r="L219" i="39"/>
  <c r="L218" i="39" s="1"/>
  <c r="I252" i="39"/>
  <c r="M252" i="39" s="1"/>
  <c r="M40" i="37"/>
  <c r="H80" i="37"/>
  <c r="I255" i="39"/>
  <c r="M53" i="37"/>
  <c r="L270" i="39"/>
  <c r="M270" i="39" s="1"/>
  <c r="I269" i="39"/>
  <c r="M269" i="39" s="1"/>
  <c r="M15" i="37"/>
  <c r="L187" i="39"/>
  <c r="AF16" i="37"/>
  <c r="M47" i="37"/>
  <c r="Q51" i="37"/>
  <c r="Q268" i="39" s="1"/>
  <c r="J36" i="132"/>
  <c r="BA47" i="132"/>
  <c r="L188" i="39"/>
  <c r="Z44" i="37"/>
  <c r="EI19" i="132"/>
  <c r="I219" i="39"/>
  <c r="I218" i="39" s="1"/>
  <c r="AD39" i="37"/>
  <c r="Z39" i="37"/>
  <c r="AF53" i="37"/>
  <c r="ET53" i="132"/>
  <c r="AH44" i="37"/>
  <c r="I36" i="132"/>
  <c r="W20" i="132"/>
  <c r="L260" i="39"/>
  <c r="M260" i="39" s="1"/>
  <c r="K21" i="37"/>
  <c r="DQ18" i="132"/>
  <c r="L254" i="39"/>
  <c r="X44" i="37"/>
  <c r="Q46" i="37"/>
  <c r="R46" i="37" s="1"/>
  <c r="Q53" i="37"/>
  <c r="R53" i="37" s="1"/>
  <c r="R29" i="37"/>
  <c r="M35" i="37"/>
  <c r="N27" i="37"/>
  <c r="O27" i="37" s="1"/>
  <c r="M257" i="39"/>
  <c r="M262" i="39"/>
  <c r="O18" i="37"/>
  <c r="M20" i="37"/>
  <c r="I86" i="37"/>
  <c r="K50" i="37"/>
  <c r="H87" i="37"/>
  <c r="I253" i="39"/>
  <c r="I261" i="39"/>
  <c r="M261" i="39" s="1"/>
  <c r="AB16" i="37"/>
  <c r="AG16" i="37"/>
  <c r="M22" i="37"/>
  <c r="M46" i="37"/>
  <c r="M49" i="37"/>
  <c r="Q40" i="37"/>
  <c r="Q252" i="39" s="1"/>
  <c r="Q48" i="37"/>
  <c r="R48" i="37" s="1"/>
  <c r="Q49" i="37"/>
  <c r="N32" i="37"/>
  <c r="H252" i="39"/>
  <c r="I268" i="39"/>
  <c r="M268" i="39" s="1"/>
  <c r="Q21" i="37"/>
  <c r="K22" i="37"/>
  <c r="M25" i="37"/>
  <c r="M26" i="37"/>
  <c r="AG39" i="37"/>
  <c r="M56" i="37"/>
  <c r="Q18" i="37"/>
  <c r="R18" i="37" s="1"/>
  <c r="Q17" i="37"/>
  <c r="Q41" i="37"/>
  <c r="V39" i="37"/>
  <c r="M45" i="37"/>
  <c r="M52" i="37"/>
  <c r="I79" i="37"/>
  <c r="I187" i="39"/>
  <c r="M243" i="39"/>
  <c r="T16" i="37"/>
  <c r="AE16" i="37"/>
  <c r="AB39" i="37"/>
  <c r="I188" i="39"/>
  <c r="H86" i="37"/>
  <c r="I87" i="37"/>
  <c r="N172" i="39"/>
  <c r="O172" i="39" s="1"/>
  <c r="M217" i="39"/>
  <c r="T44" i="37"/>
  <c r="I83" i="37"/>
  <c r="N165" i="39"/>
  <c r="O165" i="39" s="1"/>
  <c r="M165" i="39"/>
  <c r="M41" i="37"/>
  <c r="L253" i="39"/>
  <c r="M234" i="39"/>
  <c r="V30" i="35"/>
  <c r="ER55" i="133"/>
  <c r="X16" i="37"/>
  <c r="K20" i="37"/>
  <c r="AI39" i="37"/>
  <c r="M43" i="37"/>
  <c r="K51" i="37"/>
  <c r="BI16" i="132"/>
  <c r="Z15" i="37"/>
  <c r="K15" i="37" s="1"/>
  <c r="N21" i="37"/>
  <c r="O21" i="37" s="1"/>
  <c r="N174" i="39"/>
  <c r="O174" i="39" s="1"/>
  <c r="M274" i="39"/>
  <c r="J252" i="39"/>
  <c r="Q45" i="37"/>
  <c r="AB44" i="37"/>
  <c r="AI44" i="37"/>
  <c r="ER53" i="132"/>
  <c r="Q27" i="35"/>
  <c r="Z16" i="37"/>
  <c r="M18" i="37"/>
  <c r="M19" i="37"/>
  <c r="AE39" i="37"/>
  <c r="AD44" i="37"/>
  <c r="M51" i="37"/>
  <c r="N56" i="37"/>
  <c r="O56" i="37" s="1"/>
  <c r="V16" i="37"/>
  <c r="K19" i="37"/>
  <c r="M248" i="39"/>
  <c r="O266" i="39"/>
  <c r="I143" i="39"/>
  <c r="I142" i="39" s="1"/>
  <c r="K17" i="37"/>
  <c r="K170" i="39"/>
  <c r="M271" i="39"/>
  <c r="M54" i="39"/>
  <c r="M32" i="37"/>
  <c r="R37" i="37"/>
  <c r="AF39" i="37"/>
  <c r="V44" i="37"/>
  <c r="AE44" i="37"/>
  <c r="FB16" i="132"/>
  <c r="I84" i="37"/>
  <c r="L143" i="39"/>
  <c r="L142" i="39" s="1"/>
  <c r="L213" i="39"/>
  <c r="EG12" i="133"/>
  <c r="AH16" i="37"/>
  <c r="K18" i="37"/>
  <c r="AF44" i="37"/>
  <c r="Q56" i="37"/>
  <c r="Q20" i="37"/>
  <c r="R20" i="37" s="1"/>
  <c r="Q50" i="37"/>
  <c r="Q262" i="39" s="1"/>
  <c r="K36" i="132"/>
  <c r="K37" i="132" s="1"/>
  <c r="K56" i="37"/>
  <c r="T55" i="37"/>
  <c r="EP55" i="133"/>
  <c r="AI16" i="37"/>
  <c r="N20" i="37"/>
  <c r="O20" i="37" s="1"/>
  <c r="AH39" i="37"/>
  <c r="AG44" i="37"/>
  <c r="O46" i="37"/>
  <c r="Q47" i="37"/>
  <c r="Q259" i="39" s="1"/>
  <c r="AZ47" i="132"/>
  <c r="O17" i="37"/>
  <c r="K47" i="37"/>
  <c r="I78" i="37"/>
  <c r="T39" i="37"/>
  <c r="Q42" i="37"/>
  <c r="P35" i="54"/>
  <c r="M29" i="37"/>
  <c r="Q33" i="54"/>
  <c r="R33" i="54" s="1"/>
  <c r="M32" i="54"/>
  <c r="AE34" i="54"/>
  <c r="AE9" i="54" s="1"/>
  <c r="N29" i="37"/>
  <c r="M259" i="39"/>
  <c r="AI13" i="35"/>
  <c r="AI10" i="35" s="1"/>
  <c r="AI9" i="35" s="1"/>
  <c r="Q159" i="39"/>
  <c r="R159" i="39" s="1"/>
  <c r="Q165" i="39"/>
  <c r="R165" i="39" s="1"/>
  <c r="Q171" i="39"/>
  <c r="R171" i="39" s="1"/>
  <c r="Q176" i="39"/>
  <c r="R176" i="39" s="1"/>
  <c r="Q167" i="39"/>
  <c r="R167" i="39" s="1"/>
  <c r="Q173" i="39"/>
  <c r="R173" i="39" s="1"/>
  <c r="Q157" i="39"/>
  <c r="R157" i="39" s="1"/>
  <c r="Q163" i="39"/>
  <c r="R163" i="39" s="1"/>
  <c r="N35" i="54"/>
  <c r="O35" i="54" s="1"/>
  <c r="M229" i="39"/>
  <c r="I34" i="54"/>
  <c r="N34" i="54" s="1"/>
  <c r="O34" i="54" s="1"/>
  <c r="M231" i="39"/>
  <c r="M236" i="39"/>
  <c r="M163" i="39"/>
  <c r="Q164" i="39"/>
  <c r="R164" i="39" s="1"/>
  <c r="N173" i="39"/>
  <c r="O173" i="39" s="1"/>
  <c r="Q172" i="39"/>
  <c r="R172" i="39" s="1"/>
  <c r="N176" i="39"/>
  <c r="O176" i="39" s="1"/>
  <c r="Q160" i="39"/>
  <c r="R160" i="39" s="1"/>
  <c r="M158" i="39"/>
  <c r="N157" i="39"/>
  <c r="O157" i="39" s="1"/>
  <c r="Q162" i="39"/>
  <c r="R162" i="39" s="1"/>
  <c r="Z9" i="54"/>
  <c r="Q158" i="39"/>
  <c r="R158" i="39" s="1"/>
  <c r="M167" i="39"/>
  <c r="Q168" i="39"/>
  <c r="R168" i="39" s="1"/>
  <c r="M174" i="39"/>
  <c r="M176" i="39"/>
  <c r="Q166" i="39"/>
  <c r="Q174" i="39"/>
  <c r="R174" i="39" s="1"/>
  <c r="N167" i="39"/>
  <c r="O167" i="39" s="1"/>
  <c r="M267" i="39"/>
  <c r="N158" i="39"/>
  <c r="O158" i="39" s="1"/>
  <c r="M166" i="39"/>
  <c r="N170" i="39"/>
  <c r="O170" i="39" s="1"/>
  <c r="R225" i="39"/>
  <c r="M239" i="39"/>
  <c r="M273" i="39"/>
  <c r="M237" i="39"/>
  <c r="O274" i="39"/>
  <c r="M161" i="39"/>
  <c r="K164" i="39"/>
  <c r="K173" i="39"/>
  <c r="O237" i="39"/>
  <c r="O238" i="39"/>
  <c r="O273" i="39"/>
  <c r="M58" i="54"/>
  <c r="M164" i="39"/>
  <c r="M168" i="39"/>
  <c r="K172" i="39"/>
  <c r="H224" i="39"/>
  <c r="M232" i="39"/>
  <c r="M264" i="39"/>
  <c r="O272" i="39"/>
  <c r="M35" i="54"/>
  <c r="M172" i="39"/>
  <c r="M225" i="39"/>
  <c r="O226" i="39"/>
  <c r="O229" i="39"/>
  <c r="M240" i="39"/>
  <c r="N32" i="54"/>
  <c r="O32" i="54" s="1"/>
  <c r="N159" i="39"/>
  <c r="O159" i="39" s="1"/>
  <c r="N171" i="39"/>
  <c r="O171" i="39" s="1"/>
  <c r="O225" i="39"/>
  <c r="R161" i="39"/>
  <c r="R169" i="39"/>
  <c r="M157" i="39"/>
  <c r="N161" i="39"/>
  <c r="O161" i="39" s="1"/>
  <c r="K167" i="39"/>
  <c r="K168" i="39"/>
  <c r="M169" i="39"/>
  <c r="L224" i="39"/>
  <c r="O281" i="39"/>
  <c r="M170" i="39"/>
  <c r="K174" i="39"/>
  <c r="O232" i="39"/>
  <c r="M238" i="39"/>
  <c r="O275" i="39"/>
  <c r="M281" i="39"/>
  <c r="R156" i="39"/>
  <c r="K165" i="39"/>
  <c r="R170" i="39"/>
  <c r="K176" i="39"/>
  <c r="M228" i="39"/>
  <c r="O231" i="39"/>
  <c r="O236" i="39"/>
  <c r="K158" i="39"/>
  <c r="M159" i="39"/>
  <c r="N163" i="39"/>
  <c r="O163" i="39" s="1"/>
  <c r="O228" i="39"/>
  <c r="K240" i="39"/>
  <c r="N164" i="39"/>
  <c r="O164" i="39" s="1"/>
  <c r="O235" i="39"/>
  <c r="O267" i="39"/>
  <c r="K162" i="39"/>
  <c r="O234" i="39"/>
  <c r="K157" i="39"/>
  <c r="M162" i="39"/>
  <c r="K169" i="39"/>
  <c r="M171" i="39"/>
  <c r="I224" i="39"/>
  <c r="O233" i="39"/>
  <c r="N242" i="39"/>
  <c r="M272" i="39"/>
  <c r="R41" i="54"/>
  <c r="R37" i="54"/>
  <c r="K159" i="39"/>
  <c r="N162" i="39"/>
  <c r="O162" i="39" s="1"/>
  <c r="K163" i="39"/>
  <c r="K171" i="39"/>
  <c r="M173" i="39"/>
  <c r="M226" i="39"/>
  <c r="O60" i="54"/>
  <c r="K166" i="39"/>
  <c r="K161" i="39"/>
  <c r="N168" i="39"/>
  <c r="O168" i="39" s="1"/>
  <c r="I155" i="39"/>
  <c r="R39" i="54"/>
  <c r="M242" i="39"/>
  <c r="N28" i="35"/>
  <c r="O28" i="35" s="1"/>
  <c r="AD14" i="35"/>
  <c r="O15" i="35"/>
  <c r="H175" i="39"/>
  <c r="O19" i="35"/>
  <c r="N33" i="35"/>
  <c r="O33" i="35" s="1"/>
  <c r="N36" i="35"/>
  <c r="O36" i="35" s="1"/>
  <c r="Q50" i="35"/>
  <c r="R50" i="35" s="1"/>
  <c r="Q21" i="35"/>
  <c r="O24" i="35"/>
  <c r="AG43" i="35"/>
  <c r="AG42" i="35" s="1"/>
  <c r="AG41" i="35" s="1"/>
  <c r="H183" i="39"/>
  <c r="N35" i="35"/>
  <c r="O35" i="35" s="1"/>
  <c r="AF20" i="35"/>
  <c r="V20" i="35"/>
  <c r="N27" i="35"/>
  <c r="O27" i="35" s="1"/>
  <c r="N49" i="35"/>
  <c r="I180" i="39"/>
  <c r="I184" i="39"/>
  <c r="N31" i="35"/>
  <c r="O31" i="35" s="1"/>
  <c r="Q32" i="35"/>
  <c r="R32" i="35" s="1"/>
  <c r="Q36" i="35"/>
  <c r="R36" i="35" s="1"/>
  <c r="O50" i="35"/>
  <c r="N193" i="39"/>
  <c r="O193" i="39" s="1"/>
  <c r="Q15" i="35"/>
  <c r="R15" i="35" s="1"/>
  <c r="Z20" i="35"/>
  <c r="Z13" i="35" s="1"/>
  <c r="N16" i="35"/>
  <c r="O16" i="35" s="1"/>
  <c r="AD30" i="35"/>
  <c r="AB20" i="35"/>
  <c r="L194" i="39"/>
  <c r="Q44" i="35"/>
  <c r="Q284" i="39" s="1"/>
  <c r="N46" i="35"/>
  <c r="N286" i="39" s="1"/>
  <c r="O286" i="39" s="1"/>
  <c r="O25" i="35"/>
  <c r="AB14" i="35"/>
  <c r="AB40" i="35"/>
  <c r="Q16" i="35"/>
  <c r="R16" i="35" s="1"/>
  <c r="AB30" i="35"/>
  <c r="O22" i="35"/>
  <c r="Q23" i="35"/>
  <c r="R23" i="35" s="1"/>
  <c r="Q31" i="35"/>
  <c r="R31" i="35" s="1"/>
  <c r="Q33" i="35"/>
  <c r="R33" i="35" s="1"/>
  <c r="N44" i="35"/>
  <c r="O44" i="35" s="1"/>
  <c r="Q47" i="35"/>
  <c r="Q287" i="39" s="1"/>
  <c r="H194" i="39"/>
  <c r="M12" i="35"/>
  <c r="N11" i="35"/>
  <c r="O11" i="35" s="1"/>
  <c r="N12" i="35"/>
  <c r="N175" i="39" s="1"/>
  <c r="O175" i="39" s="1"/>
  <c r="AD20" i="35"/>
  <c r="L284" i="39"/>
  <c r="M284" i="39" s="1"/>
  <c r="N17" i="35"/>
  <c r="O17" i="35" s="1"/>
  <c r="Q25" i="35"/>
  <c r="R25" i="35" s="1"/>
  <c r="AF43" i="35"/>
  <c r="AF42" i="35" s="1"/>
  <c r="AF41" i="35" s="1"/>
  <c r="O21" i="35"/>
  <c r="X20" i="35"/>
  <c r="AE20" i="35"/>
  <c r="AE13" i="35" s="1"/>
  <c r="AE10" i="35" s="1"/>
  <c r="AE9" i="35" s="1"/>
  <c r="N47" i="35"/>
  <c r="N287" i="39" s="1"/>
  <c r="O287" i="39" s="1"/>
  <c r="L180" i="39"/>
  <c r="T20" i="35"/>
  <c r="T13" i="35" s="1"/>
  <c r="T10" i="35" s="1"/>
  <c r="T9" i="35" s="1"/>
  <c r="AG20" i="35"/>
  <c r="AG13" i="35" s="1"/>
  <c r="AG10" i="35" s="1"/>
  <c r="Q35" i="35"/>
  <c r="R35" i="35" s="1"/>
  <c r="Q45" i="35"/>
  <c r="AH43" i="35"/>
  <c r="AH42" i="35" s="1"/>
  <c r="AH41" i="35" s="1"/>
  <c r="M288" i="39"/>
  <c r="M193" i="39"/>
  <c r="M175" i="39"/>
  <c r="M286" i="39"/>
  <c r="M287" i="39"/>
  <c r="I283" i="39"/>
  <c r="L184" i="39"/>
  <c r="AD42" i="35"/>
  <c r="N288" i="39"/>
  <c r="O288" i="39" s="1"/>
  <c r="L155" i="39"/>
  <c r="M285" i="39"/>
  <c r="N23" i="35"/>
  <c r="O23" i="35" s="1"/>
  <c r="N32" i="35"/>
  <c r="O32" i="35" s="1"/>
  <c r="N45" i="35"/>
  <c r="R48" i="35"/>
  <c r="AF30" i="35"/>
  <c r="Q22" i="35"/>
  <c r="R22" i="35" s="1"/>
  <c r="Q24" i="35"/>
  <c r="R24" i="35" s="1"/>
  <c r="I16" i="39"/>
  <c r="L94" i="39"/>
  <c r="L199" i="39"/>
  <c r="M199" i="39" s="1"/>
  <c r="Y146" i="4"/>
  <c r="AC146" i="4"/>
  <c r="L113" i="39"/>
  <c r="H69" i="39"/>
  <c r="I44" i="39"/>
  <c r="N33" i="39"/>
  <c r="I60" i="39"/>
  <c r="H71" i="39"/>
  <c r="N82" i="39"/>
  <c r="L140" i="39"/>
  <c r="L46" i="39"/>
  <c r="N110" i="39"/>
  <c r="O110" i="39" s="1"/>
  <c r="I190" i="39"/>
  <c r="N135" i="39"/>
  <c r="N13" i="39"/>
  <c r="I22" i="39"/>
  <c r="I40" i="39"/>
  <c r="I75" i="39"/>
  <c r="L103" i="39"/>
  <c r="I116" i="39"/>
  <c r="L129" i="39"/>
  <c r="L106" i="39"/>
  <c r="I18" i="39"/>
  <c r="L216" i="39"/>
  <c r="N57" i="39"/>
  <c r="I74" i="39"/>
  <c r="L13" i="39"/>
  <c r="H29" i="39"/>
  <c r="N20" i="39"/>
  <c r="I36" i="39"/>
  <c r="N49" i="39"/>
  <c r="N71" i="39"/>
  <c r="N96" i="39"/>
  <c r="L108" i="39"/>
  <c r="H114" i="39"/>
  <c r="H27" i="39"/>
  <c r="H57" i="39"/>
  <c r="H16" i="39"/>
  <c r="N27" i="39"/>
  <c r="L30" i="39"/>
  <c r="L33" i="39"/>
  <c r="L35" i="39"/>
  <c r="I38" i="39"/>
  <c r="H40" i="39"/>
  <c r="H44" i="39"/>
  <c r="I46" i="39"/>
  <c r="N48" i="39"/>
  <c r="N50" i="39"/>
  <c r="N52" i="39"/>
  <c r="L57" i="39"/>
  <c r="H60" i="39"/>
  <c r="N61" i="39"/>
  <c r="L64" i="39"/>
  <c r="N87" i="39"/>
  <c r="N93" i="39"/>
  <c r="N100" i="39"/>
  <c r="I103" i="39"/>
  <c r="I106" i="39"/>
  <c r="N116" i="39"/>
  <c r="N121" i="39"/>
  <c r="N129" i="39"/>
  <c r="L134" i="39"/>
  <c r="N139" i="39"/>
  <c r="L144" i="39"/>
  <c r="H46" i="39"/>
  <c r="H49" i="39"/>
  <c r="L50" i="39"/>
  <c r="I70" i="39"/>
  <c r="I14" i="39"/>
  <c r="L16" i="39"/>
  <c r="I20" i="39"/>
  <c r="L22" i="39"/>
  <c r="L40" i="39"/>
  <c r="L44" i="39"/>
  <c r="N46" i="39"/>
  <c r="I49" i="39"/>
  <c r="I53" i="39"/>
  <c r="L60" i="39"/>
  <c r="I65" i="39"/>
  <c r="I69" i="39"/>
  <c r="I71" i="39"/>
  <c r="L75" i="39"/>
  <c r="I84" i="39"/>
  <c r="I83" i="39" s="1"/>
  <c r="I90" i="39"/>
  <c r="N95" i="39"/>
  <c r="N101" i="39"/>
  <c r="N113" i="39"/>
  <c r="N122" i="39"/>
  <c r="I131" i="39"/>
  <c r="I130" i="39" s="1"/>
  <c r="L135" i="39"/>
  <c r="N141" i="39"/>
  <c r="L178" i="39"/>
  <c r="H15" i="39"/>
  <c r="H48" i="39"/>
  <c r="H50" i="39"/>
  <c r="H52" i="39"/>
  <c r="H53" i="39"/>
  <c r="H74" i="39"/>
  <c r="AA146" i="4"/>
  <c r="H291" i="39"/>
  <c r="H38" i="39"/>
  <c r="L14" i="39"/>
  <c r="N16" i="39"/>
  <c r="L20" i="39"/>
  <c r="I29" i="39"/>
  <c r="H36" i="39"/>
  <c r="I39" i="39"/>
  <c r="N40" i="39"/>
  <c r="N44" i="39"/>
  <c r="L49" i="39"/>
  <c r="I51" i="39"/>
  <c r="L53" i="39"/>
  <c r="H58" i="39"/>
  <c r="N60" i="39"/>
  <c r="L65" i="39"/>
  <c r="L69" i="39"/>
  <c r="L71" i="39"/>
  <c r="N75" i="39"/>
  <c r="L84" i="39"/>
  <c r="L83" i="39" s="1"/>
  <c r="L88" i="39"/>
  <c r="M88" i="39" s="1"/>
  <c r="L90" i="39"/>
  <c r="H101" i="39"/>
  <c r="L104" i="39"/>
  <c r="N108" i="39"/>
  <c r="I111" i="39"/>
  <c r="I114" i="39"/>
  <c r="N117" i="39"/>
  <c r="L123" i="39"/>
  <c r="N131" i="39"/>
  <c r="N130" i="39" s="1"/>
  <c r="N178" i="39"/>
  <c r="L15" i="39"/>
  <c r="H70" i="39"/>
  <c r="H90" i="39"/>
  <c r="H17" i="39"/>
  <c r="H19" i="39"/>
  <c r="L39" i="39"/>
  <c r="N53" i="39"/>
  <c r="N65" i="39"/>
  <c r="N84" i="39"/>
  <c r="N83" i="39" s="1"/>
  <c r="I101" i="39"/>
  <c r="L111" i="39"/>
  <c r="N119" i="39"/>
  <c r="L136" i="39"/>
  <c r="H30" i="39"/>
  <c r="H66" i="39"/>
  <c r="I15" i="39"/>
  <c r="I17" i="39"/>
  <c r="I19" i="39"/>
  <c r="L26" i="39"/>
  <c r="N29" i="39"/>
  <c r="N34" i="39"/>
  <c r="L36" i="39"/>
  <c r="N39" i="39"/>
  <c r="I43" i="39"/>
  <c r="I45" i="39"/>
  <c r="L47" i="39"/>
  <c r="L58" i="39"/>
  <c r="N80" i="39"/>
  <c r="L86" i="39"/>
  <c r="N91" i="39"/>
  <c r="N97" i="39"/>
  <c r="L109" i="39"/>
  <c r="N111" i="39"/>
  <c r="L114" i="39"/>
  <c r="L126" i="39"/>
  <c r="I137" i="39"/>
  <c r="I192" i="39"/>
  <c r="L198" i="39"/>
  <c r="M198" i="39" s="1"/>
  <c r="N88" i="39"/>
  <c r="O88" i="39" s="1"/>
  <c r="H21" i="39"/>
  <c r="L27" i="39"/>
  <c r="H61" i="39"/>
  <c r="L29" i="39"/>
  <c r="L51" i="39"/>
  <c r="N124" i="39"/>
  <c r="N17" i="39"/>
  <c r="I21" i="39"/>
  <c r="L43" i="39"/>
  <c r="I52" i="39"/>
  <c r="I61" i="39"/>
  <c r="L70" i="39"/>
  <c r="I81" i="39"/>
  <c r="L92" i="39"/>
  <c r="N105" i="39"/>
  <c r="I120" i="39"/>
  <c r="L192" i="39"/>
  <c r="H144" i="39"/>
  <c r="H143" i="39"/>
  <c r="H34" i="39"/>
  <c r="H75" i="39"/>
  <c r="H106" i="39"/>
  <c r="I34" i="39"/>
  <c r="I47" i="39"/>
  <c r="I58" i="39"/>
  <c r="N69" i="39"/>
  <c r="I104" i="39"/>
  <c r="N132" i="39"/>
  <c r="O132" i="39" s="1"/>
  <c r="H22" i="39"/>
  <c r="H65" i="39"/>
  <c r="H216" i="39"/>
  <c r="N15" i="39"/>
  <c r="L19" i="39"/>
  <c r="N36" i="39"/>
  <c r="L45" i="39"/>
  <c r="N58" i="39"/>
  <c r="N66" i="39"/>
  <c r="L74" i="39"/>
  <c r="H86" i="39"/>
  <c r="L99" i="39"/>
  <c r="L102" i="39"/>
  <c r="N114" i="39"/>
  <c r="L127" i="39"/>
  <c r="N198" i="39"/>
  <c r="N19" i="39"/>
  <c r="I27" i="39"/>
  <c r="I30" i="39"/>
  <c r="H33" i="39"/>
  <c r="I35" i="39"/>
  <c r="L48" i="39"/>
  <c r="I50" i="39"/>
  <c r="L52" i="39"/>
  <c r="I57" i="39"/>
  <c r="L61" i="39"/>
  <c r="I64" i="39"/>
  <c r="N70" i="39"/>
  <c r="N74" i="39"/>
  <c r="H81" i="39"/>
  <c r="N86" i="39"/>
  <c r="L89" i="39"/>
  <c r="N92" i="39"/>
  <c r="N99" i="39"/>
  <c r="N103" i="39"/>
  <c r="I112" i="39"/>
  <c r="I128" i="39"/>
  <c r="L139" i="39"/>
  <c r="I144" i="39"/>
  <c r="N192" i="39"/>
  <c r="H20" i="39"/>
  <c r="H45" i="39"/>
  <c r="H14" i="39"/>
  <c r="H18" i="39"/>
  <c r="H26" i="39"/>
  <c r="N26" i="39"/>
  <c r="H35" i="39"/>
  <c r="H39" i="39"/>
  <c r="H43" i="39"/>
  <c r="H47" i="39"/>
  <c r="H51" i="39"/>
  <c r="H64" i="39"/>
  <c r="H110" i="39"/>
  <c r="N190" i="39"/>
  <c r="L81" i="39"/>
  <c r="H102" i="39"/>
  <c r="N104" i="39"/>
  <c r="N127" i="39"/>
  <c r="H129" i="39"/>
  <c r="I86" i="39"/>
  <c r="H91" i="39"/>
  <c r="H112" i="39"/>
  <c r="I123" i="39"/>
  <c r="L132" i="39"/>
  <c r="M132" i="39" s="1"/>
  <c r="N137" i="39"/>
  <c r="H92" i="39"/>
  <c r="I102" i="39"/>
  <c r="I91" i="39"/>
  <c r="H80" i="39"/>
  <c r="H84" i="39"/>
  <c r="I124" i="39"/>
  <c r="L112" i="39"/>
  <c r="I109" i="39"/>
  <c r="H111" i="39"/>
  <c r="N112" i="39"/>
  <c r="I80" i="39"/>
  <c r="I92" i="39"/>
  <c r="L87" i="39"/>
  <c r="L91" i="39"/>
  <c r="I93" i="39"/>
  <c r="I95" i="39"/>
  <c r="I97" i="39"/>
  <c r="H100" i="39"/>
  <c r="H105" i="39"/>
  <c r="I117" i="39"/>
  <c r="L120" i="39"/>
  <c r="L122" i="39"/>
  <c r="H128" i="39"/>
  <c r="N134" i="39"/>
  <c r="N136" i="39"/>
  <c r="H116" i="39"/>
  <c r="H135" i="39"/>
  <c r="H93" i="39"/>
  <c r="H95" i="39"/>
  <c r="H97" i="39"/>
  <c r="L80" i="39"/>
  <c r="H82" i="39"/>
  <c r="I82" i="39"/>
  <c r="L93" i="39"/>
  <c r="L95" i="39"/>
  <c r="L97" i="39"/>
  <c r="L100" i="39"/>
  <c r="I105" i="39"/>
  <c r="H113" i="39"/>
  <c r="L117" i="39"/>
  <c r="N120" i="39"/>
  <c r="I126" i="39"/>
  <c r="I140" i="39"/>
  <c r="H109" i="39"/>
  <c r="H121" i="39"/>
  <c r="H126" i="39"/>
  <c r="H120" i="39"/>
  <c r="L82" i="39"/>
  <c r="L105" i="39"/>
  <c r="I135" i="39"/>
  <c r="H96" i="39"/>
  <c r="H104" i="39"/>
  <c r="H108" i="39"/>
  <c r="H124" i="39"/>
  <c r="H123" i="39"/>
  <c r="H131" i="39"/>
  <c r="H130" i="39" s="1"/>
  <c r="I94" i="39"/>
  <c r="I99" i="39"/>
  <c r="L116" i="39"/>
  <c r="I119" i="39"/>
  <c r="L121" i="39"/>
  <c r="I127" i="39"/>
  <c r="L141" i="39"/>
  <c r="H134" i="39"/>
  <c r="H94" i="39"/>
  <c r="N90" i="39"/>
  <c r="H99" i="39"/>
  <c r="N94" i="39"/>
  <c r="H103" i="39"/>
  <c r="N102" i="39"/>
  <c r="I108" i="39"/>
  <c r="H119" i="39"/>
  <c r="I121" i="39"/>
  <c r="H127" i="39"/>
  <c r="L124" i="39"/>
  <c r="H137" i="39"/>
  <c r="I136" i="39"/>
  <c r="I139" i="39"/>
  <c r="L119" i="39"/>
  <c r="H117" i="39"/>
  <c r="H122" i="39"/>
  <c r="I96" i="39"/>
  <c r="H139" i="39"/>
  <c r="I134" i="39"/>
  <c r="H140" i="39"/>
  <c r="H141" i="39"/>
  <c r="I141" i="39"/>
  <c r="O62" i="39"/>
  <c r="O151" i="39"/>
  <c r="M215" i="39"/>
  <c r="M62" i="39"/>
  <c r="O181" i="39"/>
  <c r="M200" i="39"/>
  <c r="M77" i="39"/>
  <c r="AA63" i="4"/>
  <c r="M31" i="39"/>
  <c r="R29" i="4"/>
  <c r="M151" i="39"/>
  <c r="N292" i="39"/>
  <c r="O292" i="39" s="1"/>
  <c r="R30" i="4"/>
  <c r="M294" i="39"/>
  <c r="R27" i="4"/>
  <c r="O31" i="39"/>
  <c r="M181" i="39"/>
  <c r="O215" i="39"/>
  <c r="O294" i="39"/>
  <c r="O200" i="39"/>
  <c r="AA12" i="4"/>
  <c r="AA73" i="4"/>
  <c r="AA72" i="4" s="1"/>
  <c r="AA118" i="4"/>
  <c r="R13" i="4"/>
  <c r="Q226" i="39"/>
  <c r="P13" i="39"/>
  <c r="AC25" i="4"/>
  <c r="Q228" i="39"/>
  <c r="Q230" i="39"/>
  <c r="R26" i="4"/>
  <c r="AA125" i="4"/>
  <c r="O77" i="39"/>
  <c r="AJ9" i="4"/>
  <c r="AC107" i="4"/>
  <c r="H289" i="39"/>
  <c r="I216" i="39"/>
  <c r="N290" i="39"/>
  <c r="O290" i="39" s="1"/>
  <c r="AG9" i="4"/>
  <c r="AA32" i="4"/>
  <c r="L147" i="39"/>
  <c r="M292" i="39"/>
  <c r="AF10" i="4"/>
  <c r="M290" i="39"/>
  <c r="O76" i="39"/>
  <c r="M76" i="39"/>
  <c r="M55" i="39"/>
  <c r="M23" i="39"/>
  <c r="N22" i="39"/>
  <c r="N140" i="39"/>
  <c r="N144" i="39"/>
  <c r="L21" i="39"/>
  <c r="H13" i="39"/>
  <c r="N21" i="39"/>
  <c r="N38" i="39"/>
  <c r="I66" i="39"/>
  <c r="N18" i="39"/>
  <c r="N35" i="39"/>
  <c r="I129" i="39"/>
  <c r="H136" i="39"/>
  <c r="N30" i="39"/>
  <c r="I87" i="39"/>
  <c r="I100" i="39"/>
  <c r="L101" i="39"/>
  <c r="N128" i="39"/>
  <c r="AI9" i="4"/>
  <c r="AA42" i="4"/>
  <c r="N47" i="39"/>
  <c r="N89" i="39"/>
  <c r="M196" i="39"/>
  <c r="AC12" i="4"/>
  <c r="AC32" i="4"/>
  <c r="N43" i="39"/>
  <c r="N67" i="39"/>
  <c r="N55" i="39"/>
  <c r="O55" i="39" s="1"/>
  <c r="N64" i="39"/>
  <c r="L96" i="39"/>
  <c r="N106" i="39"/>
  <c r="I122" i="39"/>
  <c r="N123" i="39"/>
  <c r="L128" i="39"/>
  <c r="AA85" i="4"/>
  <c r="H178" i="39"/>
  <c r="H290" i="39"/>
  <c r="O23" i="39"/>
  <c r="N14" i="39"/>
  <c r="N45" i="39"/>
  <c r="I48" i="39"/>
  <c r="L66" i="39"/>
  <c r="N81" i="39"/>
  <c r="L137" i="39"/>
  <c r="I178" i="39"/>
  <c r="M197" i="39"/>
  <c r="L18" i="39"/>
  <c r="N54" i="39"/>
  <c r="I113" i="39"/>
  <c r="N148" i="39"/>
  <c r="N147" i="39" s="1"/>
  <c r="O197" i="39"/>
  <c r="AH9" i="4"/>
  <c r="N109" i="39"/>
  <c r="N126" i="39"/>
  <c r="U63" i="4"/>
  <c r="AA192" i="4"/>
  <c r="AC73" i="4"/>
  <c r="AC72" i="4" s="1"/>
  <c r="AA79" i="4"/>
  <c r="AC63" i="4"/>
  <c r="AC85" i="4"/>
  <c r="AA107" i="4"/>
  <c r="AA98" i="4"/>
  <c r="U12" i="4"/>
  <c r="L17" i="39"/>
  <c r="I24" i="39"/>
  <c r="I33" i="39"/>
  <c r="L34" i="39"/>
  <c r="L38" i="39"/>
  <c r="K199" i="39"/>
  <c r="AJ18" i="4"/>
  <c r="AJ46" i="4"/>
  <c r="I26" i="39"/>
  <c r="N51" i="39"/>
  <c r="U68" i="4"/>
  <c r="I13" i="39"/>
  <c r="Q24" i="39"/>
  <c r="AA37" i="4"/>
  <c r="AJ51" i="4"/>
  <c r="H67" i="39"/>
  <c r="AC56" i="4"/>
  <c r="U85" i="4"/>
  <c r="U115" i="4"/>
  <c r="DQ163" i="135"/>
  <c r="AJ44" i="4"/>
  <c r="AC42" i="4"/>
  <c r="U37" i="4"/>
  <c r="AJ56" i="4"/>
  <c r="AJ60" i="4"/>
  <c r="U42" i="4"/>
  <c r="AJ65" i="4"/>
  <c r="AJ74" i="4"/>
  <c r="AC125" i="4"/>
  <c r="AA186" i="4"/>
  <c r="L131" i="39"/>
  <c r="AC98" i="4"/>
  <c r="U155" i="4"/>
  <c r="U146" i="4" s="1"/>
  <c r="AJ107" i="4"/>
  <c r="DO163" i="135"/>
  <c r="AJ126" i="4"/>
  <c r="AA133" i="4"/>
  <c r="AA138" i="4"/>
  <c r="DP163" i="135"/>
  <c r="DR163" i="135"/>
  <c r="AJ102" i="4"/>
  <c r="AJ115" i="4"/>
  <c r="AJ121" i="4"/>
  <c r="AJ133" i="4"/>
  <c r="U98" i="4"/>
  <c r="AJ137" i="4"/>
  <c r="AJ141" i="4"/>
  <c r="AJ187" i="4"/>
  <c r="AC118" i="4"/>
  <c r="U192" i="4"/>
  <c r="U73" i="4"/>
  <c r="U72" i="4" s="1"/>
  <c r="Q229" i="39"/>
  <c r="Q227" i="39"/>
  <c r="AH14" i="37" l="1"/>
  <c r="AH12" i="37" s="1"/>
  <c r="AE14" i="37"/>
  <c r="AE12" i="37" s="1"/>
  <c r="AG14" i="37"/>
  <c r="AG12" i="37" s="1"/>
  <c r="AF14" i="37"/>
  <c r="AF12" i="37" s="1"/>
  <c r="AI14" i="37"/>
  <c r="AI12" i="37" s="1"/>
  <c r="Q37" i="35"/>
  <c r="R37" i="35" s="1"/>
  <c r="P39" i="37"/>
  <c r="P16" i="37"/>
  <c r="P14" i="37" s="1"/>
  <c r="P255" i="39"/>
  <c r="P251" i="39" s="1"/>
  <c r="P203" i="39"/>
  <c r="R25" i="37"/>
  <c r="R43" i="37"/>
  <c r="Q15" i="37"/>
  <c r="R15" i="37" s="1"/>
  <c r="R21" i="37"/>
  <c r="P271" i="39"/>
  <c r="R54" i="37"/>
  <c r="R17" i="37"/>
  <c r="P55" i="37"/>
  <c r="P195" i="39"/>
  <c r="P140" i="39"/>
  <c r="P138" i="39" s="1"/>
  <c r="P120" i="39"/>
  <c r="P118" i="39" s="1"/>
  <c r="P134" i="39"/>
  <c r="P135" i="39"/>
  <c r="Q147" i="4"/>
  <c r="P148" i="39"/>
  <c r="P147" i="39" s="1"/>
  <c r="AJ198" i="4"/>
  <c r="R287" i="39"/>
  <c r="AF9" i="4"/>
  <c r="AF198" i="4"/>
  <c r="R175" i="39"/>
  <c r="P289" i="39"/>
  <c r="AB14" i="37"/>
  <c r="AB12" i="37" s="1"/>
  <c r="Q31" i="37"/>
  <c r="R31" i="37" s="1"/>
  <c r="R268" i="39"/>
  <c r="P256" i="39"/>
  <c r="I9" i="54"/>
  <c r="M9" i="54" s="1"/>
  <c r="P283" i="39"/>
  <c r="AB38" i="37"/>
  <c r="AB34" i="37" s="1"/>
  <c r="Q220" i="39"/>
  <c r="R220" i="39" s="1"/>
  <c r="Y11" i="4"/>
  <c r="Y10" i="4" s="1"/>
  <c r="Y9" i="4" s="1"/>
  <c r="R250" i="39"/>
  <c r="O196" i="39"/>
  <c r="N195" i="39"/>
  <c r="O195" i="39" s="1"/>
  <c r="L195" i="39"/>
  <c r="M195" i="39" s="1"/>
  <c r="Q23" i="39"/>
  <c r="R23" i="39" s="1"/>
  <c r="S21" i="4"/>
  <c r="X38" i="37"/>
  <c r="X34" i="37" s="1"/>
  <c r="AE38" i="37"/>
  <c r="AE34" i="37" s="1"/>
  <c r="Z38" i="37"/>
  <c r="Z34" i="37" s="1"/>
  <c r="X14" i="37"/>
  <c r="X12" i="37" s="1"/>
  <c r="AD38" i="37"/>
  <c r="AD34" i="37" s="1"/>
  <c r="S15" i="4"/>
  <c r="R259" i="39"/>
  <c r="H256" i="39"/>
  <c r="Q35" i="37"/>
  <c r="R35" i="37" s="1"/>
  <c r="P13" i="35"/>
  <c r="S20" i="4"/>
  <c r="S17" i="4"/>
  <c r="P125" i="39"/>
  <c r="S24" i="4"/>
  <c r="P56" i="39"/>
  <c r="P59" i="39"/>
  <c r="P42" i="39"/>
  <c r="P25" i="39"/>
  <c r="P37" i="39"/>
  <c r="P107" i="39"/>
  <c r="P68" i="39"/>
  <c r="P79" i="39"/>
  <c r="S19" i="4"/>
  <c r="S16" i="4"/>
  <c r="P32" i="39"/>
  <c r="P28" i="39"/>
  <c r="P73" i="39"/>
  <c r="P72" i="39" s="1"/>
  <c r="P98" i="39"/>
  <c r="P63" i="39"/>
  <c r="S22" i="4"/>
  <c r="S26" i="4"/>
  <c r="S18" i="4"/>
  <c r="S30" i="4"/>
  <c r="S14" i="4"/>
  <c r="S29" i="4"/>
  <c r="S23" i="4"/>
  <c r="S13" i="4"/>
  <c r="S27" i="4"/>
  <c r="P58" i="54"/>
  <c r="P34" i="54" s="1"/>
  <c r="P9" i="54" s="1"/>
  <c r="P304" i="39" s="1"/>
  <c r="R60" i="54"/>
  <c r="P180" i="39"/>
  <c r="P155" i="39"/>
  <c r="V14" i="37"/>
  <c r="V12" i="37" s="1"/>
  <c r="R52" i="37"/>
  <c r="R49" i="37"/>
  <c r="P43" i="35"/>
  <c r="P42" i="35" s="1"/>
  <c r="P41" i="35" s="1"/>
  <c r="P44" i="37"/>
  <c r="P38" i="37" s="1"/>
  <c r="J68" i="54"/>
  <c r="J60" i="54"/>
  <c r="J52" i="54"/>
  <c r="J44" i="54"/>
  <c r="J36" i="54"/>
  <c r="J69" i="54"/>
  <c r="K69" i="54" s="1"/>
  <c r="J67" i="54"/>
  <c r="J59" i="54"/>
  <c r="J51" i="54"/>
  <c r="J43" i="54"/>
  <c r="J33" i="54"/>
  <c r="K33" i="54" s="1"/>
  <c r="J38" i="54"/>
  <c r="J66" i="54"/>
  <c r="J58" i="54"/>
  <c r="J50" i="54"/>
  <c r="J42" i="54"/>
  <c r="J70" i="54"/>
  <c r="K70" i="54" s="1"/>
  <c r="J53" i="54"/>
  <c r="K53" i="54" s="1"/>
  <c r="J65" i="54"/>
  <c r="J57" i="54"/>
  <c r="J49" i="54"/>
  <c r="J41" i="54"/>
  <c r="J62" i="54"/>
  <c r="J61" i="54"/>
  <c r="J72" i="54"/>
  <c r="K72" i="54" s="1"/>
  <c r="J64" i="54"/>
  <c r="J56" i="54"/>
  <c r="J48" i="54"/>
  <c r="J40" i="54"/>
  <c r="J54" i="54"/>
  <c r="J45" i="54"/>
  <c r="J63" i="54"/>
  <c r="J55" i="54"/>
  <c r="J47" i="54"/>
  <c r="J39" i="54"/>
  <c r="J46" i="54"/>
  <c r="J37" i="54"/>
  <c r="N224" i="39"/>
  <c r="O224" i="39" s="1"/>
  <c r="H211" i="39"/>
  <c r="O49" i="35"/>
  <c r="O59" i="54"/>
  <c r="H304" i="39"/>
  <c r="X13" i="35"/>
  <c r="X10" i="35" s="1"/>
  <c r="X9" i="35" s="1"/>
  <c r="Z10" i="35"/>
  <c r="Z9" i="35" s="1"/>
  <c r="R21" i="35"/>
  <c r="Q20" i="35"/>
  <c r="H155" i="39"/>
  <c r="H251" i="39"/>
  <c r="H142" i="39"/>
  <c r="M190" i="39"/>
  <c r="H83" i="39"/>
  <c r="P85" i="39"/>
  <c r="K152" i="39"/>
  <c r="O152" i="39"/>
  <c r="J175" i="39"/>
  <c r="J155" i="39" s="1"/>
  <c r="K155" i="39" s="1"/>
  <c r="Q24" i="37"/>
  <c r="R24" i="37" s="1"/>
  <c r="Q28" i="35"/>
  <c r="R28" i="35" s="1"/>
  <c r="R29" i="35"/>
  <c r="Q26" i="35"/>
  <c r="R26" i="35" s="1"/>
  <c r="R27" i="35"/>
  <c r="K39" i="37"/>
  <c r="AD12" i="37"/>
  <c r="I147" i="39"/>
  <c r="O250" i="39"/>
  <c r="M250" i="39"/>
  <c r="T14" i="37"/>
  <c r="T12" i="37" s="1"/>
  <c r="Q19" i="37"/>
  <c r="R19" i="37" s="1"/>
  <c r="M184" i="39"/>
  <c r="N26" i="35"/>
  <c r="O26" i="35" s="1"/>
  <c r="Q243" i="39"/>
  <c r="R243" i="39" s="1"/>
  <c r="Q255" i="39"/>
  <c r="R255" i="39" s="1"/>
  <c r="P115" i="39"/>
  <c r="V13" i="35"/>
  <c r="V10" i="35" s="1"/>
  <c r="V9" i="35" s="1"/>
  <c r="R24" i="39"/>
  <c r="P12" i="39"/>
  <c r="R228" i="39"/>
  <c r="R230" i="39"/>
  <c r="R227" i="39"/>
  <c r="R229" i="39"/>
  <c r="I211" i="39"/>
  <c r="M204" i="39"/>
  <c r="Q61" i="54"/>
  <c r="R61" i="54" s="1"/>
  <c r="R226" i="39"/>
  <c r="M34" i="54"/>
  <c r="P63" i="4"/>
  <c r="N63" i="4"/>
  <c r="L211" i="39"/>
  <c r="P12" i="4"/>
  <c r="O212" i="39"/>
  <c r="O204" i="39"/>
  <c r="N216" i="39"/>
  <c r="N211" i="39" s="1"/>
  <c r="M218" i="39"/>
  <c r="O89" i="39"/>
  <c r="M148" i="39"/>
  <c r="M212" i="39"/>
  <c r="M89" i="39"/>
  <c r="Q13" i="39"/>
  <c r="Q14" i="39"/>
  <c r="Q17" i="39"/>
  <c r="N291" i="39"/>
  <c r="O291" i="39" s="1"/>
  <c r="N143" i="39"/>
  <c r="O143" i="39" s="1"/>
  <c r="AG9" i="35"/>
  <c r="N37" i="35"/>
  <c r="Q193" i="39"/>
  <c r="R193" i="39" s="1"/>
  <c r="M49" i="35"/>
  <c r="O38" i="35"/>
  <c r="R45" i="35"/>
  <c r="Q43" i="35"/>
  <c r="Q42" i="35" s="1"/>
  <c r="R44" i="35"/>
  <c r="M219" i="39"/>
  <c r="K55" i="37"/>
  <c r="AG38" i="37"/>
  <c r="AG34" i="37" s="1"/>
  <c r="O293" i="39"/>
  <c r="K252" i="39"/>
  <c r="H81" i="37"/>
  <c r="M188" i="39"/>
  <c r="N31" i="37"/>
  <c r="O31" i="37" s="1"/>
  <c r="O49" i="37"/>
  <c r="O261" i="39"/>
  <c r="K43" i="37"/>
  <c r="J255" i="39"/>
  <c r="K255" i="39" s="1"/>
  <c r="Q269" i="39"/>
  <c r="I256" i="39"/>
  <c r="M253" i="39"/>
  <c r="I251" i="39"/>
  <c r="M16" i="37"/>
  <c r="L256" i="39"/>
  <c r="R51" i="37"/>
  <c r="R40" i="37"/>
  <c r="Q258" i="39"/>
  <c r="R258" i="39" s="1"/>
  <c r="O16" i="37"/>
  <c r="M39" i="37"/>
  <c r="L251" i="39"/>
  <c r="O15" i="37"/>
  <c r="N187" i="39"/>
  <c r="O187" i="39" s="1"/>
  <c r="Q261" i="39"/>
  <c r="R261" i="39" s="1"/>
  <c r="M255" i="39"/>
  <c r="AH38" i="37"/>
  <c r="AH34" i="37" s="1"/>
  <c r="M254" i="39"/>
  <c r="O52" i="37"/>
  <c r="N269" i="39"/>
  <c r="O269" i="39" s="1"/>
  <c r="N260" i="39"/>
  <c r="O260" i="39" s="1"/>
  <c r="O48" i="37"/>
  <c r="J260" i="39"/>
  <c r="K260" i="39" s="1"/>
  <c r="K49" i="37"/>
  <c r="Q270" i="39"/>
  <c r="R270" i="39" s="1"/>
  <c r="K40" i="37"/>
  <c r="J257" i="39"/>
  <c r="K257" i="39" s="1"/>
  <c r="K45" i="37"/>
  <c r="I81" i="37"/>
  <c r="H89" i="37"/>
  <c r="R262" i="39"/>
  <c r="M293" i="39"/>
  <c r="N258" i="39"/>
  <c r="O258" i="39" s="1"/>
  <c r="K44" i="37"/>
  <c r="K41" i="37"/>
  <c r="J261" i="39"/>
  <c r="K261" i="39" s="1"/>
  <c r="R50" i="37"/>
  <c r="M187" i="39"/>
  <c r="J254" i="39"/>
  <c r="K254" i="39" s="1"/>
  <c r="J187" i="39"/>
  <c r="K187" i="39" s="1"/>
  <c r="K48" i="37"/>
  <c r="K42" i="37"/>
  <c r="J268" i="39"/>
  <c r="K268" i="39" s="1"/>
  <c r="H188" i="39"/>
  <c r="O26" i="37"/>
  <c r="O25" i="37"/>
  <c r="AI38" i="37"/>
  <c r="AI34" i="37" s="1"/>
  <c r="O50" i="37"/>
  <c r="N262" i="39"/>
  <c r="O262" i="39" s="1"/>
  <c r="T38" i="37"/>
  <c r="T34" i="37" s="1"/>
  <c r="R41" i="37"/>
  <c r="Q253" i="39"/>
  <c r="R253" i="39" s="1"/>
  <c r="N219" i="39"/>
  <c r="O32" i="37"/>
  <c r="N220" i="39"/>
  <c r="O220" i="39" s="1"/>
  <c r="O53" i="37"/>
  <c r="N270" i="39"/>
  <c r="O270" i="39" s="1"/>
  <c r="J262" i="39"/>
  <c r="K262" i="39" s="1"/>
  <c r="V38" i="37"/>
  <c r="V34" i="37" s="1"/>
  <c r="Z14" i="37"/>
  <c r="Z12" i="37" s="1"/>
  <c r="O51" i="37"/>
  <c r="N268" i="39"/>
  <c r="O268" i="39" s="1"/>
  <c r="I91" i="37"/>
  <c r="I92" i="37" s="1"/>
  <c r="I88" i="37"/>
  <c r="K16" i="37"/>
  <c r="Q44" i="37"/>
  <c r="Q260" i="39"/>
  <c r="R260" i="39" s="1"/>
  <c r="O43" i="37"/>
  <c r="N255" i="39"/>
  <c r="O255" i="39" s="1"/>
  <c r="AF38" i="37"/>
  <c r="AF34" i="37" s="1"/>
  <c r="J253" i="39"/>
  <c r="K253" i="39" s="1"/>
  <c r="I85" i="37"/>
  <c r="M141" i="39"/>
  <c r="K46" i="37"/>
  <c r="J258" i="39"/>
  <c r="K258" i="39" s="1"/>
  <c r="J259" i="39"/>
  <c r="K259" i="39" s="1"/>
  <c r="R47" i="37"/>
  <c r="O44" i="37"/>
  <c r="M55" i="37"/>
  <c r="N55" i="37"/>
  <c r="O55" i="37" s="1"/>
  <c r="Q55" i="37"/>
  <c r="R56" i="37"/>
  <c r="O42" i="37"/>
  <c r="N254" i="39"/>
  <c r="M31" i="37"/>
  <c r="O41" i="37"/>
  <c r="N253" i="39"/>
  <c r="O253" i="39" s="1"/>
  <c r="AD13" i="35"/>
  <c r="AD10" i="35" s="1"/>
  <c r="R42" i="37"/>
  <c r="Q254" i="39"/>
  <c r="R254" i="39" s="1"/>
  <c r="M44" i="37"/>
  <c r="O47" i="37"/>
  <c r="N259" i="39"/>
  <c r="O259" i="39" s="1"/>
  <c r="Q39" i="37"/>
  <c r="O40" i="37"/>
  <c r="N252" i="39"/>
  <c r="O252" i="39" s="1"/>
  <c r="R45" i="37"/>
  <c r="Q257" i="39"/>
  <c r="R257" i="39" s="1"/>
  <c r="O29" i="37"/>
  <c r="N217" i="39"/>
  <c r="O217" i="39" s="1"/>
  <c r="O16" i="39"/>
  <c r="R252" i="39"/>
  <c r="AF13" i="35"/>
  <c r="AF10" i="35" s="1"/>
  <c r="AF9" i="35" s="1"/>
  <c r="Q64" i="54"/>
  <c r="R64" i="54" s="1"/>
  <c r="Q62" i="54"/>
  <c r="R62" i="54" s="1"/>
  <c r="L304" i="39"/>
  <c r="Q63" i="54"/>
  <c r="Q267" i="39" s="1"/>
  <c r="M155" i="39"/>
  <c r="Q155" i="39"/>
  <c r="R166" i="39"/>
  <c r="O242" i="39"/>
  <c r="M224" i="39"/>
  <c r="N180" i="39"/>
  <c r="O180" i="39" s="1"/>
  <c r="N30" i="35"/>
  <c r="M38" i="35"/>
  <c r="N155" i="39"/>
  <c r="O155" i="39" s="1"/>
  <c r="I194" i="39"/>
  <c r="M194" i="39" s="1"/>
  <c r="M14" i="35"/>
  <c r="Q49" i="35"/>
  <c r="R49" i="35" s="1"/>
  <c r="AH9" i="35"/>
  <c r="H180" i="39"/>
  <c r="O46" i="35"/>
  <c r="M180" i="39"/>
  <c r="N184" i="39"/>
  <c r="O184" i="39" s="1"/>
  <c r="AB13" i="35"/>
  <c r="AB10" i="35" s="1"/>
  <c r="AB9" i="35" s="1"/>
  <c r="L283" i="39"/>
  <c r="M11" i="35"/>
  <c r="N284" i="39"/>
  <c r="O284" i="39" s="1"/>
  <c r="Q285" i="39"/>
  <c r="R285" i="39" s="1"/>
  <c r="R47" i="35"/>
  <c r="Q14" i="35"/>
  <c r="R14" i="35" s="1"/>
  <c r="O47" i="35"/>
  <c r="O12" i="35"/>
  <c r="Q30" i="35"/>
  <c r="J14" i="35"/>
  <c r="I183" i="39"/>
  <c r="R46" i="35"/>
  <c r="Q286" i="39"/>
  <c r="R286" i="39" s="1"/>
  <c r="O45" i="35"/>
  <c r="N285" i="39"/>
  <c r="O285" i="39" s="1"/>
  <c r="AD41" i="35"/>
  <c r="M43" i="35"/>
  <c r="N42" i="35"/>
  <c r="O42" i="35" s="1"/>
  <c r="N43" i="35"/>
  <c r="O43" i="35" s="1"/>
  <c r="M30" i="39"/>
  <c r="O112" i="39"/>
  <c r="M90" i="39"/>
  <c r="M16" i="39"/>
  <c r="H59" i="39"/>
  <c r="M38" i="39"/>
  <c r="O44" i="39"/>
  <c r="O38" i="39"/>
  <c r="O190" i="39"/>
  <c r="H28" i="39"/>
  <c r="M44" i="39"/>
  <c r="N115" i="39"/>
  <c r="O19" i="39"/>
  <c r="O65" i="39"/>
  <c r="M39" i="39"/>
  <c r="M116" i="39"/>
  <c r="O29" i="39"/>
  <c r="O20" i="39"/>
  <c r="M94" i="39"/>
  <c r="O96" i="39"/>
  <c r="O90" i="39"/>
  <c r="R28" i="4"/>
  <c r="Q18" i="39"/>
  <c r="Q21" i="39"/>
  <c r="Q16" i="39"/>
  <c r="L73" i="39"/>
  <c r="L72" i="39" s="1"/>
  <c r="M19" i="39"/>
  <c r="M50" i="39"/>
  <c r="O48" i="39"/>
  <c r="N138" i="39"/>
  <c r="M27" i="39"/>
  <c r="O46" i="39"/>
  <c r="M20" i="39"/>
  <c r="M69" i="39"/>
  <c r="O86" i="39"/>
  <c r="N59" i="39"/>
  <c r="O121" i="39"/>
  <c r="M109" i="39"/>
  <c r="O104" i="39"/>
  <c r="M111" i="39"/>
  <c r="O15" i="39"/>
  <c r="H37" i="39"/>
  <c r="O122" i="39"/>
  <c r="O144" i="39"/>
  <c r="M127" i="39"/>
  <c r="M81" i="39"/>
  <c r="O111" i="39"/>
  <c r="M45" i="39"/>
  <c r="H25" i="39"/>
  <c r="O69" i="39"/>
  <c r="L68" i="39"/>
  <c r="L25" i="39"/>
  <c r="M64" i="39"/>
  <c r="H56" i="39"/>
  <c r="M114" i="39"/>
  <c r="M43" i="39"/>
  <c r="O198" i="39"/>
  <c r="M17" i="39"/>
  <c r="O129" i="39"/>
  <c r="M71" i="39"/>
  <c r="O124" i="39"/>
  <c r="O17" i="39"/>
  <c r="O66" i="39"/>
  <c r="M216" i="39"/>
  <c r="O83" i="39"/>
  <c r="N73" i="39"/>
  <c r="N72" i="39" s="1"/>
  <c r="I59" i="39"/>
  <c r="M36" i="39"/>
  <c r="M60" i="39"/>
  <c r="M106" i="39"/>
  <c r="I68" i="39"/>
  <c r="O45" i="39"/>
  <c r="O114" i="39"/>
  <c r="O36" i="39"/>
  <c r="L28" i="39"/>
  <c r="O27" i="39"/>
  <c r="O64" i="39"/>
  <c r="M65" i="39"/>
  <c r="H79" i="39"/>
  <c r="M83" i="39"/>
  <c r="O93" i="39"/>
  <c r="N25" i="39"/>
  <c r="O71" i="39"/>
  <c r="O40" i="39"/>
  <c r="O105" i="39"/>
  <c r="M51" i="39"/>
  <c r="H73" i="39"/>
  <c r="M22" i="39"/>
  <c r="H68" i="39"/>
  <c r="I37" i="39"/>
  <c r="M135" i="39"/>
  <c r="M126" i="39"/>
  <c r="M93" i="39"/>
  <c r="O70" i="39"/>
  <c r="M47" i="39"/>
  <c r="M58" i="39"/>
  <c r="O51" i="39"/>
  <c r="H125" i="39"/>
  <c r="O99" i="39"/>
  <c r="M40" i="39"/>
  <c r="L130" i="39"/>
  <c r="M130" i="39" s="1"/>
  <c r="I25" i="39"/>
  <c r="M21" i="39"/>
  <c r="O22" i="39"/>
  <c r="M105" i="39"/>
  <c r="O82" i="39"/>
  <c r="O49" i="39"/>
  <c r="O139" i="39"/>
  <c r="N79" i="39"/>
  <c r="M84" i="39"/>
  <c r="M18" i="39"/>
  <c r="M139" i="39"/>
  <c r="O84" i="39"/>
  <c r="M101" i="39"/>
  <c r="M134" i="39"/>
  <c r="O92" i="39"/>
  <c r="M70" i="39"/>
  <c r="M178" i="39"/>
  <c r="O97" i="39"/>
  <c r="M29" i="39"/>
  <c r="M144" i="39"/>
  <c r="O50" i="39"/>
  <c r="N56" i="39"/>
  <c r="M75" i="39"/>
  <c r="M49" i="39"/>
  <c r="O100" i="39"/>
  <c r="M140" i="39"/>
  <c r="O119" i="39"/>
  <c r="M82" i="39"/>
  <c r="H115" i="39"/>
  <c r="O102" i="39"/>
  <c r="M112" i="39"/>
  <c r="H32" i="39"/>
  <c r="M52" i="39"/>
  <c r="O34" i="39"/>
  <c r="M136" i="39"/>
  <c r="O53" i="39"/>
  <c r="M14" i="39"/>
  <c r="O103" i="39"/>
  <c r="L107" i="39"/>
  <c r="M46" i="39"/>
  <c r="O120" i="39"/>
  <c r="M123" i="39"/>
  <c r="O95" i="39"/>
  <c r="O21" i="39"/>
  <c r="M120" i="39"/>
  <c r="I79" i="39"/>
  <c r="M91" i="39"/>
  <c r="M192" i="39"/>
  <c r="M15" i="39"/>
  <c r="M104" i="39"/>
  <c r="O101" i="39"/>
  <c r="O116" i="39"/>
  <c r="L42" i="39"/>
  <c r="N133" i="39"/>
  <c r="O127" i="39"/>
  <c r="O137" i="39"/>
  <c r="I28" i="39"/>
  <c r="O57" i="39"/>
  <c r="O75" i="39"/>
  <c r="M142" i="39"/>
  <c r="M137" i="39"/>
  <c r="M143" i="39"/>
  <c r="N118" i="39"/>
  <c r="O130" i="39"/>
  <c r="L138" i="39"/>
  <c r="N28" i="39"/>
  <c r="O131" i="39"/>
  <c r="M34" i="39"/>
  <c r="O136" i="39"/>
  <c r="M97" i="39"/>
  <c r="O91" i="39"/>
  <c r="I56" i="39"/>
  <c r="O74" i="39"/>
  <c r="M103" i="39"/>
  <c r="O39" i="39"/>
  <c r="O192" i="39"/>
  <c r="M61" i="39"/>
  <c r="M86" i="39"/>
  <c r="O35" i="39"/>
  <c r="H42" i="39"/>
  <c r="M13" i="39"/>
  <c r="M128" i="39"/>
  <c r="O58" i="39"/>
  <c r="H63" i="39"/>
  <c r="O61" i="39"/>
  <c r="O80" i="39"/>
  <c r="I115" i="39"/>
  <c r="I73" i="39"/>
  <c r="I72" i="39" s="1"/>
  <c r="M74" i="39"/>
  <c r="M95" i="39"/>
  <c r="L59" i="39"/>
  <c r="L56" i="39"/>
  <c r="M35" i="39"/>
  <c r="O60" i="39"/>
  <c r="O135" i="39"/>
  <c r="M108" i="39"/>
  <c r="M33" i="39"/>
  <c r="M99" i="39"/>
  <c r="M53" i="39"/>
  <c r="O14" i="39"/>
  <c r="O126" i="39"/>
  <c r="N107" i="39"/>
  <c r="O106" i="39"/>
  <c r="M96" i="39"/>
  <c r="H12" i="39"/>
  <c r="L79" i="39"/>
  <c r="O47" i="39"/>
  <c r="M57" i="39"/>
  <c r="M102" i="39"/>
  <c r="N68" i="39"/>
  <c r="O52" i="39"/>
  <c r="N32" i="39"/>
  <c r="I107" i="39"/>
  <c r="M121" i="39"/>
  <c r="H118" i="39"/>
  <c r="M80" i="39"/>
  <c r="O141" i="39"/>
  <c r="O94" i="39"/>
  <c r="O108" i="39"/>
  <c r="H107" i="39"/>
  <c r="I63" i="39"/>
  <c r="H98" i="39"/>
  <c r="M129" i="39"/>
  <c r="M87" i="39"/>
  <c r="H85" i="39"/>
  <c r="I125" i="39"/>
  <c r="M66" i="39"/>
  <c r="M92" i="39"/>
  <c r="M117" i="39"/>
  <c r="O117" i="39"/>
  <c r="I133" i="39"/>
  <c r="H138" i="39"/>
  <c r="L118" i="39"/>
  <c r="I138" i="39"/>
  <c r="O134" i="39"/>
  <c r="M119" i="39"/>
  <c r="M124" i="39"/>
  <c r="L115" i="39"/>
  <c r="H133" i="39"/>
  <c r="Q26" i="39"/>
  <c r="Q30" i="39"/>
  <c r="M100" i="39"/>
  <c r="Q15" i="39"/>
  <c r="Q20" i="39"/>
  <c r="O81" i="39"/>
  <c r="Q22" i="39"/>
  <c r="Q19" i="39"/>
  <c r="M122" i="39"/>
  <c r="L85" i="39"/>
  <c r="R25" i="4"/>
  <c r="N63" i="39"/>
  <c r="O87" i="39"/>
  <c r="L133" i="39"/>
  <c r="Q29" i="39"/>
  <c r="L12" i="39"/>
  <c r="M26" i="39"/>
  <c r="O26" i="39"/>
  <c r="AA41" i="4"/>
  <c r="M113" i="39"/>
  <c r="O113" i="39"/>
  <c r="R12" i="4"/>
  <c r="AA11" i="4"/>
  <c r="Q27" i="39"/>
  <c r="AC41" i="4"/>
  <c r="L37" i="39"/>
  <c r="I118" i="39"/>
  <c r="AA78" i="4"/>
  <c r="O30" i="39"/>
  <c r="I12" i="39"/>
  <c r="AC11" i="4"/>
  <c r="N85" i="39"/>
  <c r="M48" i="39"/>
  <c r="O178" i="39"/>
  <c r="O13" i="39"/>
  <c r="I98" i="39"/>
  <c r="N12" i="39"/>
  <c r="O123" i="39"/>
  <c r="N98" i="39"/>
  <c r="O140" i="39"/>
  <c r="N42" i="39"/>
  <c r="N125" i="39"/>
  <c r="O109" i="39"/>
  <c r="O18" i="39"/>
  <c r="L125" i="39"/>
  <c r="L98" i="39"/>
  <c r="O43" i="39"/>
  <c r="O33" i="39"/>
  <c r="M131" i="39"/>
  <c r="AC78" i="4"/>
  <c r="I85" i="39"/>
  <c r="L63" i="39"/>
  <c r="I32" i="39"/>
  <c r="O148" i="39"/>
  <c r="O128" i="39"/>
  <c r="I42" i="39"/>
  <c r="N37" i="39"/>
  <c r="L32" i="39"/>
  <c r="U41" i="4"/>
  <c r="AA178" i="4"/>
  <c r="U78" i="4"/>
  <c r="U11" i="4"/>
  <c r="M24" i="39"/>
  <c r="O24" i="39"/>
  <c r="AE11" i="37" l="1"/>
  <c r="AI11" i="37"/>
  <c r="AH11" i="37"/>
  <c r="AF11" i="37"/>
  <c r="AG11" i="37"/>
  <c r="R55" i="37"/>
  <c r="Q219" i="39"/>
  <c r="R219" i="39" s="1"/>
  <c r="Q187" i="39"/>
  <c r="R187" i="39" s="1"/>
  <c r="P133" i="39"/>
  <c r="P78" i="39" s="1"/>
  <c r="AE9" i="4"/>
  <c r="AB11" i="37"/>
  <c r="P34" i="37"/>
  <c r="P249" i="39"/>
  <c r="P223" i="39" s="1"/>
  <c r="H177" i="39"/>
  <c r="X11" i="37"/>
  <c r="J32" i="54"/>
  <c r="P9" i="35"/>
  <c r="P302" i="39" s="1"/>
  <c r="H249" i="39"/>
  <c r="H223" i="39" s="1"/>
  <c r="R44" i="37"/>
  <c r="R155" i="39"/>
  <c r="P41" i="39"/>
  <c r="P11" i="39"/>
  <c r="S28" i="4"/>
  <c r="S25" i="4"/>
  <c r="R284" i="39"/>
  <c r="V11" i="37"/>
  <c r="R269" i="39"/>
  <c r="N289" i="39"/>
  <c r="O289" i="39" s="1"/>
  <c r="J35" i="54"/>
  <c r="O37" i="35"/>
  <c r="N203" i="39"/>
  <c r="N202" i="39" s="1"/>
  <c r="J242" i="39"/>
  <c r="K242" i="39" s="1"/>
  <c r="H302" i="39"/>
  <c r="Q41" i="35"/>
  <c r="R41" i="35" s="1"/>
  <c r="Q184" i="39"/>
  <c r="R184" i="39" s="1"/>
  <c r="J180" i="39"/>
  <c r="K180" i="39" s="1"/>
  <c r="N194" i="39"/>
  <c r="O194" i="39" s="1"/>
  <c r="O30" i="35"/>
  <c r="M147" i="39"/>
  <c r="H72" i="39"/>
  <c r="L301" i="39"/>
  <c r="N9" i="4"/>
  <c r="J267" i="39"/>
  <c r="K267" i="39" s="1"/>
  <c r="K63" i="54"/>
  <c r="K61" i="54"/>
  <c r="J264" i="39"/>
  <c r="K264" i="39" s="1"/>
  <c r="K65" i="54"/>
  <c r="J273" i="39"/>
  <c r="K273" i="39" s="1"/>
  <c r="O147" i="39"/>
  <c r="K64" i="54"/>
  <c r="J272" i="39"/>
  <c r="K272" i="39" s="1"/>
  <c r="K49" i="54"/>
  <c r="J238" i="39"/>
  <c r="K238" i="39" s="1"/>
  <c r="J266" i="39"/>
  <c r="K266" i="39" s="1"/>
  <c r="K62" i="54"/>
  <c r="J276" i="39"/>
  <c r="K276" i="39" s="1"/>
  <c r="K68" i="54"/>
  <c r="K175" i="39"/>
  <c r="K66" i="54"/>
  <c r="J274" i="39"/>
  <c r="K274" i="39" s="1"/>
  <c r="K67" i="54"/>
  <c r="J275" i="39"/>
  <c r="K275" i="39" s="1"/>
  <c r="Q16" i="37"/>
  <c r="Q194" i="39"/>
  <c r="R194" i="39" s="1"/>
  <c r="R30" i="35"/>
  <c r="Q183" i="39"/>
  <c r="R183" i="39" s="1"/>
  <c r="R20" i="35"/>
  <c r="AD11" i="37"/>
  <c r="CV19" i="132" s="1"/>
  <c r="T11" i="37"/>
  <c r="M37" i="35"/>
  <c r="I177" i="39"/>
  <c r="I146" i="39" s="1"/>
  <c r="R26" i="39"/>
  <c r="R18" i="39"/>
  <c r="R19" i="39"/>
  <c r="R29" i="39"/>
  <c r="R20" i="39"/>
  <c r="R17" i="39"/>
  <c r="R15" i="39"/>
  <c r="R16" i="39"/>
  <c r="R14" i="39"/>
  <c r="R22" i="39"/>
  <c r="R27" i="39"/>
  <c r="R21" i="39"/>
  <c r="R13" i="39"/>
  <c r="R30" i="39"/>
  <c r="R267" i="39"/>
  <c r="Q264" i="39"/>
  <c r="O216" i="39"/>
  <c r="O211" i="39"/>
  <c r="M289" i="39"/>
  <c r="N142" i="39"/>
  <c r="O142" i="39" s="1"/>
  <c r="AD9" i="35"/>
  <c r="J49" i="35" s="1"/>
  <c r="K49" i="35" s="1"/>
  <c r="O14" i="35"/>
  <c r="H11" i="37"/>
  <c r="L249" i="39"/>
  <c r="L223" i="39" s="1"/>
  <c r="I249" i="39"/>
  <c r="I223" i="39" s="1"/>
  <c r="M256" i="39"/>
  <c r="N188" i="39"/>
  <c r="O188" i="39" s="1"/>
  <c r="M251" i="39"/>
  <c r="N256" i="39"/>
  <c r="O256" i="39" s="1"/>
  <c r="Z11" i="37"/>
  <c r="J251" i="39"/>
  <c r="K251" i="39" s="1"/>
  <c r="I89" i="37"/>
  <c r="O14" i="37"/>
  <c r="M14" i="37"/>
  <c r="Q251" i="39"/>
  <c r="R251" i="39" s="1"/>
  <c r="O219" i="39"/>
  <c r="N218" i="39"/>
  <c r="O218" i="39" s="1"/>
  <c r="J188" i="39"/>
  <c r="K188" i="39" s="1"/>
  <c r="Q256" i="39"/>
  <c r="R256" i="39" s="1"/>
  <c r="J256" i="39"/>
  <c r="K256" i="39" s="1"/>
  <c r="M34" i="37"/>
  <c r="M38" i="37"/>
  <c r="N251" i="39"/>
  <c r="O251" i="39" s="1"/>
  <c r="O254" i="39"/>
  <c r="Q38" i="37"/>
  <c r="R39" i="37"/>
  <c r="O39" i="37"/>
  <c r="O38" i="37"/>
  <c r="M28" i="39"/>
  <c r="Q272" i="39"/>
  <c r="Q266" i="39"/>
  <c r="I304" i="39"/>
  <c r="M304" i="39" s="1"/>
  <c r="N9" i="54"/>
  <c r="O9" i="54" s="1"/>
  <c r="R63" i="54"/>
  <c r="M13" i="35"/>
  <c r="M283" i="39"/>
  <c r="Q180" i="39"/>
  <c r="R180" i="39" s="1"/>
  <c r="R43" i="35"/>
  <c r="N283" i="39"/>
  <c r="O283" i="39" s="1"/>
  <c r="Q283" i="39"/>
  <c r="R283" i="39" s="1"/>
  <c r="M42" i="35"/>
  <c r="M41" i="35"/>
  <c r="Q13" i="35"/>
  <c r="Q10" i="35" s="1"/>
  <c r="M10" i="35"/>
  <c r="N13" i="35"/>
  <c r="O13" i="35" s="1"/>
  <c r="O59" i="39"/>
  <c r="O115" i="39"/>
  <c r="S12" i="4"/>
  <c r="M79" i="39"/>
  <c r="M68" i="39"/>
  <c r="M25" i="39"/>
  <c r="O25" i="39"/>
  <c r="M59" i="39"/>
  <c r="O68" i="39"/>
  <c r="M37" i="39"/>
  <c r="O37" i="39"/>
  <c r="O79" i="39"/>
  <c r="O56" i="39"/>
  <c r="M42" i="39"/>
  <c r="O118" i="39"/>
  <c r="M56" i="39"/>
  <c r="M107" i="39"/>
  <c r="H11" i="39"/>
  <c r="O133" i="39"/>
  <c r="O63" i="39"/>
  <c r="O32" i="39"/>
  <c r="O28" i="39"/>
  <c r="M138" i="39"/>
  <c r="H41" i="39"/>
  <c r="O107" i="39"/>
  <c r="L41" i="39"/>
  <c r="M115" i="39"/>
  <c r="O72" i="39"/>
  <c r="M72" i="39"/>
  <c r="M73" i="39"/>
  <c r="O73" i="39"/>
  <c r="AA10" i="4"/>
  <c r="AA9" i="4" s="1"/>
  <c r="H78" i="39"/>
  <c r="M125" i="39"/>
  <c r="O125" i="39"/>
  <c r="O138" i="39"/>
  <c r="M133" i="39"/>
  <c r="M85" i="39"/>
  <c r="M118" i="39"/>
  <c r="Q12" i="39"/>
  <c r="M12" i="39"/>
  <c r="N41" i="39"/>
  <c r="Q25" i="39"/>
  <c r="O98" i="39"/>
  <c r="I41" i="39"/>
  <c r="AC10" i="4"/>
  <c r="AC9" i="4" s="1"/>
  <c r="O42" i="39"/>
  <c r="O12" i="39"/>
  <c r="N78" i="39"/>
  <c r="L11" i="39"/>
  <c r="M98" i="39"/>
  <c r="M211" i="39"/>
  <c r="O85" i="39"/>
  <c r="I11" i="39"/>
  <c r="I78" i="39"/>
  <c r="L78" i="39"/>
  <c r="M32" i="39"/>
  <c r="M63" i="39"/>
  <c r="N11" i="39"/>
  <c r="U10" i="4"/>
  <c r="U9" i="4" s="1"/>
  <c r="P9" i="4"/>
  <c r="J37" i="35" l="1"/>
  <c r="J40" i="35"/>
  <c r="J39" i="35"/>
  <c r="Q218" i="39"/>
  <c r="R218" i="39" s="1"/>
  <c r="R174" i="4"/>
  <c r="K46" i="4"/>
  <c r="K187" i="4"/>
  <c r="K185" i="4"/>
  <c r="K188" i="4"/>
  <c r="K186" i="4"/>
  <c r="R125" i="4"/>
  <c r="K160" i="4"/>
  <c r="K171" i="4"/>
  <c r="P10" i="39"/>
  <c r="O203" i="39"/>
  <c r="H303" i="39"/>
  <c r="H306" i="39" s="1"/>
  <c r="J34" i="37"/>
  <c r="K34" i="37" s="1"/>
  <c r="J29" i="37"/>
  <c r="K29" i="37" s="1"/>
  <c r="J32" i="37"/>
  <c r="K32" i="37" s="1"/>
  <c r="J30" i="37"/>
  <c r="K30" i="37" s="1"/>
  <c r="J26" i="37"/>
  <c r="J54" i="37"/>
  <c r="K54" i="37" s="1"/>
  <c r="K271" i="39" s="1"/>
  <c r="J33" i="37"/>
  <c r="J37" i="37"/>
  <c r="K37" i="37" s="1"/>
  <c r="J25" i="37"/>
  <c r="K25" i="37" s="1"/>
  <c r="J52" i="37"/>
  <c r="K52" i="37" s="1"/>
  <c r="J24" i="37"/>
  <c r="K24" i="37" s="1"/>
  <c r="J31" i="37"/>
  <c r="K31" i="37" s="1"/>
  <c r="J53" i="37"/>
  <c r="J270" i="39" s="1"/>
  <c r="K270" i="39" s="1"/>
  <c r="J35" i="37"/>
  <c r="K35" i="37" s="1"/>
  <c r="J36" i="37"/>
  <c r="K36" i="37" s="1"/>
  <c r="J27" i="37"/>
  <c r="K27" i="37" s="1"/>
  <c r="K40" i="35"/>
  <c r="J43" i="35"/>
  <c r="J42" i="35" s="1"/>
  <c r="K42" i="35" s="1"/>
  <c r="J30" i="35"/>
  <c r="K30" i="35" s="1"/>
  <c r="J38" i="35"/>
  <c r="J41" i="35"/>
  <c r="J36" i="35"/>
  <c r="K36" i="35" s="1"/>
  <c r="J28" i="35"/>
  <c r="K28" i="35" s="1"/>
  <c r="J47" i="35"/>
  <c r="K47" i="35" s="1"/>
  <c r="J46" i="35"/>
  <c r="K46" i="35" s="1"/>
  <c r="J24" i="35"/>
  <c r="K24" i="35" s="1"/>
  <c r="J48" i="35"/>
  <c r="K48" i="35" s="1"/>
  <c r="J45" i="35"/>
  <c r="K45" i="35" s="1"/>
  <c r="J34" i="35"/>
  <c r="K34" i="35" s="1"/>
  <c r="J27" i="35"/>
  <c r="K27" i="35" s="1"/>
  <c r="J31" i="35"/>
  <c r="K31" i="35" s="1"/>
  <c r="J44" i="35"/>
  <c r="K44" i="35" s="1"/>
  <c r="J21" i="35"/>
  <c r="J51" i="35"/>
  <c r="K51" i="35" s="1"/>
  <c r="J22" i="35"/>
  <c r="K22" i="35" s="1"/>
  <c r="J25" i="35"/>
  <c r="K25" i="35" s="1"/>
  <c r="J32" i="35"/>
  <c r="K32" i="35" s="1"/>
  <c r="J35" i="35"/>
  <c r="K35" i="35" s="1"/>
  <c r="J33" i="35"/>
  <c r="K33" i="35" s="1"/>
  <c r="J26" i="35"/>
  <c r="K26" i="35" s="1"/>
  <c r="J50" i="35"/>
  <c r="K50" i="35" s="1"/>
  <c r="J29" i="35"/>
  <c r="K29" i="35" s="1"/>
  <c r="J23" i="35"/>
  <c r="K23" i="35" s="1"/>
  <c r="H146" i="39"/>
  <c r="K18" i="4"/>
  <c r="Q188" i="39"/>
  <c r="Q14" i="37"/>
  <c r="Q12" i="37" s="1"/>
  <c r="O202" i="39"/>
  <c r="R25" i="39"/>
  <c r="R12" i="39"/>
  <c r="Q9" i="4"/>
  <c r="R266" i="39"/>
  <c r="R272" i="39"/>
  <c r="R264" i="39"/>
  <c r="M223" i="39"/>
  <c r="M249" i="39"/>
  <c r="N24" i="37"/>
  <c r="O24" i="37" s="1"/>
  <c r="Q28" i="37"/>
  <c r="R28" i="37" s="1"/>
  <c r="N12" i="37"/>
  <c r="O12" i="37" s="1"/>
  <c r="I11" i="37"/>
  <c r="M12" i="37"/>
  <c r="J12" i="37"/>
  <c r="K14" i="37"/>
  <c r="R38" i="37"/>
  <c r="Q34" i="37"/>
  <c r="R34" i="37" s="1"/>
  <c r="N34" i="37"/>
  <c r="O34" i="37" s="1"/>
  <c r="N304" i="39"/>
  <c r="O304" i="39" s="1"/>
  <c r="Q57" i="54"/>
  <c r="N249" i="39"/>
  <c r="O10" i="35"/>
  <c r="N41" i="35"/>
  <c r="O41" i="35" s="1"/>
  <c r="R13" i="35"/>
  <c r="Q9" i="35"/>
  <c r="L9" i="35"/>
  <c r="H10" i="39"/>
  <c r="M41" i="39"/>
  <c r="L10" i="39"/>
  <c r="I10" i="39"/>
  <c r="I9" i="39" s="1"/>
  <c r="O11" i="39"/>
  <c r="M301" i="39"/>
  <c r="O78" i="39"/>
  <c r="M78" i="39"/>
  <c r="N10" i="39"/>
  <c r="M11" i="39"/>
  <c r="O41" i="39"/>
  <c r="L186" i="4" l="1"/>
  <c r="L185" i="4"/>
  <c r="L188" i="4"/>
  <c r="L187" i="4"/>
  <c r="J185" i="39"/>
  <c r="K185" i="39" s="1"/>
  <c r="L160" i="4"/>
  <c r="J201" i="39"/>
  <c r="L171" i="4"/>
  <c r="K201" i="39" s="1"/>
  <c r="P301" i="39"/>
  <c r="L18" i="4"/>
  <c r="O249" i="39"/>
  <c r="N223" i="39"/>
  <c r="J284" i="39"/>
  <c r="K284" i="39" s="1"/>
  <c r="K43" i="35"/>
  <c r="K21" i="35"/>
  <c r="K39" i="35"/>
  <c r="J205" i="39"/>
  <c r="K205" i="39" s="1"/>
  <c r="J285" i="39"/>
  <c r="K285" i="39" s="1"/>
  <c r="K38" i="35"/>
  <c r="J286" i="39"/>
  <c r="K286" i="39" s="1"/>
  <c r="K41" i="35"/>
  <c r="J288" i="39"/>
  <c r="K288" i="39" s="1"/>
  <c r="H9" i="39"/>
  <c r="H308" i="39" s="1"/>
  <c r="K33" i="37"/>
  <c r="J220" i="39"/>
  <c r="K220" i="39" s="1"/>
  <c r="J194" i="39"/>
  <c r="K194" i="39" s="1"/>
  <c r="J184" i="39"/>
  <c r="K184" i="39" s="1"/>
  <c r="J287" i="39"/>
  <c r="K287" i="39" s="1"/>
  <c r="J183" i="39"/>
  <c r="K183" i="39" s="1"/>
  <c r="J13" i="35"/>
  <c r="J193" i="39"/>
  <c r="K193" i="39" s="1"/>
  <c r="K37" i="35"/>
  <c r="J271" i="39"/>
  <c r="M24" i="37"/>
  <c r="L11" i="37"/>
  <c r="L303" i="39" s="1"/>
  <c r="L203" i="39"/>
  <c r="M203" i="39" s="1"/>
  <c r="K53" i="37"/>
  <c r="J243" i="39"/>
  <c r="K243" i="39" s="1"/>
  <c r="Q27" i="37"/>
  <c r="J38" i="37"/>
  <c r="K38" i="37" s="1"/>
  <c r="J217" i="39"/>
  <c r="K217" i="39" s="1"/>
  <c r="Q210" i="39"/>
  <c r="J269" i="39"/>
  <c r="K269" i="39" s="1"/>
  <c r="J219" i="39"/>
  <c r="J218" i="39" s="1"/>
  <c r="K218" i="39" s="1"/>
  <c r="I303" i="39"/>
  <c r="K12" i="37"/>
  <c r="J11" i="37"/>
  <c r="Q32" i="54"/>
  <c r="R32" i="54" s="1"/>
  <c r="Q66" i="54"/>
  <c r="Q46" i="54"/>
  <c r="Q69" i="54"/>
  <c r="R69" i="54" s="1"/>
  <c r="Q50" i="54"/>
  <c r="Q67" i="54"/>
  <c r="Q42" i="54"/>
  <c r="Q52" i="54"/>
  <c r="Q55" i="54"/>
  <c r="Q56" i="54"/>
  <c r="Q44" i="54"/>
  <c r="Q47" i="54"/>
  <c r="Q49" i="54"/>
  <c r="Q51" i="54"/>
  <c r="Q45" i="54"/>
  <c r="Q54" i="54"/>
  <c r="Q43" i="54"/>
  <c r="Q68" i="54"/>
  <c r="Q53" i="54"/>
  <c r="Q48" i="54"/>
  <c r="Q65" i="54"/>
  <c r="K54" i="54"/>
  <c r="K56" i="54"/>
  <c r="K52" i="54"/>
  <c r="K58" i="54"/>
  <c r="Q72" i="54"/>
  <c r="R72" i="54" s="1"/>
  <c r="K55" i="54"/>
  <c r="K51" i="54"/>
  <c r="O223" i="39"/>
  <c r="L302" i="39"/>
  <c r="M9" i="35"/>
  <c r="I302" i="39"/>
  <c r="N9" i="35"/>
  <c r="Q302" i="39"/>
  <c r="R302" i="39" s="1"/>
  <c r="R9" i="35"/>
  <c r="M10" i="39"/>
  <c r="O10" i="39"/>
  <c r="J114" i="39"/>
  <c r="K114" i="39" s="1"/>
  <c r="K292" i="39"/>
  <c r="O301" i="39"/>
  <c r="R27" i="37" l="1"/>
  <c r="Q11" i="37"/>
  <c r="M20" i="35"/>
  <c r="L183" i="39"/>
  <c r="H307" i="39"/>
  <c r="J10" i="35"/>
  <c r="K10" i="35" s="1"/>
  <c r="K13" i="35"/>
  <c r="J283" i="39"/>
  <c r="K283" i="39" s="1"/>
  <c r="R210" i="39"/>
  <c r="M11" i="37"/>
  <c r="L202" i="39"/>
  <c r="M202" i="39" s="1"/>
  <c r="N11" i="37"/>
  <c r="O11" i="37" s="1"/>
  <c r="I306" i="39"/>
  <c r="I308" i="39" s="1"/>
  <c r="Q209" i="39"/>
  <c r="K219" i="39"/>
  <c r="M303" i="39"/>
  <c r="K11" i="37"/>
  <c r="J303" i="39"/>
  <c r="ET54" i="132"/>
  <c r="R49" i="54"/>
  <c r="Q238" i="39"/>
  <c r="R42" i="54"/>
  <c r="Q231" i="39"/>
  <c r="Q35" i="54"/>
  <c r="K59" i="54"/>
  <c r="J250" i="39"/>
  <c r="K250" i="39" s="1"/>
  <c r="K44" i="54"/>
  <c r="J233" i="39"/>
  <c r="K233" i="39" s="1"/>
  <c r="R54" i="54"/>
  <c r="Q245" i="39"/>
  <c r="Q236" i="39"/>
  <c r="R47" i="54"/>
  <c r="K41" i="54"/>
  <c r="J230" i="39"/>
  <c r="K230" i="39" s="1"/>
  <c r="K50" i="54"/>
  <c r="J239" i="39"/>
  <c r="K239" i="39" s="1"/>
  <c r="K57" i="54"/>
  <c r="J248" i="39"/>
  <c r="K248" i="39" s="1"/>
  <c r="Q58" i="54"/>
  <c r="R58" i="54" s="1"/>
  <c r="R65" i="54"/>
  <c r="Q273" i="39"/>
  <c r="Q234" i="39"/>
  <c r="R45" i="54"/>
  <c r="R44" i="54"/>
  <c r="Q233" i="39"/>
  <c r="Q275" i="39"/>
  <c r="R67" i="54"/>
  <c r="J229" i="39"/>
  <c r="K229" i="39" s="1"/>
  <c r="K40" i="54"/>
  <c r="K47" i="54"/>
  <c r="J236" i="39"/>
  <c r="K236" i="39" s="1"/>
  <c r="R48" i="54"/>
  <c r="Q237" i="39"/>
  <c r="R51" i="54"/>
  <c r="Q240" i="39"/>
  <c r="Q247" i="39"/>
  <c r="R56" i="54"/>
  <c r="R50" i="54"/>
  <c r="Q239" i="39"/>
  <c r="R53" i="54"/>
  <c r="R242" i="39" s="1"/>
  <c r="Q242" i="39"/>
  <c r="J225" i="39"/>
  <c r="K36" i="54"/>
  <c r="J226" i="39"/>
  <c r="K226" i="39" s="1"/>
  <c r="K37" i="54"/>
  <c r="K45" i="54"/>
  <c r="J234" i="39"/>
  <c r="K234" i="39" s="1"/>
  <c r="K43" i="54"/>
  <c r="J232" i="39"/>
  <c r="K232" i="39" s="1"/>
  <c r="K42" i="54"/>
  <c r="J231" i="39"/>
  <c r="K231" i="39" s="1"/>
  <c r="R55" i="54"/>
  <c r="Q246" i="39"/>
  <c r="R46" i="54"/>
  <c r="Q235" i="39"/>
  <c r="J237" i="39"/>
  <c r="K237" i="39" s="1"/>
  <c r="K48" i="54"/>
  <c r="R68" i="54"/>
  <c r="Q276" i="39"/>
  <c r="J228" i="39"/>
  <c r="K228" i="39" s="1"/>
  <c r="K39" i="54"/>
  <c r="K38" i="54"/>
  <c r="J227" i="39"/>
  <c r="K227" i="39" s="1"/>
  <c r="K46" i="54"/>
  <c r="J235" i="39"/>
  <c r="K235" i="39" s="1"/>
  <c r="K60" i="54"/>
  <c r="J281" i="39"/>
  <c r="K281" i="39" s="1"/>
  <c r="R43" i="54"/>
  <c r="Q232" i="39"/>
  <c r="Q248" i="39"/>
  <c r="R57" i="54"/>
  <c r="R52" i="54"/>
  <c r="Q241" i="39"/>
  <c r="R66" i="54"/>
  <c r="Q274" i="39"/>
  <c r="O9" i="35"/>
  <c r="N302" i="39"/>
  <c r="M302" i="39"/>
  <c r="L306" i="39"/>
  <c r="K303" i="39" l="1"/>
  <c r="Q303" i="39"/>
  <c r="O20" i="35"/>
  <c r="N183" i="39"/>
  <c r="L177" i="39"/>
  <c r="M183" i="39"/>
  <c r="J9" i="35"/>
  <c r="R241" i="39"/>
  <c r="R276" i="39"/>
  <c r="R247" i="39"/>
  <c r="R240" i="39"/>
  <c r="R236" i="39"/>
  <c r="R275" i="39"/>
  <c r="R245" i="39"/>
  <c r="R248" i="39"/>
  <c r="R237" i="39"/>
  <c r="R233" i="39"/>
  <c r="R238" i="39"/>
  <c r="R209" i="39"/>
  <c r="R232" i="39"/>
  <c r="R235" i="39"/>
  <c r="R239" i="39"/>
  <c r="R274" i="39"/>
  <c r="R246" i="39"/>
  <c r="R234" i="39"/>
  <c r="I307" i="39"/>
  <c r="N303" i="39"/>
  <c r="O303" i="39" s="1"/>
  <c r="S303" i="39"/>
  <c r="J249" i="39"/>
  <c r="K249" i="39" s="1"/>
  <c r="R273" i="39"/>
  <c r="Q249" i="39"/>
  <c r="J34" i="54"/>
  <c r="J9" i="54" s="1"/>
  <c r="K35" i="54"/>
  <c r="Q34" i="54"/>
  <c r="R35" i="54"/>
  <c r="Q224" i="39"/>
  <c r="R231" i="39"/>
  <c r="K225" i="39"/>
  <c r="K32" i="54"/>
  <c r="M306" i="39"/>
  <c r="O302" i="39"/>
  <c r="K34" i="54" l="1"/>
  <c r="K9" i="54"/>
  <c r="K9" i="35"/>
  <c r="L146" i="39"/>
  <c r="M177" i="39"/>
  <c r="O183" i="39"/>
  <c r="N177" i="39"/>
  <c r="J302" i="39"/>
  <c r="R249" i="39"/>
  <c r="N306" i="39"/>
  <c r="R224" i="39"/>
  <c r="Q223" i="39"/>
  <c r="Q9" i="54"/>
  <c r="R34" i="54"/>
  <c r="K302" i="39" l="1"/>
  <c r="N146" i="39"/>
  <c r="N9" i="39" s="1"/>
  <c r="O177" i="39"/>
  <c r="M146" i="39"/>
  <c r="L9" i="39"/>
  <c r="L308" i="39" s="1"/>
  <c r="S302" i="39"/>
  <c r="R223" i="39"/>
  <c r="O306" i="39"/>
  <c r="J304" i="39"/>
  <c r="R9" i="54"/>
  <c r="Q304" i="39"/>
  <c r="R304" i="39" s="1"/>
  <c r="M9" i="39" l="1"/>
  <c r="L307" i="39"/>
  <c r="O146" i="39"/>
  <c r="S304" i="39"/>
  <c r="K304" i="39"/>
  <c r="O9" i="39" l="1"/>
  <c r="N308" i="39"/>
  <c r="N307" i="39"/>
  <c r="M307" i="39"/>
  <c r="M308" i="39"/>
  <c r="J18" i="39"/>
  <c r="K18" i="39" s="1"/>
  <c r="O308" i="39" l="1"/>
  <c r="O307" i="39"/>
  <c r="J17" i="39"/>
  <c r="K17" i="39" s="1"/>
  <c r="J16" i="39" l="1"/>
  <c r="K16" i="39" s="1"/>
  <c r="J15" i="39" l="1"/>
  <c r="K15" i="39" s="1"/>
  <c r="J14" i="39" l="1"/>
  <c r="K14" i="39" s="1"/>
  <c r="J13" i="39" l="1"/>
  <c r="K13" i="39" l="1"/>
  <c r="R16" i="37" l="1"/>
  <c r="P188" i="39"/>
  <c r="R188" i="39" s="1"/>
  <c r="R14" i="37"/>
  <c r="P12" i="37" l="1"/>
  <c r="P177" i="39"/>
  <c r="P146" i="39" s="1"/>
  <c r="P9" i="39" s="1"/>
  <c r="R12" i="37" l="1"/>
  <c r="P11" i="37"/>
  <c r="R11" i="37" l="1"/>
  <c r="P303" i="39"/>
  <c r="R303" i="39" s="1"/>
  <c r="P306" i="39" l="1"/>
  <c r="P307" i="39" l="1"/>
  <c r="P308" i="39"/>
  <c r="K195" i="4"/>
  <c r="K83" i="4"/>
  <c r="K28" i="4"/>
  <c r="K153" i="4"/>
  <c r="K169" i="4"/>
  <c r="K56" i="4"/>
  <c r="K190" i="4"/>
  <c r="R56" i="4"/>
  <c r="R148" i="4"/>
  <c r="R177" i="4"/>
  <c r="R107" i="4"/>
  <c r="R173" i="4"/>
  <c r="R189" i="4"/>
  <c r="K25" i="4"/>
  <c r="K197" i="4"/>
  <c r="K178" i="4"/>
  <c r="K42" i="4"/>
  <c r="K115" i="4"/>
  <c r="K168" i="4"/>
  <c r="K41" i="4"/>
  <c r="K67" i="4"/>
  <c r="R175" i="4"/>
  <c r="R184" i="4"/>
  <c r="K102" i="4"/>
  <c r="K91" i="4"/>
  <c r="K82" i="4"/>
  <c r="K180" i="4"/>
  <c r="R158" i="4"/>
  <c r="K167" i="4"/>
  <c r="K196" i="4"/>
  <c r="K113" i="4"/>
  <c r="R191" i="4"/>
  <c r="R190" i="4"/>
  <c r="K112" i="4"/>
  <c r="K27" i="4"/>
  <c r="K140" i="4"/>
  <c r="K77" i="4"/>
  <c r="R62" i="4"/>
  <c r="R165" i="4"/>
  <c r="K163" i="4"/>
  <c r="K145" i="4"/>
  <c r="K152" i="4"/>
  <c r="K184" i="4"/>
  <c r="K78" i="4"/>
  <c r="K154" i="4"/>
  <c r="K150" i="4"/>
  <c r="K149" i="4"/>
  <c r="R118" i="4"/>
  <c r="K109" i="4"/>
  <c r="K151" i="4"/>
  <c r="K48" i="4"/>
  <c r="K162" i="4"/>
  <c r="K164" i="4"/>
  <c r="K30" i="4"/>
  <c r="K100" i="4"/>
  <c r="K55" i="4"/>
  <c r="R145" i="4"/>
  <c r="R188" i="4"/>
  <c r="K93" i="4"/>
  <c r="K90" i="4"/>
  <c r="K127" i="4"/>
  <c r="R130" i="4"/>
  <c r="R51" i="4"/>
  <c r="K194" i="4"/>
  <c r="R181" i="4"/>
  <c r="K36" i="4"/>
  <c r="R41" i="4"/>
  <c r="R178" i="4"/>
  <c r="K59" i="4"/>
  <c r="R159" i="4"/>
  <c r="K96" i="4"/>
  <c r="K117" i="4"/>
  <c r="R133" i="4"/>
  <c r="R187" i="4"/>
  <c r="R44" i="4"/>
  <c r="R169" i="4"/>
  <c r="R39" i="4"/>
  <c r="K182" i="4"/>
  <c r="K175" i="4"/>
  <c r="K50" i="4"/>
  <c r="R59" i="4"/>
  <c r="K159" i="4"/>
  <c r="K76" i="4"/>
  <c r="R197" i="4"/>
  <c r="R182" i="4"/>
  <c r="K158" i="4"/>
  <c r="K97" i="4"/>
  <c r="K170" i="4"/>
  <c r="K123" i="4"/>
  <c r="K24" i="4"/>
  <c r="K61" i="4"/>
  <c r="K132" i="4"/>
  <c r="R124" i="4"/>
  <c r="R95" i="4"/>
  <c r="R164" i="4"/>
  <c r="R75" i="4"/>
  <c r="R144" i="4"/>
  <c r="R196" i="4"/>
  <c r="K161" i="4"/>
  <c r="K111" i="4"/>
  <c r="K89" i="4"/>
  <c r="K51" i="4"/>
  <c r="K128" i="4"/>
  <c r="K129" i="4"/>
  <c r="K49" i="4"/>
  <c r="R67" i="4"/>
  <c r="K181" i="4"/>
  <c r="K94" i="4"/>
  <c r="R157" i="4"/>
  <c r="K80" i="4"/>
  <c r="K141" i="4"/>
  <c r="K88" i="4"/>
  <c r="K157" i="4"/>
  <c r="K34" i="4"/>
  <c r="K66" i="4"/>
  <c r="K120" i="4"/>
  <c r="K101" i="4"/>
  <c r="K35" i="4"/>
  <c r="K39" i="4"/>
  <c r="R180" i="4"/>
  <c r="K54" i="4"/>
  <c r="K137" i="4"/>
  <c r="K189" i="4"/>
  <c r="K105" i="4"/>
  <c r="K58" i="4"/>
  <c r="K121" i="4"/>
  <c r="R176" i="4"/>
  <c r="K75" i="4"/>
  <c r="R142" i="4"/>
  <c r="K95" i="4"/>
  <c r="K44" i="4"/>
  <c r="K104" i="4"/>
  <c r="K124" i="4"/>
  <c r="K45" i="4"/>
  <c r="K62" i="4"/>
  <c r="R91" i="4"/>
  <c r="R100" i="4"/>
  <c r="R122" i="4"/>
  <c r="K118" i="4"/>
  <c r="K31" i="4"/>
  <c r="R83" i="4"/>
  <c r="K103" i="4"/>
  <c r="K122" i="4"/>
  <c r="R53" i="4"/>
  <c r="K174" i="4"/>
  <c r="K135" i="4"/>
  <c r="K92" i="4"/>
  <c r="K136" i="4"/>
  <c r="K71" i="4"/>
  <c r="K40" i="4"/>
  <c r="K47" i="4"/>
  <c r="K70" i="4"/>
  <c r="K176" i="4"/>
  <c r="K165" i="4"/>
  <c r="K183" i="4"/>
  <c r="R40" i="4"/>
  <c r="R137" i="4"/>
  <c r="R34" i="4"/>
  <c r="R92" i="4"/>
  <c r="R109" i="4"/>
  <c r="R61" i="4"/>
  <c r="R93" i="4"/>
  <c r="R52" i="4"/>
  <c r="R50" i="4"/>
  <c r="K134" i="4"/>
  <c r="K110" i="4"/>
  <c r="K52" i="4"/>
  <c r="K23" i="4"/>
  <c r="R105" i="4"/>
  <c r="K99" i="4"/>
  <c r="K108" i="4"/>
  <c r="R194" i="4"/>
  <c r="R121" i="4"/>
  <c r="R112" i="4"/>
  <c r="R186" i="4"/>
  <c r="R96" i="4"/>
  <c r="K86" i="4"/>
  <c r="R154" i="4"/>
  <c r="R76" i="4"/>
  <c r="R161" i="4"/>
  <c r="K126" i="4"/>
  <c r="R88" i="4"/>
  <c r="R90" i="4"/>
  <c r="R82" i="4"/>
  <c r="R66" i="4"/>
  <c r="R129" i="4"/>
  <c r="K38" i="4"/>
  <c r="K53" i="4"/>
  <c r="R102" i="4"/>
  <c r="K60" i="4"/>
  <c r="K131" i="4"/>
  <c r="R135" i="4"/>
  <c r="K57" i="4"/>
  <c r="R89" i="4"/>
  <c r="R123" i="4"/>
  <c r="R36" i="4"/>
  <c r="K87" i="4"/>
  <c r="K106" i="4"/>
  <c r="K65" i="4"/>
  <c r="R110" i="4"/>
  <c r="R136" i="4"/>
  <c r="R153" i="4"/>
  <c r="R170" i="4"/>
  <c r="R167" i="4"/>
  <c r="R116" i="4"/>
  <c r="R120" i="4"/>
  <c r="R127" i="4"/>
  <c r="R162" i="4"/>
  <c r="R70" i="4"/>
  <c r="R71" i="4"/>
  <c r="R97" i="4"/>
  <c r="R49" i="4"/>
  <c r="R150" i="4"/>
  <c r="R134" i="4"/>
  <c r="R126" i="4"/>
  <c r="R166" i="4"/>
  <c r="R60" i="4"/>
  <c r="K193" i="4"/>
  <c r="R141" i="4"/>
  <c r="K26" i="4"/>
  <c r="R103" i="4"/>
  <c r="R172" i="4"/>
  <c r="R179" i="4"/>
  <c r="K144" i="4"/>
  <c r="R80" i="4"/>
  <c r="R143" i="4"/>
  <c r="R84" i="4"/>
  <c r="K20" i="4"/>
  <c r="K69" i="4"/>
  <c r="R45" i="4"/>
  <c r="R152" i="4"/>
  <c r="R101" i="4"/>
  <c r="R106" i="4"/>
  <c r="K166" i="4"/>
  <c r="R183" i="4"/>
  <c r="K173" i="4"/>
  <c r="R140" i="4"/>
  <c r="R163" i="4"/>
  <c r="R46" i="4"/>
  <c r="R54" i="4"/>
  <c r="K64" i="4"/>
  <c r="R55" i="4"/>
  <c r="R58" i="4"/>
  <c r="R74" i="4"/>
  <c r="K81" i="4"/>
  <c r="K43" i="4"/>
  <c r="R64" i="4"/>
  <c r="R139" i="4"/>
  <c r="R108" i="4"/>
  <c r="R69" i="4"/>
  <c r="R156" i="4"/>
  <c r="K179" i="4"/>
  <c r="K84" i="4"/>
  <c r="R111" i="4"/>
  <c r="R128" i="4"/>
  <c r="K116" i="4"/>
  <c r="R168" i="4"/>
  <c r="K156" i="4"/>
  <c r="K119" i="4"/>
  <c r="R65" i="4"/>
  <c r="K139" i="4"/>
  <c r="R87" i="4"/>
  <c r="R77" i="4"/>
  <c r="R57" i="4"/>
  <c r="R38" i="4"/>
  <c r="R86" i="4"/>
  <c r="R132" i="4"/>
  <c r="K22" i="4"/>
  <c r="R193" i="4"/>
  <c r="R81" i="4"/>
  <c r="R43" i="4"/>
  <c r="K21" i="4"/>
  <c r="K19" i="4"/>
  <c r="R31" i="4"/>
  <c r="R48" i="4"/>
  <c r="R151" i="4"/>
  <c r="R117" i="4"/>
  <c r="R195" i="4"/>
  <c r="K33" i="4"/>
  <c r="R94" i="4"/>
  <c r="R47" i="4"/>
  <c r="K74" i="4"/>
  <c r="K148" i="4"/>
  <c r="R113" i="4"/>
  <c r="R114" i="4"/>
  <c r="K29" i="4"/>
  <c r="R99" i="4"/>
  <c r="R35" i="4"/>
  <c r="R104" i="4"/>
  <c r="R131" i="4"/>
  <c r="R149" i="4"/>
  <c r="R119" i="4"/>
  <c r="R33" i="4"/>
  <c r="K191" i="4"/>
  <c r="Q148" i="39" l="1"/>
  <c r="R147" i="4"/>
  <c r="Q129" i="39"/>
  <c r="R129" i="39" s="1"/>
  <c r="Q57" i="39"/>
  <c r="R57" i="39" s="1"/>
  <c r="S109" i="4"/>
  <c r="S67" i="4"/>
  <c r="S41" i="4"/>
  <c r="S189" i="4"/>
  <c r="Q43" i="39"/>
  <c r="R43" i="39" s="1"/>
  <c r="Q77" i="39"/>
  <c r="R77" i="39" s="1"/>
  <c r="Q128" i="39"/>
  <c r="R128" i="39" s="1"/>
  <c r="S64" i="4"/>
  <c r="S46" i="4"/>
  <c r="Q212" i="39"/>
  <c r="R212" i="39" s="1"/>
  <c r="Q126" i="39"/>
  <c r="Q127" i="39"/>
  <c r="R127" i="39" s="1"/>
  <c r="Q90" i="39"/>
  <c r="R90" i="39" s="1"/>
  <c r="Q216" i="39"/>
  <c r="R216" i="39" s="1"/>
  <c r="Q92" i="39"/>
  <c r="R92" i="39" s="1"/>
  <c r="Q53" i="39"/>
  <c r="R53" i="39" s="1"/>
  <c r="Q91" i="39"/>
  <c r="R91" i="39" s="1"/>
  <c r="Q144" i="39"/>
  <c r="R144" i="39" s="1"/>
  <c r="S173" i="4"/>
  <c r="Q94" i="39"/>
  <c r="R94" i="39" s="1"/>
  <c r="Q82" i="39"/>
  <c r="R82" i="39" s="1"/>
  <c r="S163" i="4"/>
  <c r="Q45" i="39"/>
  <c r="R45" i="39" s="1"/>
  <c r="Q88" i="39"/>
  <c r="R88" i="39" s="1"/>
  <c r="Q101" i="39"/>
  <c r="R101" i="39" s="1"/>
  <c r="S135" i="4"/>
  <c r="S120" i="4"/>
  <c r="Q34" i="39"/>
  <c r="R34" i="39" s="1"/>
  <c r="S181" i="4"/>
  <c r="R214" i="39" s="1"/>
  <c r="Q117" i="39"/>
  <c r="R117" i="39" s="1"/>
  <c r="Q290" i="39"/>
  <c r="R290" i="39" s="1"/>
  <c r="Q140" i="39"/>
  <c r="R140" i="39" s="1"/>
  <c r="Q150" i="39"/>
  <c r="R150" i="39" s="1"/>
  <c r="Q102" i="39"/>
  <c r="R102" i="39" s="1"/>
  <c r="Q121" i="39"/>
  <c r="R121" i="39" s="1"/>
  <c r="Q137" i="39"/>
  <c r="R137" i="39" s="1"/>
  <c r="Q192" i="39"/>
  <c r="R192" i="39" s="1"/>
  <c r="S118" i="4"/>
  <c r="Q100" i="39"/>
  <c r="R100" i="39" s="1"/>
  <c r="S111" i="4"/>
  <c r="S59" i="4"/>
  <c r="Q114" i="39"/>
  <c r="R114" i="39" s="1"/>
  <c r="Q119" i="39"/>
  <c r="R119" i="39" s="1"/>
  <c r="Q113" i="39"/>
  <c r="R113" i="39" s="1"/>
  <c r="S151" i="4"/>
  <c r="Q74" i="39"/>
  <c r="R74" i="39" s="1"/>
  <c r="Q36" i="39"/>
  <c r="R36" i="39" s="1"/>
  <c r="Q186" i="39"/>
  <c r="R186" i="39" s="1"/>
  <c r="Q291" i="39"/>
  <c r="R291" i="39" s="1"/>
  <c r="Q50" i="39"/>
  <c r="R50" i="39" s="1"/>
  <c r="Q40" i="39"/>
  <c r="R40" i="39" s="1"/>
  <c r="S83" i="4"/>
  <c r="S95" i="4"/>
  <c r="S191" i="4"/>
  <c r="Q139" i="39"/>
  <c r="R139" i="39" s="1"/>
  <c r="Q111" i="39"/>
  <c r="R111" i="39" s="1"/>
  <c r="Q87" i="39"/>
  <c r="R87" i="39" s="1"/>
  <c r="S133" i="4"/>
  <c r="Q48" i="39"/>
  <c r="R48" i="39" s="1"/>
  <c r="Q178" i="39"/>
  <c r="R178" i="39" s="1"/>
  <c r="Q58" i="39"/>
  <c r="R58" i="39" s="1"/>
  <c r="Q84" i="39"/>
  <c r="Q83" i="39" s="1"/>
  <c r="R83" i="39" s="1"/>
  <c r="Q141" i="39"/>
  <c r="R141" i="39" s="1"/>
  <c r="Q97" i="39"/>
  <c r="R97" i="39" s="1"/>
  <c r="Q200" i="39"/>
  <c r="R200" i="39" s="1"/>
  <c r="Q123" i="39"/>
  <c r="R123" i="39" s="1"/>
  <c r="Q52" i="39"/>
  <c r="R52" i="39" s="1"/>
  <c r="Q179" i="39"/>
  <c r="Q182" i="39"/>
  <c r="S165" i="4"/>
  <c r="S56" i="4"/>
  <c r="Q31" i="39"/>
  <c r="R31" i="39" s="1"/>
  <c r="Q69" i="39"/>
  <c r="R69" i="39" s="1"/>
  <c r="S55" i="4"/>
  <c r="Q143" i="39"/>
  <c r="Q142" i="39" s="1"/>
  <c r="R142" i="39" s="1"/>
  <c r="S71" i="4"/>
  <c r="Q153" i="39"/>
  <c r="R153" i="39" s="1"/>
  <c r="Q89" i="39"/>
  <c r="R89" i="39" s="1"/>
  <c r="Q154" i="39"/>
  <c r="R154" i="39" s="1"/>
  <c r="S93" i="4"/>
  <c r="Q39" i="39"/>
  <c r="R39" i="39" s="1"/>
  <c r="S184" i="4"/>
  <c r="Q54" i="39"/>
  <c r="R54" i="39" s="1"/>
  <c r="Q96" i="39"/>
  <c r="R96" i="39" s="1"/>
  <c r="Q292" i="39"/>
  <c r="R292" i="39" s="1"/>
  <c r="Q203" i="39"/>
  <c r="Q202" i="39" s="1"/>
  <c r="R202" i="39" s="1"/>
  <c r="Q112" i="39"/>
  <c r="R112" i="39" s="1"/>
  <c r="Q75" i="39"/>
  <c r="R75" i="39" s="1"/>
  <c r="S145" i="4"/>
  <c r="Q104" i="39"/>
  <c r="R104" i="39" s="1"/>
  <c r="Q47" i="39"/>
  <c r="R47" i="39" s="1"/>
  <c r="S38" i="4"/>
  <c r="S168" i="4"/>
  <c r="Q108" i="39"/>
  <c r="R108" i="39" s="1"/>
  <c r="Q106" i="39"/>
  <c r="R106" i="39" s="1"/>
  <c r="S80" i="4"/>
  <c r="Q60" i="39"/>
  <c r="R60" i="39" s="1"/>
  <c r="S70" i="4"/>
  <c r="S136" i="4"/>
  <c r="Q66" i="39"/>
  <c r="R66" i="39" s="1"/>
  <c r="Q105" i="39"/>
  <c r="R105" i="39" s="1"/>
  <c r="Q61" i="39"/>
  <c r="R61" i="39" s="1"/>
  <c r="Q122" i="39"/>
  <c r="R122" i="39" s="1"/>
  <c r="S197" i="4"/>
  <c r="S169" i="4"/>
  <c r="S178" i="4"/>
  <c r="S175" i="4"/>
  <c r="L148" i="4"/>
  <c r="K148" i="39" s="1"/>
  <c r="L174" i="4"/>
  <c r="L67" i="4"/>
  <c r="L169" i="4"/>
  <c r="J33" i="39"/>
  <c r="K33" i="39" s="1"/>
  <c r="L65" i="4"/>
  <c r="L52" i="4"/>
  <c r="L47" i="4"/>
  <c r="J75" i="39"/>
  <c r="K75" i="39" s="1"/>
  <c r="J179" i="39"/>
  <c r="L49" i="4"/>
  <c r="J123" i="39"/>
  <c r="K123" i="39" s="1"/>
  <c r="J36" i="39"/>
  <c r="K36" i="39" s="1"/>
  <c r="J151" i="39"/>
  <c r="K151" i="39" s="1"/>
  <c r="L152" i="4"/>
  <c r="L27" i="4"/>
  <c r="L41" i="4"/>
  <c r="L153" i="4"/>
  <c r="J54" i="39"/>
  <c r="L140" i="4"/>
  <c r="L43" i="4"/>
  <c r="L106" i="4"/>
  <c r="L60" i="4"/>
  <c r="L110" i="4"/>
  <c r="L40" i="4"/>
  <c r="L122" i="4"/>
  <c r="L39" i="4"/>
  <c r="J88" i="39"/>
  <c r="K88" i="39" s="1"/>
  <c r="L129" i="4"/>
  <c r="L170" i="4"/>
  <c r="L109" i="4"/>
  <c r="L145" i="4"/>
  <c r="L112" i="4"/>
  <c r="J213" i="39"/>
  <c r="K213" i="39" s="1"/>
  <c r="L168" i="4"/>
  <c r="L23" i="4"/>
  <c r="J139" i="39"/>
  <c r="K139" i="39" s="1"/>
  <c r="L81" i="4"/>
  <c r="L69" i="4"/>
  <c r="L87" i="4"/>
  <c r="L126" i="4"/>
  <c r="L134" i="4"/>
  <c r="L71" i="4"/>
  <c r="L103" i="4"/>
  <c r="L45" i="4"/>
  <c r="L121" i="4"/>
  <c r="L35" i="4"/>
  <c r="L141" i="4"/>
  <c r="J128" i="39"/>
  <c r="K128" i="39" s="1"/>
  <c r="J97" i="39"/>
  <c r="K97" i="39" s="1"/>
  <c r="L50" i="4"/>
  <c r="L117" i="4"/>
  <c r="L194" i="4"/>
  <c r="J55" i="39"/>
  <c r="K55" i="39" s="1"/>
  <c r="L163" i="4"/>
  <c r="L82" i="4"/>
  <c r="L115" i="4"/>
  <c r="L28" i="4"/>
  <c r="L24" i="4"/>
  <c r="L84" i="4"/>
  <c r="L22" i="4"/>
  <c r="L179" i="4"/>
  <c r="L173" i="4"/>
  <c r="L20" i="4"/>
  <c r="L26" i="4"/>
  <c r="L53" i="4"/>
  <c r="L46" i="4"/>
  <c r="J124" i="39"/>
  <c r="K124" i="39" s="1"/>
  <c r="L58" i="4"/>
  <c r="J216" i="39"/>
  <c r="K216" i="39" s="1"/>
  <c r="J206" i="39"/>
  <c r="K206" i="39" s="1"/>
  <c r="L96" i="4"/>
  <c r="L100" i="4"/>
  <c r="L149" i="4"/>
  <c r="L91" i="4"/>
  <c r="L42" i="4"/>
  <c r="L83" i="4"/>
  <c r="J76" i="39"/>
  <c r="K76" i="39" s="1"/>
  <c r="L184" i="4"/>
  <c r="L119" i="4"/>
  <c r="L38" i="4"/>
  <c r="L108" i="4"/>
  <c r="L183" i="4"/>
  <c r="L136" i="4"/>
  <c r="J31" i="39"/>
  <c r="K31" i="39" s="1"/>
  <c r="L104" i="4"/>
  <c r="L105" i="4"/>
  <c r="J101" i="39"/>
  <c r="K101" i="39" s="1"/>
  <c r="L89" i="4"/>
  <c r="J181" i="39"/>
  <c r="K181" i="39" s="1"/>
  <c r="L182" i="4"/>
  <c r="L30" i="4"/>
  <c r="L150" i="4"/>
  <c r="L113" i="4"/>
  <c r="J102" i="39"/>
  <c r="K102" i="39" s="1"/>
  <c r="L178" i="4"/>
  <c r="L195" i="4"/>
  <c r="L21" i="4"/>
  <c r="J93" i="39"/>
  <c r="K93" i="39" s="1"/>
  <c r="L29" i="4"/>
  <c r="L74" i="4"/>
  <c r="L156" i="4"/>
  <c r="L166" i="4"/>
  <c r="J99" i="39"/>
  <c r="K99" i="39" s="1"/>
  <c r="L165" i="4"/>
  <c r="L92" i="4"/>
  <c r="L118" i="4"/>
  <c r="J44" i="39"/>
  <c r="K44" i="39" s="1"/>
  <c r="L189" i="4"/>
  <c r="J120" i="39"/>
  <c r="K120" i="39" s="1"/>
  <c r="J94" i="39"/>
  <c r="K94" i="39" s="1"/>
  <c r="L132" i="4"/>
  <c r="L59" i="4"/>
  <c r="J127" i="39"/>
  <c r="K127" i="39" s="1"/>
  <c r="L164" i="4"/>
  <c r="L154" i="4"/>
  <c r="J293" i="39"/>
  <c r="K293" i="39" s="1"/>
  <c r="L197" i="4"/>
  <c r="L190" i="4"/>
  <c r="L116" i="4"/>
  <c r="L70" i="4"/>
  <c r="L34" i="4"/>
  <c r="L191" i="4"/>
  <c r="L64" i="4"/>
  <c r="L57" i="4"/>
  <c r="L86" i="4"/>
  <c r="L176" i="4"/>
  <c r="L135" i="4"/>
  <c r="J95" i="39"/>
  <c r="K95" i="39" s="1"/>
  <c r="L137" i="4"/>
  <c r="L66" i="4"/>
  <c r="J214" i="39"/>
  <c r="L161" i="4"/>
  <c r="L90" i="4"/>
  <c r="L162" i="4"/>
  <c r="L78" i="4"/>
  <c r="L77" i="4"/>
  <c r="J197" i="39"/>
  <c r="K197" i="39" s="1"/>
  <c r="L25" i="4"/>
  <c r="L56" i="4"/>
  <c r="K130" i="4"/>
  <c r="J82" i="39"/>
  <c r="K82" i="39" s="1"/>
  <c r="J91" i="39"/>
  <c r="K91" i="39" s="1"/>
  <c r="L31" i="4"/>
  <c r="J57" i="39"/>
  <c r="K57" i="39" s="1"/>
  <c r="J100" i="39"/>
  <c r="K100" i="39" s="1"/>
  <c r="K192" i="4"/>
  <c r="K143" i="4"/>
  <c r="L88" i="4"/>
  <c r="J200" i="39"/>
  <c r="K200" i="39" s="1"/>
  <c r="J119" i="39"/>
  <c r="K119" i="39" s="1"/>
  <c r="J215" i="39"/>
  <c r="K215" i="39" s="1"/>
  <c r="L95" i="4"/>
  <c r="J50" i="39"/>
  <c r="K50" i="39" s="1"/>
  <c r="L93" i="4"/>
  <c r="J291" i="39"/>
  <c r="K291" i="39" s="1"/>
  <c r="L102" i="4"/>
  <c r="J104" i="39"/>
  <c r="K104" i="39" s="1"/>
  <c r="J49" i="39"/>
  <c r="K49" i="39" s="1"/>
  <c r="R79" i="4"/>
  <c r="R115" i="4"/>
  <c r="J30" i="39"/>
  <c r="K30" i="39" s="1"/>
  <c r="J64" i="39"/>
  <c r="K64" i="39" s="1"/>
  <c r="J60" i="39"/>
  <c r="K60" i="39" s="1"/>
  <c r="J135" i="39"/>
  <c r="K135" i="39" s="1"/>
  <c r="L44" i="4"/>
  <c r="L120" i="4"/>
  <c r="J24" i="39"/>
  <c r="K24" i="39" s="1"/>
  <c r="L158" i="4"/>
  <c r="J52" i="39"/>
  <c r="K52" i="39" s="1"/>
  <c r="J121" i="39"/>
  <c r="K121" i="39" s="1"/>
  <c r="J81" i="39"/>
  <c r="K81" i="39" s="1"/>
  <c r="J53" i="39"/>
  <c r="K53" i="39" s="1"/>
  <c r="J108" i="39"/>
  <c r="K108" i="39" s="1"/>
  <c r="J111" i="39"/>
  <c r="K111" i="39" s="1"/>
  <c r="J71" i="39"/>
  <c r="K71" i="39" s="1"/>
  <c r="J58" i="39"/>
  <c r="K58" i="39" s="1"/>
  <c r="J66" i="39"/>
  <c r="K66" i="39" s="1"/>
  <c r="J109" i="39"/>
  <c r="K109" i="39" s="1"/>
  <c r="J113" i="39"/>
  <c r="K113" i="39" s="1"/>
  <c r="J38" i="39"/>
  <c r="K38" i="39" s="1"/>
  <c r="Q199" i="39"/>
  <c r="R199" i="39" s="1"/>
  <c r="J96" i="39"/>
  <c r="K96" i="39" s="1"/>
  <c r="J90" i="39"/>
  <c r="K90" i="39" s="1"/>
  <c r="J140" i="39"/>
  <c r="K140" i="39" s="1"/>
  <c r="R42" i="4"/>
  <c r="R73" i="4"/>
  <c r="J69" i="39"/>
  <c r="K69" i="39" s="1"/>
  <c r="J65" i="39"/>
  <c r="K65" i="39" s="1"/>
  <c r="Q51" i="39"/>
  <c r="R51" i="39" s="1"/>
  <c r="K147" i="4"/>
  <c r="Q38" i="39"/>
  <c r="R38" i="39" s="1"/>
  <c r="Q198" i="39"/>
  <c r="R198" i="39" s="1"/>
  <c r="J84" i="39"/>
  <c r="K84" i="39" s="1"/>
  <c r="Q46" i="39"/>
  <c r="R46" i="39" s="1"/>
  <c r="J20" i="39"/>
  <c r="K20" i="39" s="1"/>
  <c r="J106" i="39"/>
  <c r="K106" i="39" s="1"/>
  <c r="J136" i="39"/>
  <c r="K136" i="39" s="1"/>
  <c r="J122" i="39"/>
  <c r="K122" i="39" s="1"/>
  <c r="J45" i="39"/>
  <c r="K45" i="39" s="1"/>
  <c r="L54" i="4"/>
  <c r="K54" i="39" s="1"/>
  <c r="L101" i="4"/>
  <c r="J77" i="39"/>
  <c r="K77" i="39" s="1"/>
  <c r="S190" i="4"/>
  <c r="L196" i="4"/>
  <c r="Q214" i="39"/>
  <c r="J29" i="39"/>
  <c r="K32" i="4"/>
  <c r="Q81" i="39"/>
  <c r="Q64" i="39"/>
  <c r="R64" i="39" s="1"/>
  <c r="Q103" i="39"/>
  <c r="R103" i="39" s="1"/>
  <c r="Q71" i="39"/>
  <c r="R71" i="39" s="1"/>
  <c r="Q135" i="39"/>
  <c r="R135" i="39" s="1"/>
  <c r="K37" i="4"/>
  <c r="Q80" i="39"/>
  <c r="R80" i="39" s="1"/>
  <c r="J134" i="39"/>
  <c r="K134" i="39" s="1"/>
  <c r="Q109" i="39"/>
  <c r="R109" i="39" s="1"/>
  <c r="J70" i="39"/>
  <c r="K70" i="39" s="1"/>
  <c r="J34" i="39"/>
  <c r="K34" i="39" s="1"/>
  <c r="S187" i="4"/>
  <c r="S130" i="4"/>
  <c r="J116" i="39"/>
  <c r="J212" i="39"/>
  <c r="K212" i="39" s="1"/>
  <c r="Q55" i="39"/>
  <c r="R55" i="39" s="1"/>
  <c r="J23" i="39"/>
  <c r="K23" i="39" s="1"/>
  <c r="S157" i="4"/>
  <c r="R179" i="39" s="1"/>
  <c r="L127" i="4"/>
  <c r="S188" i="4"/>
  <c r="L167" i="4"/>
  <c r="S45" i="4"/>
  <c r="J117" i="39"/>
  <c r="K117" i="39" s="1"/>
  <c r="Q151" i="39"/>
  <c r="R151" i="39" s="1"/>
  <c r="J178" i="39"/>
  <c r="K178" i="39" s="1"/>
  <c r="Q49" i="39"/>
  <c r="R49" i="39" s="1"/>
  <c r="S176" i="4"/>
  <c r="L75" i="4"/>
  <c r="J141" i="39"/>
  <c r="K141" i="39" s="1"/>
  <c r="J89" i="39"/>
  <c r="K89" i="39" s="1"/>
  <c r="Q95" i="39"/>
  <c r="R95" i="39" s="1"/>
  <c r="J192" i="39"/>
  <c r="K192" i="39" s="1"/>
  <c r="Q62" i="39"/>
  <c r="R62" i="39" s="1"/>
  <c r="J27" i="39"/>
  <c r="K27" i="39" s="1"/>
  <c r="L76" i="4"/>
  <c r="S177" i="4"/>
  <c r="L19" i="4"/>
  <c r="J19" i="39"/>
  <c r="J244" i="39"/>
  <c r="S128" i="4"/>
  <c r="K12" i="4"/>
  <c r="S131" i="4"/>
  <c r="Q131" i="39"/>
  <c r="R131" i="39" s="1"/>
  <c r="S114" i="4"/>
  <c r="S195" i="4"/>
  <c r="J22" i="39"/>
  <c r="K22" i="39" s="1"/>
  <c r="S57" i="4"/>
  <c r="S99" i="4"/>
  <c r="R98" i="4"/>
  <c r="Q99" i="39"/>
  <c r="S140" i="4"/>
  <c r="S86" i="4"/>
  <c r="R85" i="4"/>
  <c r="Q86" i="39"/>
  <c r="S183" i="4"/>
  <c r="Q215" i="39"/>
  <c r="R215" i="39" s="1"/>
  <c r="S152" i="4"/>
  <c r="S166" i="4"/>
  <c r="Q134" i="39"/>
  <c r="S162" i="4"/>
  <c r="R138" i="4"/>
  <c r="S76" i="4"/>
  <c r="S154" i="4"/>
  <c r="S112" i="4"/>
  <c r="S50" i="4"/>
  <c r="S137" i="4"/>
  <c r="J207" i="39"/>
  <c r="K207" i="39" s="1"/>
  <c r="K63" i="4"/>
  <c r="K125" i="4"/>
  <c r="J92" i="39"/>
  <c r="K92" i="39" s="1"/>
  <c r="J204" i="39"/>
  <c r="K204" i="39" s="1"/>
  <c r="S132" i="4"/>
  <c r="K85" i="4"/>
  <c r="L157" i="4"/>
  <c r="K179" i="39" s="1"/>
  <c r="L51" i="4"/>
  <c r="J51" i="39"/>
  <c r="K51" i="39" s="1"/>
  <c r="S49" i="4"/>
  <c r="L128" i="4"/>
  <c r="S150" i="4"/>
  <c r="K98" i="4"/>
  <c r="L99" i="4"/>
  <c r="J62" i="39"/>
  <c r="K62" i="39" s="1"/>
  <c r="L62" i="4"/>
  <c r="J80" i="39"/>
  <c r="K79" i="4"/>
  <c r="L80" i="4"/>
  <c r="S144" i="4"/>
  <c r="S39" i="4"/>
  <c r="L131" i="4"/>
  <c r="S107" i="4"/>
  <c r="S116" i="4"/>
  <c r="S88" i="4"/>
  <c r="S94" i="4"/>
  <c r="S43" i="4"/>
  <c r="S69" i="4"/>
  <c r="R68" i="4"/>
  <c r="S106" i="4"/>
  <c r="K73" i="4"/>
  <c r="R155" i="4"/>
  <c r="S36" i="4"/>
  <c r="S82" i="4"/>
  <c r="R37" i="4"/>
  <c r="S96" i="4"/>
  <c r="K107" i="4"/>
  <c r="J40" i="39"/>
  <c r="K40" i="39" s="1"/>
  <c r="J46" i="39"/>
  <c r="K46" i="39" s="1"/>
  <c r="S53" i="4"/>
  <c r="J103" i="39"/>
  <c r="K103" i="39" s="1"/>
  <c r="S170" i="4"/>
  <c r="S89" i="4"/>
  <c r="S48" i="4"/>
  <c r="S31" i="4"/>
  <c r="S119" i="4"/>
  <c r="S104" i="4"/>
  <c r="J74" i="39"/>
  <c r="S193" i="4"/>
  <c r="L139" i="4"/>
  <c r="K138" i="4"/>
  <c r="Q110" i="39"/>
  <c r="R110" i="39" s="1"/>
  <c r="K177" i="4"/>
  <c r="J196" i="39"/>
  <c r="S179" i="4"/>
  <c r="S141" i="4"/>
  <c r="S127" i="4"/>
  <c r="S110" i="4"/>
  <c r="Q116" i="39"/>
  <c r="K172" i="4"/>
  <c r="S121" i="4"/>
  <c r="S52" i="4"/>
  <c r="S61" i="4"/>
  <c r="S40" i="4"/>
  <c r="J137" i="39"/>
  <c r="K137" i="39" s="1"/>
  <c r="S180" i="4"/>
  <c r="S87" i="4"/>
  <c r="S65" i="4"/>
  <c r="S167" i="4"/>
  <c r="S117" i="4"/>
  <c r="J21" i="39"/>
  <c r="K21" i="39" s="1"/>
  <c r="Q132" i="39"/>
  <c r="S77" i="4"/>
  <c r="S156" i="4"/>
  <c r="J43" i="39"/>
  <c r="S58" i="4"/>
  <c r="S143" i="4"/>
  <c r="L144" i="4"/>
  <c r="J144" i="39"/>
  <c r="K144" i="39" s="1"/>
  <c r="S60" i="4"/>
  <c r="Q70" i="39"/>
  <c r="R70" i="39" s="1"/>
  <c r="S153" i="4"/>
  <c r="J87" i="39"/>
  <c r="K87" i="39" s="1"/>
  <c r="J131" i="39"/>
  <c r="S129" i="4"/>
  <c r="S90" i="4"/>
  <c r="J86" i="39"/>
  <c r="S34" i="4"/>
  <c r="J148" i="39"/>
  <c r="J47" i="39"/>
  <c r="K47" i="39" s="1"/>
  <c r="S134" i="4"/>
  <c r="S142" i="4"/>
  <c r="K133" i="4"/>
  <c r="L111" i="4"/>
  <c r="J110" i="39"/>
  <c r="K110" i="39" s="1"/>
  <c r="S164" i="4"/>
  <c r="L61" i="4"/>
  <c r="J61" i="39"/>
  <c r="K61" i="39" s="1"/>
  <c r="Q181" i="39"/>
  <c r="R181" i="39" s="1"/>
  <c r="S158" i="4"/>
  <c r="S149" i="4"/>
  <c r="Q65" i="39"/>
  <c r="S139" i="4"/>
  <c r="Q191" i="39"/>
  <c r="R191" i="39" s="1"/>
  <c r="S101" i="4"/>
  <c r="S126" i="4"/>
  <c r="Q120" i="39"/>
  <c r="Q197" i="39"/>
  <c r="R197" i="39" s="1"/>
  <c r="S161" i="4"/>
  <c r="S186" i="4"/>
  <c r="Q93" i="39"/>
  <c r="R93" i="39" s="1"/>
  <c r="R192" i="4"/>
  <c r="S122" i="4"/>
  <c r="S91" i="4"/>
  <c r="L124" i="4"/>
  <c r="J39" i="39"/>
  <c r="K39" i="39" s="1"/>
  <c r="J129" i="39"/>
  <c r="K129" i="39" s="1"/>
  <c r="S174" i="4"/>
  <c r="S172" i="4"/>
  <c r="Q149" i="39"/>
  <c r="S35" i="4"/>
  <c r="Q33" i="39"/>
  <c r="S108" i="4"/>
  <c r="S54" i="4"/>
  <c r="S84" i="4"/>
  <c r="K155" i="4"/>
  <c r="S123" i="4"/>
  <c r="S102" i="4"/>
  <c r="S105" i="4"/>
  <c r="S92" i="4"/>
  <c r="K68" i="4"/>
  <c r="J105" i="39"/>
  <c r="K105" i="39" s="1"/>
  <c r="L181" i="4"/>
  <c r="K214" i="39" s="1"/>
  <c r="J182" i="39"/>
  <c r="L159" i="4"/>
  <c r="K182" i="39" s="1"/>
  <c r="L48" i="4"/>
  <c r="J48" i="39"/>
  <c r="K48" i="39" s="1"/>
  <c r="S66" i="4"/>
  <c r="S113" i="4"/>
  <c r="R32" i="4"/>
  <c r="Q35" i="39"/>
  <c r="R35" i="39" s="1"/>
  <c r="S47" i="4"/>
  <c r="S81" i="4"/>
  <c r="S74" i="4"/>
  <c r="Q152" i="39"/>
  <c r="R152" i="39" s="1"/>
  <c r="J26" i="39"/>
  <c r="J290" i="39"/>
  <c r="K290" i="39" s="1"/>
  <c r="L193" i="4"/>
  <c r="Q196" i="39"/>
  <c r="S97" i="4"/>
  <c r="Q190" i="39"/>
  <c r="R190" i="39" s="1"/>
  <c r="Q136" i="39"/>
  <c r="R136" i="39" s="1"/>
  <c r="J126" i="39"/>
  <c r="Q76" i="39"/>
  <c r="R76" i="39" s="1"/>
  <c r="S194" i="4"/>
  <c r="S33" i="4"/>
  <c r="Q293" i="39"/>
  <c r="R293" i="39" s="1"/>
  <c r="S196" i="4"/>
  <c r="L94" i="4"/>
  <c r="R63" i="4"/>
  <c r="S44" i="4"/>
  <c r="Q44" i="39"/>
  <c r="R44" i="39" s="1"/>
  <c r="L33" i="4"/>
  <c r="S103" i="4"/>
  <c r="L97" i="4"/>
  <c r="S124" i="4"/>
  <c r="S125" i="4"/>
  <c r="S51" i="4"/>
  <c r="S148" i="4"/>
  <c r="J112" i="39"/>
  <c r="K112" i="39" s="1"/>
  <c r="L175" i="4"/>
  <c r="L36" i="4"/>
  <c r="L151" i="4"/>
  <c r="S62" i="4"/>
  <c r="L180" i="4"/>
  <c r="S100" i="4"/>
  <c r="J35" i="39"/>
  <c r="K35" i="39" s="1"/>
  <c r="Q145" i="39"/>
  <c r="S75" i="4"/>
  <c r="Q124" i="39"/>
  <c r="R124" i="39" s="1"/>
  <c r="J132" i="39"/>
  <c r="K132" i="39" s="1"/>
  <c r="S182" i="4"/>
  <c r="S159" i="4"/>
  <c r="R182" i="39" s="1"/>
  <c r="J190" i="39"/>
  <c r="K190" i="39" s="1"/>
  <c r="L55" i="4"/>
  <c r="L123" i="4"/>
  <c r="Q147" i="39" l="1"/>
  <c r="R147" i="39" s="1"/>
  <c r="Q125" i="39"/>
  <c r="R125" i="39" s="1"/>
  <c r="R126" i="39"/>
  <c r="J195" i="39"/>
  <c r="K195" i="39" s="1"/>
  <c r="Q195" i="39"/>
  <c r="R195" i="39" s="1"/>
  <c r="R84" i="39"/>
  <c r="Q28" i="39"/>
  <c r="R28" i="39" s="1"/>
  <c r="Q138" i="39"/>
  <c r="R138" i="39" s="1"/>
  <c r="R143" i="39"/>
  <c r="R203" i="39"/>
  <c r="Q56" i="39"/>
  <c r="R56" i="39" s="1"/>
  <c r="Q73" i="39"/>
  <c r="Q72" i="39" s="1"/>
  <c r="R72" i="39" s="1"/>
  <c r="R72" i="4"/>
  <c r="S115" i="4"/>
  <c r="Q42" i="39"/>
  <c r="R42" i="39" s="1"/>
  <c r="S79" i="4"/>
  <c r="J147" i="39"/>
  <c r="K147" i="39" s="1"/>
  <c r="L138" i="4"/>
  <c r="L32" i="4"/>
  <c r="L79" i="4"/>
  <c r="L125" i="4"/>
  <c r="L147" i="4"/>
  <c r="L63" i="4"/>
  <c r="L37" i="4"/>
  <c r="L130" i="4"/>
  <c r="L68" i="4"/>
  <c r="L133" i="4"/>
  <c r="L85" i="4"/>
  <c r="K142" i="4"/>
  <c r="L107" i="4"/>
  <c r="L98" i="4"/>
  <c r="J289" i="39"/>
  <c r="K289" i="39" s="1"/>
  <c r="L192" i="4"/>
  <c r="Q59" i="39"/>
  <c r="R59" i="39" s="1"/>
  <c r="L143" i="4"/>
  <c r="J143" i="39"/>
  <c r="J142" i="39" s="1"/>
  <c r="K142" i="39" s="1"/>
  <c r="J211" i="39"/>
  <c r="K211" i="39" s="1"/>
  <c r="S42" i="4"/>
  <c r="J63" i="39"/>
  <c r="K63" i="39" s="1"/>
  <c r="Q37" i="39"/>
  <c r="R37" i="39" s="1"/>
  <c r="J177" i="39"/>
  <c r="K177" i="39" s="1"/>
  <c r="J56" i="39"/>
  <c r="K56" i="39" s="1"/>
  <c r="J83" i="39"/>
  <c r="K83" i="39" s="1"/>
  <c r="S73" i="4"/>
  <c r="J68" i="39"/>
  <c r="K68" i="39" s="1"/>
  <c r="J32" i="39"/>
  <c r="K32" i="39" s="1"/>
  <c r="J118" i="39"/>
  <c r="K118" i="39" s="1"/>
  <c r="R81" i="39"/>
  <c r="Q79" i="39"/>
  <c r="R79" i="39" s="1"/>
  <c r="J138" i="39"/>
  <c r="K138" i="39" s="1"/>
  <c r="J115" i="39"/>
  <c r="K115" i="39" s="1"/>
  <c r="K116" i="39"/>
  <c r="K29" i="39"/>
  <c r="J28" i="39"/>
  <c r="K28" i="39" s="1"/>
  <c r="R149" i="39"/>
  <c r="R120" i="39"/>
  <c r="Q118" i="39"/>
  <c r="R118" i="39" s="1"/>
  <c r="J133" i="39"/>
  <c r="K133" i="39" s="1"/>
  <c r="S85" i="4"/>
  <c r="Q68" i="39"/>
  <c r="R68" i="39" s="1"/>
  <c r="J224" i="39"/>
  <c r="K244" i="39"/>
  <c r="S63" i="4"/>
  <c r="J37" i="39"/>
  <c r="K37" i="39" s="1"/>
  <c r="S192" i="4"/>
  <c r="K26" i="39"/>
  <c r="J25" i="39"/>
  <c r="K25" i="39" s="1"/>
  <c r="S138" i="4"/>
  <c r="J203" i="39"/>
  <c r="K203" i="39" s="1"/>
  <c r="L172" i="4"/>
  <c r="J202" i="39"/>
  <c r="K202" i="39" s="1"/>
  <c r="S68" i="4"/>
  <c r="J59" i="39"/>
  <c r="K59" i="39" s="1"/>
  <c r="J107" i="39"/>
  <c r="K107" i="39" s="1"/>
  <c r="Q107" i="39"/>
  <c r="R107" i="39" s="1"/>
  <c r="S98" i="4"/>
  <c r="K19" i="39"/>
  <c r="J12" i="39"/>
  <c r="J130" i="39"/>
  <c r="K130" i="39" s="1"/>
  <c r="K131" i="39"/>
  <c r="Q98" i="39"/>
  <c r="R98" i="39" s="1"/>
  <c r="R99" i="39"/>
  <c r="R78" i="4"/>
  <c r="S32" i="4"/>
  <c r="R11" i="4"/>
  <c r="R65" i="39"/>
  <c r="Q63" i="39"/>
  <c r="R63" i="39" s="1"/>
  <c r="S147" i="4"/>
  <c r="Q130" i="39"/>
  <c r="R130" i="39" s="1"/>
  <c r="R132" i="39"/>
  <c r="R116" i="39"/>
  <c r="Q115" i="39"/>
  <c r="R115" i="39" s="1"/>
  <c r="K11" i="4"/>
  <c r="L12" i="4"/>
  <c r="K86" i="39"/>
  <c r="J85" i="39"/>
  <c r="K85" i="39" s="1"/>
  <c r="K74" i="39"/>
  <c r="J73" i="39"/>
  <c r="J208" i="39"/>
  <c r="K208" i="39" s="1"/>
  <c r="L177" i="4"/>
  <c r="S37" i="4"/>
  <c r="S155" i="4"/>
  <c r="R146" i="4"/>
  <c r="R134" i="39"/>
  <c r="Q133" i="39"/>
  <c r="R133" i="39" s="1"/>
  <c r="J98" i="39"/>
  <c r="K98" i="39" s="1"/>
  <c r="K126" i="39"/>
  <c r="J125" i="39"/>
  <c r="K125" i="39" s="1"/>
  <c r="K196" i="39"/>
  <c r="Q32" i="39"/>
  <c r="R32" i="39" s="1"/>
  <c r="R33" i="39"/>
  <c r="R196" i="39"/>
  <c r="K146" i="4"/>
  <c r="L155" i="4"/>
  <c r="J42" i="39"/>
  <c r="K43" i="39"/>
  <c r="L73" i="4"/>
  <c r="K72" i="4"/>
  <c r="R86" i="39"/>
  <c r="Q85" i="39"/>
  <c r="R85" i="39" s="1"/>
  <c r="Q177" i="39"/>
  <c r="Q289" i="39"/>
  <c r="R289" i="39" s="1"/>
  <c r="K80" i="39"/>
  <c r="J79" i="39"/>
  <c r="Q211" i="39"/>
  <c r="R211" i="39" s="1"/>
  <c r="R73" i="39" l="1"/>
  <c r="S72" i="4"/>
  <c r="L72" i="4"/>
  <c r="L142" i="4"/>
  <c r="L146" i="4"/>
  <c r="K143" i="39"/>
  <c r="Q41" i="39"/>
  <c r="R41" i="39" s="1"/>
  <c r="Q11" i="39"/>
  <c r="R11" i="39" s="1"/>
  <c r="S11" i="4"/>
  <c r="R10" i="4"/>
  <c r="K224" i="39"/>
  <c r="J223" i="39"/>
  <c r="K223" i="39" s="1"/>
  <c r="Q146" i="39"/>
  <c r="R146" i="39" s="1"/>
  <c r="R177" i="39"/>
  <c r="J146" i="39"/>
  <c r="K146" i="39" s="1"/>
  <c r="Q78" i="39"/>
  <c r="R78" i="39" s="1"/>
  <c r="L11" i="4"/>
  <c r="K10" i="4"/>
  <c r="S78" i="4"/>
  <c r="K79" i="39"/>
  <c r="J78" i="39"/>
  <c r="K78" i="39" s="1"/>
  <c r="J41" i="39"/>
  <c r="K41" i="39" s="1"/>
  <c r="K42" i="39"/>
  <c r="K73" i="39"/>
  <c r="J72" i="39"/>
  <c r="K72" i="39" s="1"/>
  <c r="S146" i="4"/>
  <c r="K12" i="39"/>
  <c r="J11" i="39"/>
  <c r="Q10" i="39" l="1"/>
  <c r="Q9" i="39" s="1"/>
  <c r="K11" i="39"/>
  <c r="J10" i="39"/>
  <c r="K9" i="4"/>
  <c r="L10" i="4"/>
  <c r="R9" i="4"/>
  <c r="S10" i="4"/>
  <c r="R10" i="39" l="1"/>
  <c r="J301" i="39"/>
  <c r="L9" i="4"/>
  <c r="J9" i="39"/>
  <c r="K10" i="39"/>
  <c r="Q301" i="39"/>
  <c r="S9" i="4"/>
  <c r="R9" i="39"/>
  <c r="Q306" i="39" l="1"/>
  <c r="R301" i="39"/>
  <c r="K9" i="39"/>
  <c r="J306" i="39"/>
  <c r="S301" i="39"/>
  <c r="K301" i="39"/>
  <c r="S306" i="39" l="1"/>
  <c r="S308" i="39" s="1"/>
  <c r="K306" i="39"/>
  <c r="K307" i="39" s="1"/>
  <c r="R306" i="39"/>
  <c r="Q308" i="39"/>
  <c r="Q307" i="39"/>
  <c r="J308" i="39"/>
  <c r="J307" i="39"/>
  <c r="K308" i="39" l="1"/>
  <c r="R307" i="39"/>
  <c r="R308" i="39"/>
</calcChain>
</file>

<file path=xl/comments1.xml><?xml version="1.0" encoding="utf-8"?>
<comments xmlns="http://schemas.openxmlformats.org/spreadsheetml/2006/main">
  <authors>
    <author>Stefanni Cifuentes Rivas</author>
  </authors>
  <commentList>
    <comment ref="P248" authorId="0" shapeId="0">
      <text>
        <r>
          <rPr>
            <b/>
            <sz val="9"/>
            <color indexed="81"/>
            <rFont val="Tahoma"/>
            <family val="2"/>
          </rPr>
          <t>2021 Y 2022, CAMBIA NOMBRE DE IMPUTACION. P03 Y P05-06</t>
        </r>
      </text>
    </comment>
  </commentList>
</comments>
</file>

<file path=xl/comments2.xml><?xml version="1.0" encoding="utf-8"?>
<comments xmlns="http://schemas.openxmlformats.org/spreadsheetml/2006/main">
  <authors>
    <author>Stefanni Cifuentes Rivas</author>
  </authors>
  <commentList>
    <comment ref="AG174" authorId="0" shapeId="0">
      <text>
        <r>
          <rPr>
            <sz val="9"/>
            <color indexed="81"/>
            <rFont val="Tahoma"/>
            <family val="2"/>
          </rPr>
          <t>PARA EFECTOS DE ESTE INFORME, SE MANTIENEN LOS VALORES DE  EJECUCIÓN DE ENERO A AGOSTO TAL CUAL SE PRESENTAN EN LA REPORTABILIDAD MENSUAL (A NIVEL DE ITEM Y ASIGNACION CUANDO CORRESPONDE).
PARA EL PROXIMO AÑO: CONSIDERAR QUE EN EL MES DE AGOSTO LOS GASTOS ACUMULADOS SE MUESTRAN DESAGREGADOS EN NUEVAS ASIGNACIONES (ANTERIOMENTE ESTAN SOLAMANTE A NIVEL DE ITEM)
EN LAS CELDAS DE EJECUCIÓN CON EL PROPOSITO DE VISUALIZAR COMO SE MUESTRA EN  SIGFE, SE INCORPORAR LOS VALORES TAL Y CUAL SE PRESENTA EN LA EJECUCIÓN ACUMULADA POR SUBASIGANCIONES. INDEPENDIENTE QUE EN LA EJECUCIÓN MENSUAL SE ENCUENTE A NIVEL DE ITEM.
EN RESUMEN: LOS MONTOS CUADRAN. SOLO QUE LA EJECUCION ACUMULADA EN AGOSTO LOS MUESTRA DESAGREGADO EN ASIGACIONES QUE ANTERIORMENTE NO ESTABAN APERUTRADAS Y QUE EN ESE INSTANTE SE MOSTRARON EN POR ITEM.</t>
        </r>
      </text>
    </comment>
  </commentList>
</comments>
</file>

<file path=xl/comments3.xml><?xml version="1.0" encoding="utf-8"?>
<comments xmlns="http://schemas.openxmlformats.org/spreadsheetml/2006/main">
  <authors>
    <author>Stefanni Cifuentes Rivas</author>
  </authors>
  <commentList>
    <comment ref="BP82" authorId="0" shapeId="0">
      <text>
        <r>
          <rPr>
            <b/>
            <sz val="9"/>
            <color indexed="81"/>
            <rFont val="Tahoma"/>
            <family val="2"/>
          </rPr>
          <t>SE AGREGAN m$ 800 QUE NO FUERON DISTRIBUIDOS AL MOMENTOS DE CIERRE DEL MES</t>
        </r>
      </text>
    </comment>
  </commentList>
</comments>
</file>

<file path=xl/sharedStrings.xml><?xml version="1.0" encoding="utf-8"?>
<sst xmlns="http://schemas.openxmlformats.org/spreadsheetml/2006/main" count="16326" uniqueCount="1054">
  <si>
    <t>ENERO</t>
  </si>
  <si>
    <t xml:space="preserve">24   </t>
  </si>
  <si>
    <t xml:space="preserve">  </t>
  </si>
  <si>
    <t xml:space="preserve"> A Otras Entidades Públicas </t>
  </si>
  <si>
    <t xml:space="preserve">33   </t>
  </si>
  <si>
    <t xml:space="preserve"> Al Gobierno Central </t>
  </si>
  <si>
    <t>MARZO</t>
  </si>
  <si>
    <t>ABRIL</t>
  </si>
  <si>
    <t>MAYO</t>
  </si>
  <si>
    <t>JUNIO</t>
  </si>
  <si>
    <t>AGOSTO</t>
  </si>
  <si>
    <t>SEPTIEMBRE</t>
  </si>
  <si>
    <t>OCTUBRE</t>
  </si>
  <si>
    <t>NOVIEMBRE</t>
  </si>
  <si>
    <t>DICIEMBRE</t>
  </si>
  <si>
    <t>BIENES Y SERVICIOS DE CONSUMO</t>
  </si>
  <si>
    <t>GASTOS EN PERSONAL</t>
  </si>
  <si>
    <t>Personal de Planta</t>
  </si>
  <si>
    <t>Sueldos y Sobresueldos</t>
  </si>
  <si>
    <t>Asignación de Antigüedad</t>
  </si>
  <si>
    <t>Asignación Profesional</t>
  </si>
  <si>
    <t>Asignación de Zona</t>
  </si>
  <si>
    <t>Gastos de Representación</t>
  </si>
  <si>
    <t>Asignación de Dirección Superior</t>
  </si>
  <si>
    <t>Asignaciones Compensatorias</t>
  </si>
  <si>
    <t>Asignaciones Sustitutivas</t>
  </si>
  <si>
    <t>Componente Base Asignación de Desempeño</t>
  </si>
  <si>
    <t>Asignación de Responsabilidad Superior</t>
  </si>
  <si>
    <t>Aportes del Empleador</t>
  </si>
  <si>
    <t>A Servicios de Bienestar</t>
  </si>
  <si>
    <t>Otras Cotizaciones Previsionales</t>
  </si>
  <si>
    <t>Asignaciones por Desempeño</t>
  </si>
  <si>
    <t>Desempeño Institucional</t>
  </si>
  <si>
    <t>Desempeño Colectivo</t>
  </si>
  <si>
    <t>Remuneraciones Variables</t>
  </si>
  <si>
    <t>Asignación por Desempeño de Funciones Críticas</t>
  </si>
  <si>
    <t>Trabajos Extraordinarios</t>
  </si>
  <si>
    <t>Comisiones de Servicios en el País</t>
  </si>
  <si>
    <t>Comisiones de Servicios en el Exterior</t>
  </si>
  <si>
    <t>Personal a Contrata</t>
  </si>
  <si>
    <t>Asignación Zonas Extremas</t>
  </si>
  <si>
    <t>Honorarios a Suma Alzada - Personas Naturales</t>
  </si>
  <si>
    <t>Honorarios a Suma Alzada-Honorarios</t>
  </si>
  <si>
    <t>Honorarios a Suma Alzada-Viaticos</t>
  </si>
  <si>
    <t>Textiles, Vestuario y Calzado</t>
  </si>
  <si>
    <t>Vestuario, Accesorios y Prendas Diversas</t>
  </si>
  <si>
    <t>Combustibles y Lubricantes</t>
  </si>
  <si>
    <t>Materiales de Uso o Consumo</t>
  </si>
  <si>
    <t>Insumos, Repuestos y Accesorios Computacionales</t>
  </si>
  <si>
    <t>Materiales para Mantenimiento y Reparaciones de Inmuebles</t>
  </si>
  <si>
    <t>Repuestos y Accesorios para Mantenimiento y Reparaciones de Vehículos</t>
  </si>
  <si>
    <t>Otros</t>
  </si>
  <si>
    <t>Servicios Básicos</t>
  </si>
  <si>
    <t>Electricidad</t>
  </si>
  <si>
    <t>Agua</t>
  </si>
  <si>
    <t>Gas</t>
  </si>
  <si>
    <t>Correo</t>
  </si>
  <si>
    <t>Telefonía Fija</t>
  </si>
  <si>
    <t>Telefonía Celular</t>
  </si>
  <si>
    <t>Acceso a Internet</t>
  </si>
  <si>
    <t>Enlaces de Telecomunicaciones</t>
  </si>
  <si>
    <t>Mantenimiento y Reparación de Vehículos</t>
  </si>
  <si>
    <t>Mantenimiento y Reparación de Máquinas y Equipos de Oficina</t>
  </si>
  <si>
    <t>Mantenimiento y Reparación de Equipos Informáticos</t>
  </si>
  <si>
    <t>Publicidad y Difusión</t>
  </si>
  <si>
    <t>Servicios de Publicidad</t>
  </si>
  <si>
    <t>Servicios de Impresión</t>
  </si>
  <si>
    <t>Servicios Generales</t>
  </si>
  <si>
    <t>Servicios de Aseo</t>
  </si>
  <si>
    <t>Servicios de Vigilancia</t>
  </si>
  <si>
    <t>Servicios de Suscripción y Similares</t>
  </si>
  <si>
    <t>Arriendo de Edificios</t>
  </si>
  <si>
    <t>Gastos Bancarios</t>
  </si>
  <si>
    <t>Servicios Técnicos y Profesionales</t>
  </si>
  <si>
    <t>Estudios e Investigaciones</t>
  </si>
  <si>
    <t>Cursos de Capacitación</t>
  </si>
  <si>
    <t>Otros Gastos en Bienes y Servicios de Consumo</t>
  </si>
  <si>
    <t>Gastos Menores</t>
  </si>
  <si>
    <t>Gastos de Representación, Protocolo y Ceremonial</t>
  </si>
  <si>
    <t>JULIO</t>
  </si>
  <si>
    <t>Programas Informáticos</t>
  </si>
  <si>
    <t>Equipos Informáticos</t>
  </si>
  <si>
    <t>CONSOLIDADO PROGRAMA 01</t>
  </si>
  <si>
    <t>SERVICIO DE LA DEUDA</t>
  </si>
  <si>
    <t>Amortizacion de la Deuda Externa</t>
  </si>
  <si>
    <t>Intereses Deuda Externa</t>
  </si>
  <si>
    <t>Al Gobierno Central</t>
  </si>
  <si>
    <t>A Otras Entidades Publicas</t>
  </si>
  <si>
    <t>Programa Inversión Regional Región Metropolitana</t>
  </si>
  <si>
    <t xml:space="preserve">02            </t>
  </si>
  <si>
    <t xml:space="preserve">04            </t>
  </si>
  <si>
    <t>Sub.</t>
  </si>
  <si>
    <t>Item.</t>
  </si>
  <si>
    <t>Asig.</t>
  </si>
  <si>
    <t>Sub</t>
  </si>
  <si>
    <t>Aguinaldos</t>
  </si>
  <si>
    <t>Bono de Escolaridad</t>
  </si>
  <si>
    <t xml:space="preserve">Bonos Especiales </t>
  </si>
  <si>
    <t>sueldos base</t>
  </si>
  <si>
    <t>Asignaciónes del DL N° 2.411, de 1978</t>
  </si>
  <si>
    <t>Asignaciónes del DL N° 3.551, de 1981</t>
  </si>
  <si>
    <t xml:space="preserve">Asignación de Responsabilidad Superior </t>
  </si>
  <si>
    <t xml:space="preserve">Otras Remuneraciones </t>
  </si>
  <si>
    <t xml:space="preserve">Para Vehículos </t>
  </si>
  <si>
    <t xml:space="preserve">Materiales de Oficina </t>
  </si>
  <si>
    <t xml:space="preserve">Materiales y útiles de Aseo </t>
  </si>
  <si>
    <t xml:space="preserve">Menaje para Oficina, Casino y Otros </t>
  </si>
  <si>
    <t xml:space="preserve">Otros Materiales, Repuestos y Útiles Diversos para Mantenimiento </t>
  </si>
  <si>
    <t xml:space="preserve">Equipos Menores </t>
  </si>
  <si>
    <t xml:space="preserve">Otros </t>
  </si>
  <si>
    <t>Mantenimiento y Reparaciones.</t>
  </si>
  <si>
    <t>Mantenimiento y Reparación de Edificaciones.</t>
  </si>
  <si>
    <t>Mantenimiento y Reparación de Mobiliarios y Otros.</t>
  </si>
  <si>
    <t>Pasajes, Fletes y Bodegaje.</t>
  </si>
  <si>
    <t>Salas Cunas y/o Jardines Infantiles.</t>
  </si>
  <si>
    <t>Arriendo</t>
  </si>
  <si>
    <t xml:space="preserve">Arriendo de Máquinas  y Equipos </t>
  </si>
  <si>
    <t>Arriendo de Equipos Informaticos</t>
  </si>
  <si>
    <t xml:space="preserve">Servicios Financieros y de Seguros </t>
  </si>
  <si>
    <t xml:space="preserve">Primas y Gastos de Seguros </t>
  </si>
  <si>
    <t>Sercicios Informáticos</t>
  </si>
  <si>
    <t>Provisión Incorporación Mayores Ingresos Propios</t>
  </si>
  <si>
    <t>Provisión Energización</t>
  </si>
  <si>
    <t>Sueldo Bases</t>
  </si>
  <si>
    <t>SALDO FINAL DE CAJA</t>
  </si>
  <si>
    <t>Calzado</t>
  </si>
  <si>
    <t>SI</t>
  </si>
  <si>
    <t>Deuda Flotante</t>
  </si>
  <si>
    <t>Asig. Del DL N° 3,551, de 1981</t>
  </si>
  <si>
    <t>[ 1 ]</t>
  </si>
  <si>
    <t>[ 2 ]</t>
  </si>
  <si>
    <t>[ 3 ]</t>
  </si>
  <si>
    <t>[ 3/2 ]</t>
  </si>
  <si>
    <t>[ 2/1 ]</t>
  </si>
  <si>
    <t>A Organismos Internacionales</t>
  </si>
  <si>
    <t>CONSOLIDADO POR SUBTITULO PROGRAMA 02</t>
  </si>
  <si>
    <t>FEBRERO</t>
  </si>
  <si>
    <t>CONSOLIDADO PROGRAMA 02</t>
  </si>
  <si>
    <t>Programa Academia Capacitación Muncipal y Regional</t>
  </si>
  <si>
    <t xml:space="preserve">Deuda Flotante </t>
  </si>
  <si>
    <t>TOTAL</t>
  </si>
  <si>
    <t>Municipalidades</t>
  </si>
  <si>
    <t>CONSOLIDADO POR SUBTITULO PROGRAMA 03</t>
  </si>
  <si>
    <t>CONSOLIDADO PROGRAMA 03</t>
  </si>
  <si>
    <t>PRESTAMOS</t>
  </si>
  <si>
    <t>De Fomento</t>
  </si>
  <si>
    <t>CONSOLIDADO PROGRAMAS</t>
  </si>
  <si>
    <t xml:space="preserve">TRANSFERENCIAS CORRIENTES </t>
  </si>
  <si>
    <t xml:space="preserve">PRESTAMOS </t>
  </si>
  <si>
    <t xml:space="preserve">TRANSFERENCIAS DE CAPITAL </t>
  </si>
  <si>
    <t>CONSOLIDADO POR PROGRAMA</t>
  </si>
  <si>
    <t>FRC</t>
  </si>
  <si>
    <t xml:space="preserve">Presupuesto inicial </t>
  </si>
  <si>
    <t>21.</t>
  </si>
  <si>
    <t>001.</t>
  </si>
  <si>
    <t>01.</t>
  </si>
  <si>
    <t>002.</t>
  </si>
  <si>
    <t>003.</t>
  </si>
  <si>
    <t>004.</t>
  </si>
  <si>
    <t>005.</t>
  </si>
  <si>
    <t>02.</t>
  </si>
  <si>
    <t>03.</t>
  </si>
  <si>
    <t>.02</t>
  </si>
  <si>
    <t>.002</t>
  </si>
  <si>
    <t>.003</t>
  </si>
  <si>
    <t>.03</t>
  </si>
  <si>
    <t>.04</t>
  </si>
  <si>
    <t>.001</t>
  </si>
  <si>
    <t>.007</t>
  </si>
  <si>
    <t>.008</t>
  </si>
  <si>
    <t>.009</t>
  </si>
  <si>
    <t>.010</t>
  </si>
  <si>
    <t>.011</t>
  </si>
  <si>
    <t>.012</t>
  </si>
  <si>
    <t>.013</t>
  </si>
  <si>
    <t>.999</t>
  </si>
  <si>
    <t>.05</t>
  </si>
  <si>
    <t>.004</t>
  </si>
  <si>
    <t>.005</t>
  </si>
  <si>
    <t>.006</t>
  </si>
  <si>
    <t>.06</t>
  </si>
  <si>
    <t>.07</t>
  </si>
  <si>
    <t>.08</t>
  </si>
  <si>
    <t>.09</t>
  </si>
  <si>
    <t>.10</t>
  </si>
  <si>
    <t>.11</t>
  </si>
  <si>
    <t>.12</t>
  </si>
  <si>
    <t>.110</t>
  </si>
  <si>
    <t>.111</t>
  </si>
  <si>
    <t>.014</t>
  </si>
  <si>
    <t>.015</t>
  </si>
  <si>
    <t>.017</t>
  </si>
  <si>
    <t>.021</t>
  </si>
  <si>
    <t>.024</t>
  </si>
  <si>
    <t>.025</t>
  </si>
  <si>
    <t>.130</t>
  </si>
  <si>
    <t>.190</t>
  </si>
  <si>
    <t>.418</t>
  </si>
  <si>
    <t>.421</t>
  </si>
  <si>
    <t>.426</t>
  </si>
  <si>
    <t>.429</t>
  </si>
  <si>
    <t>34.02</t>
  </si>
  <si>
    <t>34.04</t>
  </si>
  <si>
    <t>34.07</t>
  </si>
  <si>
    <t>21.01.004.007</t>
  </si>
  <si>
    <t>Productos Químicos</t>
  </si>
  <si>
    <t>Servicios Informáticos</t>
  </si>
  <si>
    <t>22.12.003</t>
  </si>
  <si>
    <t>TRANSFERENCIAS CORRIENTES</t>
  </si>
  <si>
    <t>A Otras Entidades Públicas</t>
  </si>
  <si>
    <t>29.06</t>
  </si>
  <si>
    <t>29.06.001</t>
  </si>
  <si>
    <t>Equipos Computacionales y Periféricos</t>
  </si>
  <si>
    <t>29.07</t>
  </si>
  <si>
    <t>Programas Computacionales</t>
  </si>
  <si>
    <t>24.03.026</t>
  </si>
  <si>
    <t>Buscador</t>
  </si>
  <si>
    <t>24.03.403</t>
  </si>
  <si>
    <t>Municipalidades (Compensación por Predios Exentos)</t>
  </si>
  <si>
    <t>33.03.110</t>
  </si>
  <si>
    <t>Municipalidades (Fondo de Incentivo al Mejoramiento de la Gestión Municipal)</t>
  </si>
  <si>
    <t>32.04.002</t>
  </si>
  <si>
    <t>.026</t>
  </si>
  <si>
    <t>.403</t>
  </si>
  <si>
    <t>.016</t>
  </si>
  <si>
    <t>24.02.101</t>
  </si>
  <si>
    <t>24.02.103</t>
  </si>
  <si>
    <t>24.02.104</t>
  </si>
  <si>
    <t>24.02.105</t>
  </si>
  <si>
    <t>24.02.106</t>
  </si>
  <si>
    <t>24.02.107</t>
  </si>
  <si>
    <t>24.02.108</t>
  </si>
  <si>
    <t>24.02.109</t>
  </si>
  <si>
    <t>24.02.110</t>
  </si>
  <si>
    <t>24.02.111</t>
  </si>
  <si>
    <t>24.02.112</t>
  </si>
  <si>
    <t>24.02.113</t>
  </si>
  <si>
    <t>24.02.114</t>
  </si>
  <si>
    <t>24.02.115</t>
  </si>
  <si>
    <t>Capacitación en Desarrollo Regional y Comunal</t>
  </si>
  <si>
    <t>Capacitacion en Desarrollo Regional y Comunal</t>
  </si>
  <si>
    <t>24.07.002</t>
  </si>
  <si>
    <t>CONSOLIDADO POR SUBTITULO PROGRAMA 05</t>
  </si>
  <si>
    <t>Provisión Fondo Nacional de Desarrollo Regional</t>
  </si>
  <si>
    <t>Provisión Programa Infraestructura Rural</t>
  </si>
  <si>
    <t>Provisión Puesta en Valor del Patrimonio</t>
  </si>
  <si>
    <t>Provisión de Apoyo a la Gestión Subnacional</t>
  </si>
  <si>
    <t>Provisión Programa Saneamiento Sanitario</t>
  </si>
  <si>
    <t>Provisión Programa Residuos Sólidos</t>
  </si>
  <si>
    <t>PROGRAMA 02 - SUBNACIONAL</t>
  </si>
  <si>
    <t>PROGRAMA 03 - DESARROLLO LOCAL</t>
  </si>
  <si>
    <t>Municipalidades (Programa Esterilización y Atención Sanitaria de Animales de Compañía)</t>
  </si>
  <si>
    <t>.406</t>
  </si>
  <si>
    <t>24.03.406</t>
  </si>
  <si>
    <t>.409</t>
  </si>
  <si>
    <t>.415</t>
  </si>
  <si>
    <t>.427</t>
  </si>
  <si>
    <t>.428</t>
  </si>
  <si>
    <t>Oficina Revitalización de Barrios e Infraestructural Patrimonial</t>
  </si>
  <si>
    <t>Oficina de Donación Española</t>
  </si>
  <si>
    <t xml:space="preserve">Programa de Apoyo a la Acreditación de Calidad de Servicios Municipales </t>
  </si>
  <si>
    <t>Municipalidades (Prevención y Mitigación de Riesgos)</t>
  </si>
  <si>
    <t>33.03.111</t>
  </si>
  <si>
    <t>Provisión Regiones Extremas</t>
  </si>
  <si>
    <t>Provisión Territorios Rezagados</t>
  </si>
  <si>
    <t>.500</t>
  </si>
  <si>
    <t>OK</t>
  </si>
  <si>
    <t>Capacitación Directiva o Diplomados</t>
  </si>
  <si>
    <t>Capacitación Alianzas Estratégica Contingente Acción de Apoyo</t>
  </si>
  <si>
    <t>Transferencias - Programa Esterilización</t>
  </si>
  <si>
    <t>Honorarios - Programa Esterilización</t>
  </si>
  <si>
    <t>Viaticos - Programa Esterilización</t>
  </si>
  <si>
    <t>Otros Gastos - Programa Esterilización</t>
  </si>
  <si>
    <t>PRESTACIONES DE SEGURIDAD SOCIAL</t>
  </si>
  <si>
    <t>Fondo Retiro Funcionarios Públicos Ley N° 19.882</t>
  </si>
  <si>
    <t>23.03.003</t>
  </si>
  <si>
    <t>CLASIFICACIÓN PRESUPUESTARIA</t>
  </si>
  <si>
    <t>FORTALECIMIENTO DE LA GESTIÓN SUBNACIONAL</t>
  </si>
  <si>
    <t>TRANSFERENCIAS A GOBIERNOS REGIONALES</t>
  </si>
  <si>
    <t>PROGRAMAS PRESUPUESTARIOS</t>
  </si>
  <si>
    <t>CONSOLIDADO PROGRAMA 05</t>
  </si>
  <si>
    <t>24.02.006</t>
  </si>
  <si>
    <t>OTROS GASTOS CORRIENTES</t>
  </si>
  <si>
    <t>Devoluciones</t>
  </si>
  <si>
    <t>.</t>
  </si>
  <si>
    <t>24.02.004</t>
  </si>
  <si>
    <t>A la Dirección de Arquitectura - MOP</t>
  </si>
  <si>
    <t> A Organismos Internacionales</t>
  </si>
  <si>
    <t>Otros Gastos Financieros Deuda Externa</t>
  </si>
  <si>
    <t>34.06</t>
  </si>
  <si>
    <t>Predios Exentos</t>
  </si>
  <si>
    <t xml:space="preserve">Sistema de Capacitación por Competencias </t>
  </si>
  <si>
    <t>Fondo Concursable Becas - Ley N° 20.742</t>
  </si>
  <si>
    <t>Honorarios Fondo de Becas</t>
  </si>
  <si>
    <t>Viaticos Fondo de Becas</t>
  </si>
  <si>
    <t>Otros Gastos Fondo de Becas</t>
  </si>
  <si>
    <t>Programa de Modernización Municipal</t>
  </si>
  <si>
    <t>24.03.033</t>
  </si>
  <si>
    <t>.033</t>
  </si>
  <si>
    <t>Fondo Concursable Becas - Ley N°20.742</t>
  </si>
  <si>
    <t>Al Sector Privado</t>
  </si>
  <si>
    <t>24.01.100</t>
  </si>
  <si>
    <t>.01</t>
  </si>
  <si>
    <t> Al Sector Privado</t>
  </si>
  <si>
    <t xml:space="preserve">Municipalidades (Compensación por Predios Exentos) </t>
  </si>
  <si>
    <t xml:space="preserve">A Otras Entidades Públicas </t>
  </si>
  <si>
    <t>ADQUISICIÓN DE ACTIVOS NO FINANCIEROS</t>
  </si>
  <si>
    <t>Al Consejo de Monumentos Nacionales</t>
  </si>
  <si>
    <t>24.01.101</t>
  </si>
  <si>
    <t>Alumnos en Práctica</t>
  </si>
  <si>
    <t>007</t>
  </si>
  <si>
    <t>26.01</t>
  </si>
  <si>
    <t>Pago por Servicio de Recolección de Basura</t>
  </si>
  <si>
    <t>Viáticos - Programa Esterilización</t>
  </si>
  <si>
    <t>Prevención y Mitigación de Riesgos</t>
  </si>
  <si>
    <t>Programa de Modernización</t>
  </si>
  <si>
    <t>.602</t>
  </si>
  <si>
    <t>24.07.003</t>
  </si>
  <si>
    <t>A Banco Interamericano de Desarrollo (BID)</t>
  </si>
  <si>
    <t>Otorgamiento de Becas - Aranceles</t>
  </si>
  <si>
    <t>Gastos en Personal - Honorarios</t>
  </si>
  <si>
    <t>Gastos en Personal - Viáticos</t>
  </si>
  <si>
    <t>Otros Gastos Administrativos</t>
  </si>
  <si>
    <t>Suplencias y Reemplazos</t>
  </si>
  <si>
    <t>005</t>
  </si>
  <si>
    <t>Materiales y Útiles Quirúrgicos</t>
  </si>
  <si>
    <t>Municipalidades (Programa de Modernización)</t>
  </si>
  <si>
    <t>006</t>
  </si>
  <si>
    <t xml:space="preserve"> </t>
  </si>
  <si>
    <t>24.01.102</t>
  </si>
  <si>
    <t>Otorgamiento de Becas - Manutención</t>
  </si>
  <si>
    <t>Implementación Ley N 21.020</t>
  </si>
  <si>
    <t>Fondo Concursable</t>
  </si>
  <si>
    <t>Implementación Ley N 21.020 - Fondo Consursable</t>
  </si>
  <si>
    <t>Otorgamiento de Becas Aranceles</t>
  </si>
  <si>
    <t>Otorgamiento de Becas Manutención</t>
  </si>
  <si>
    <t xml:space="preserve">Sistema Información Financiera Municipal </t>
  </si>
  <si>
    <t xml:space="preserve">Gobierno Electrónico Local </t>
  </si>
  <si>
    <t>23.03</t>
  </si>
  <si>
    <t>Concepto Presupuestario</t>
  </si>
  <si>
    <t>Compromiso</t>
  </si>
  <si>
    <t>Devengado</t>
  </si>
  <si>
    <t>Trabajos  Extraordinarios</t>
  </si>
  <si>
    <t>Requerimiento</t>
  </si>
  <si>
    <t>Requerimiento M$</t>
  </si>
  <si>
    <t>2101002 Aportes del Empleador</t>
  </si>
  <si>
    <t>2101003002 Desempeño Colectivo</t>
  </si>
  <si>
    <t>2101004 Remuneraciones Variables</t>
  </si>
  <si>
    <t>2101005 Aguinaldos y Bonos</t>
  </si>
  <si>
    <t>2101005001 Aguinaldos</t>
  </si>
  <si>
    <t>2101005003 Bonos Especiales</t>
  </si>
  <si>
    <t>2102 Personal a Contrata</t>
  </si>
  <si>
    <t>2102001 Sueldos y Sobresueldos</t>
  </si>
  <si>
    <t>2102001001 Sueldos Bases</t>
  </si>
  <si>
    <t>2102001003 Asignación Profesional</t>
  </si>
  <si>
    <t>2102001004 Asignación de Zona</t>
  </si>
  <si>
    <t>2102002 Aportes del Empleador</t>
  </si>
  <si>
    <t>2102003002 Desempeño Colectivo</t>
  </si>
  <si>
    <t>2102004 Remuneraciones Variables</t>
  </si>
  <si>
    <t>2102005 Aguinaldos y Bonos</t>
  </si>
  <si>
    <t>2102005001 Aguinaldos</t>
  </si>
  <si>
    <t>2102005003 Bonos Especiales</t>
  </si>
  <si>
    <t>2103 Otras Remuneraciones</t>
  </si>
  <si>
    <t>2103005 Suplencias y Reemplazos</t>
  </si>
  <si>
    <t>2103007 Alumnos en Práctica</t>
  </si>
  <si>
    <t>22 BIENES Y SERVICIOS DE CONSUMO</t>
  </si>
  <si>
    <t>2202 Textiles, Vestuario y Calzado</t>
  </si>
  <si>
    <t>2202003 Calzado</t>
  </si>
  <si>
    <t>2204 Materiales de Uso o Consumo</t>
  </si>
  <si>
    <t>2204001 Materiales de Oficina</t>
  </si>
  <si>
    <t>2204003 Productos Químicos</t>
  </si>
  <si>
    <t>2204007 Materiales y Útiles de Aseo</t>
  </si>
  <si>
    <t>2204013 Equipos Menores</t>
  </si>
  <si>
    <t>2204999 Otros</t>
  </si>
  <si>
    <t>2205 Servicios Básicos</t>
  </si>
  <si>
    <t>2205001 Electricidad</t>
  </si>
  <si>
    <t>2205002 Agua</t>
  </si>
  <si>
    <t>2205003 Gas</t>
  </si>
  <si>
    <t>2205004 Correo</t>
  </si>
  <si>
    <t>2205005 Telefonía Fija</t>
  </si>
  <si>
    <t>2205006 Telefonía Celular</t>
  </si>
  <si>
    <t>2205007 Acceso a Internet</t>
  </si>
  <si>
    <t>2206 Mantenimiento y Reparaciones</t>
  </si>
  <si>
    <t>2206999 Otros</t>
  </si>
  <si>
    <t>2207 Publicidad y Difusión</t>
  </si>
  <si>
    <t>2207001 Servicios de Publicidad</t>
  </si>
  <si>
    <t>2207002 Servicios de Impresión</t>
  </si>
  <si>
    <t>2208 Servicios Generales</t>
  </si>
  <si>
    <t>2208001 Servicios de Aseo</t>
  </si>
  <si>
    <t>2208999 Otros</t>
  </si>
  <si>
    <t>2209 Arriendos</t>
  </si>
  <si>
    <t>2209002 Arriendo de Edificios</t>
  </si>
  <si>
    <t>2210002 Primas y Gastos de Seguros</t>
  </si>
  <si>
    <t>2211001 Estudios e Investigaciones</t>
  </si>
  <si>
    <t>2211002 Cursos de Capacitación</t>
  </si>
  <si>
    <t>2211003 Servicios Informáticos</t>
  </si>
  <si>
    <t>2211999 Otros</t>
  </si>
  <si>
    <t>2212002 Gastos Menores</t>
  </si>
  <si>
    <t>2212999 Otros</t>
  </si>
  <si>
    <t>24 TRANSFERENCIAS CORRIENTES</t>
  </si>
  <si>
    <t>2403 A Otras Entidades Públicas</t>
  </si>
  <si>
    <t>2906 Equipos Informáticos</t>
  </si>
  <si>
    <t>2907 Programas Informáticos</t>
  </si>
  <si>
    <t>34 SERVICIO DE LA DEUDA</t>
  </si>
  <si>
    <t>3402 Amortización Deuda Externa</t>
  </si>
  <si>
    <t>3402002 Empréstitos</t>
  </si>
  <si>
    <t>3404 Intereses Deuda Externa</t>
  </si>
  <si>
    <t>3404002 Empréstitos</t>
  </si>
  <si>
    <t>3407 Deuda Flotante</t>
  </si>
  <si>
    <t>Total</t>
  </si>
  <si>
    <t>Saldo por Comprometer</t>
  </si>
  <si>
    <t>Código Concepto</t>
  </si>
  <si>
    <t>Código Insumo</t>
  </si>
  <si>
    <t>Catálogo 01</t>
  </si>
  <si>
    <t>Monto Devengo</t>
  </si>
  <si>
    <t>2403026</t>
  </si>
  <si>
    <t>42426003</t>
  </si>
  <si>
    <t>Capac En Alianzas Estratégicas; Capac Contingente;</t>
  </si>
  <si>
    <t>ProgramaPresupuestario - 02 P02-Fortalecimiento de la Gestión Subnacional</t>
  </si>
  <si>
    <t>2403033</t>
  </si>
  <si>
    <t>42433001</t>
  </si>
  <si>
    <t>42433002</t>
  </si>
  <si>
    <t>42433003</t>
  </si>
  <si>
    <t>2403602</t>
  </si>
  <si>
    <t>42402001</t>
  </si>
  <si>
    <t>02</t>
  </si>
  <si>
    <t>2403403</t>
  </si>
  <si>
    <t>42403002</t>
  </si>
  <si>
    <t>2403406</t>
  </si>
  <si>
    <t>42406002</t>
  </si>
  <si>
    <t>42406003</t>
  </si>
  <si>
    <t>Sin Insumo</t>
  </si>
  <si>
    <t>3303110</t>
  </si>
  <si>
    <t>1</t>
  </si>
  <si>
    <t>3204002</t>
  </si>
  <si>
    <t>3303111</t>
  </si>
  <si>
    <t>3407</t>
  </si>
  <si>
    <t>Descripción Concepto</t>
  </si>
  <si>
    <t>Programa Academia Capacitación Municipal y Regiona</t>
  </si>
  <si>
    <t>42426002</t>
  </si>
  <si>
    <t>Sistema de Capacitación por Competencias</t>
  </si>
  <si>
    <t>42426001</t>
  </si>
  <si>
    <t>42433004</t>
  </si>
  <si>
    <t>42433005</t>
  </si>
  <si>
    <t>42402004</t>
  </si>
  <si>
    <t>3303602001</t>
  </si>
  <si>
    <t>Municipalidades - Sistema Información Financiera M</t>
  </si>
  <si>
    <t>3303602002</t>
  </si>
  <si>
    <t>Municipalidades - Unidad de Gobierno Electrónico L</t>
  </si>
  <si>
    <t>Monto Requerimiento</t>
  </si>
  <si>
    <t>Municipalidades (Programa Esterilización y Atenció</t>
  </si>
  <si>
    <t>Municipalidades (Fondo de Incentivo al Mejoramient</t>
  </si>
  <si>
    <t>Municipalidades (Progr. Revital de Barrios e Infra</t>
  </si>
  <si>
    <t>42406004</t>
  </si>
  <si>
    <t>42406005</t>
  </si>
  <si>
    <t>Implementación Ley N 21.020 - Transferencia Munici</t>
  </si>
  <si>
    <t>42406001</t>
  </si>
  <si>
    <t>Textiles y Acabados Textiles</t>
  </si>
  <si>
    <t>2101001003 Asignación Profesional</t>
  </si>
  <si>
    <t>2101001001 Sueldos Bases</t>
  </si>
  <si>
    <t>2101001 Sueldos y Sobresueldos</t>
  </si>
  <si>
    <t>2101 Personal de Planta</t>
  </si>
  <si>
    <t>21 GASTOS EN PERSONAL</t>
  </si>
  <si>
    <t>2101005002 Bono de Escolaridad</t>
  </si>
  <si>
    <t>2102005002 Bono de Escolaridad</t>
  </si>
  <si>
    <t>2402102</t>
  </si>
  <si>
    <t>2402108</t>
  </si>
  <si>
    <t>2402111</t>
  </si>
  <si>
    <t>3303001</t>
  </si>
  <si>
    <t>Monto Compromiso</t>
  </si>
  <si>
    <t>42402002</t>
  </si>
  <si>
    <t>Fortalecimiento de la gestión financiera y presupu</t>
  </si>
  <si>
    <t>Fortalecimiento de la gestión financiera y presupuestaria</t>
  </si>
  <si>
    <t>Fortalecimiento de las Asociaciones Municipales</t>
  </si>
  <si>
    <t>2208002 Servicios de Vigilancia</t>
  </si>
  <si>
    <t>2209999 Otros</t>
  </si>
  <si>
    <t>2407 A Organismos Internacionales</t>
  </si>
  <si>
    <t>35 SALDO FINAL DE CAJA</t>
  </si>
  <si>
    <t>42403001</t>
  </si>
  <si>
    <t>42406006</t>
  </si>
  <si>
    <t>42402005</t>
  </si>
  <si>
    <t>42402003</t>
  </si>
  <si>
    <t>A Banco Mundial</t>
  </si>
  <si>
    <t>2203 Combustibles y Lubricantes</t>
  </si>
  <si>
    <t>2203001 Para Vehículos</t>
  </si>
  <si>
    <t>2210004 Gastos Bancarios</t>
  </si>
  <si>
    <t>2407006 A Banco Mundial</t>
  </si>
  <si>
    <t>Al Serviu VIII</t>
  </si>
  <si>
    <t>2403034</t>
  </si>
  <si>
    <t>Programa Inversión Regional Región de Ñuble</t>
  </si>
  <si>
    <t>Programa Inversión Regional Región de Coquimbo</t>
  </si>
  <si>
    <t>Programa Inversión Regional Región de Atacama</t>
  </si>
  <si>
    <t>Programa Inversión Regional Región de Antofagasta</t>
  </si>
  <si>
    <t>Programa Inversión Regional Región de Valparaíso</t>
  </si>
  <si>
    <t>Programa Inversión Regional Región del Maule</t>
  </si>
  <si>
    <t>Programa Inversión Regional Región de Magallanes y de la Antártica Chilena</t>
  </si>
  <si>
    <t>Programa Inversión Regional Región Metropolitana de Santiago</t>
  </si>
  <si>
    <t>Programa Inversión Regional Región de Los Ríos</t>
  </si>
  <si>
    <t>Programa Inversión Regional Región de Arica y Parinacota</t>
  </si>
  <si>
    <t>Programa Inversión Regional Región de Tarapaca</t>
  </si>
  <si>
    <t>Programa Inversión Regional Región del Bío Bío</t>
  </si>
  <si>
    <t>Programa Inversión Regional Región de Araucanía</t>
  </si>
  <si>
    <t>Programa Inversión Regional Región de Los Lagos</t>
  </si>
  <si>
    <t xml:space="preserve">Programa de Apoyo al Mejoramiento de la Gestión y </t>
  </si>
  <si>
    <t xml:space="preserve">Apoyo a la Acreditación de Calidad de Servicios Municipales </t>
  </si>
  <si>
    <t>24.03.034</t>
  </si>
  <si>
    <t>.034</t>
  </si>
  <si>
    <t>Enero</t>
  </si>
  <si>
    <t>2403415 Oficina de Donación Española</t>
  </si>
  <si>
    <t>2403409 Oficina Revitalización de Barrios e Infraestructur</t>
  </si>
  <si>
    <t>Municipalidades Sistema Información Municipal (SIM)</t>
  </si>
  <si>
    <t>3303602003</t>
  </si>
  <si>
    <t xml:space="preserve">Descripción Insumo </t>
  </si>
  <si>
    <t>Subsecretaría de Desarrollo Regional y Administrat</t>
  </si>
  <si>
    <t>Municipalidades Sistema Información Municipal (SIM</t>
  </si>
  <si>
    <t>2401 Al Sector Privado</t>
  </si>
  <si>
    <t>A la Subsecretaría de Bienes Nacionales</t>
  </si>
  <si>
    <t>Al Servicio Nacional del Patrimonio Cultural</t>
  </si>
  <si>
    <t xml:space="preserve">Presupuesto vigente </t>
  </si>
  <si>
    <t>INGRESOS AL FISCO</t>
  </si>
  <si>
    <t>Otros Ingresos al Fisco</t>
  </si>
  <si>
    <t>2599</t>
  </si>
  <si>
    <t>Otros Íntegros al Fisco</t>
  </si>
  <si>
    <t>INTEGROS AL FISCO</t>
  </si>
  <si>
    <t>ProgramaPresupuestario - 03 P03-Programas de Desarrollo Local</t>
  </si>
  <si>
    <t>3303021 Provisión Puesta en Valor del Patrimonio</t>
  </si>
  <si>
    <t>3303025 Provisión de Apoyo a la Gestión Subnacional</t>
  </si>
  <si>
    <t>3303017 Provisión Programa Infraestructura Rural</t>
  </si>
  <si>
    <t>2101001002 Asignación de Antigüedad</t>
  </si>
  <si>
    <t>2101001007 Asignaciones del DL N ° 3.551, de 1981</t>
  </si>
  <si>
    <t>2101001012 Gastos de Representación</t>
  </si>
  <si>
    <t>2101001013 Asignación de Dirección Superior</t>
  </si>
  <si>
    <t>2101001014 Asignaciones Compensatorias</t>
  </si>
  <si>
    <t>2101001015 Asignaciones Sustitutivas</t>
  </si>
  <si>
    <t>2101001022 Componente Base Asignación de Desempeño</t>
  </si>
  <si>
    <t>2101001039 Asignación de Responsabilidad Superior</t>
  </si>
  <si>
    <t>2101002001 A Servicios de Bienestar</t>
  </si>
  <si>
    <t>2101002002 Otras Cotizaciones Previsionales</t>
  </si>
  <si>
    <t>2101003 Asignaciones por Desempeño</t>
  </si>
  <si>
    <t>2101003001 Desempeño Institucional</t>
  </si>
  <si>
    <t>2101004004 Asignación por Desempeño de Funciones Críticas</t>
  </si>
  <si>
    <t>2101004005 Trabajos  Extraordinarios</t>
  </si>
  <si>
    <t>2101004007 Comisiones de Servicios en el Exterior</t>
  </si>
  <si>
    <t>2102001002 Asignación de Antigüedad</t>
  </si>
  <si>
    <t>2102001006 Asignaciones del DL N ° 2.411, de 1978</t>
  </si>
  <si>
    <t>2102001007 Asignaciones del DL N ° 3.551, de 1981</t>
  </si>
  <si>
    <t>2102001013 Asignaciones Compensatorias</t>
  </si>
  <si>
    <t>2102001014 Asignaciones Sustitutivas</t>
  </si>
  <si>
    <t>2102001021 Componente Base Asignación de Desempeño</t>
  </si>
  <si>
    <t>2102001037 Asignación Zonas Extremas</t>
  </si>
  <si>
    <t>2102001038 Asignación de Responsabilidad Superior</t>
  </si>
  <si>
    <t>2102002001 A Servicios de Bienestar</t>
  </si>
  <si>
    <t>2102002002 Otras Cotizaciones Previsionales</t>
  </si>
  <si>
    <t>2102003 Asignaciones por Desempeño</t>
  </si>
  <si>
    <t>2102003001 Desempeño Institucional</t>
  </si>
  <si>
    <t>2102004004 Asignación por Desempeño de Funciones Críticas</t>
  </si>
  <si>
    <t>2102004005 Trabajos Extraordinarios</t>
  </si>
  <si>
    <t>2103001 Honorarios a Suma Alzada - Personas Naturales</t>
  </si>
  <si>
    <t>2103001001 Honorarios a Suma Alzada-Honorarios</t>
  </si>
  <si>
    <t>2103001002 Honorarios a Suma Alzada - Viáticos</t>
  </si>
  <si>
    <t>2202001 Textiles y Acabados Textiles</t>
  </si>
  <si>
    <t>2202002 Vestuario, Accesorios y Prendas Diversas</t>
  </si>
  <si>
    <t>2204005 Materiales y Útiles Quirúrgicos</t>
  </si>
  <si>
    <t>2204008 Menaje para Oficina, Casino y Otros</t>
  </si>
  <si>
    <t>2204009 Insumos, Repuestos y Accesorios Computacionales</t>
  </si>
  <si>
    <t>2204010 Materiales para Mantenimiento y Reparaciones de In</t>
  </si>
  <si>
    <t>2204011 Repuestos y Accesorios para Mantenimiento y Repara</t>
  </si>
  <si>
    <t>2204012 Otros Materiales, Repuestos y Útiles Diversos para</t>
  </si>
  <si>
    <t>2205008 Enlaces de Telecomunicaciones</t>
  </si>
  <si>
    <t>2206001 Mantenimiento y Reparación de Edificaciones</t>
  </si>
  <si>
    <t>2206002 Mantenimiento y Reparación de Vehículos</t>
  </si>
  <si>
    <t>2206003 Mantenimiento y Reparación de Mobiliarios y Otros</t>
  </si>
  <si>
    <t>2206004 Mantenimiento y Reparación de Máquinas y Equipos d</t>
  </si>
  <si>
    <t>2206007 Mantenimiento y Reparación de Equipos Informáticos</t>
  </si>
  <si>
    <t>2208007 Pasajes, Fletes y Bodegajes</t>
  </si>
  <si>
    <t>2208008 Salas Cunas y/o Jardines Infantiles</t>
  </si>
  <si>
    <t>2208010 Servicios de Suscripción y Similares</t>
  </si>
  <si>
    <t>2209005 Arriendo de Máquinas y Equipos</t>
  </si>
  <si>
    <t>2209006 Arriendo de  Equipos Informáticos</t>
  </si>
  <si>
    <t>2210 Servicios Financieros y de Seguros</t>
  </si>
  <si>
    <t>2211 Servicios Técnicos y Profesionales</t>
  </si>
  <si>
    <t>2212 Otros Gastos en Bienes y Servicios de Consumo</t>
  </si>
  <si>
    <t>2212003 Gastos de Representación, Protocolo y Ceremonial</t>
  </si>
  <si>
    <t>23 PRESTACIONES DE SEGURIDAD SOCIAL</t>
  </si>
  <si>
    <t>2303 Prestaciones Sociales del Empleador</t>
  </si>
  <si>
    <t>2303003 Fondo Retiro Funcionarios Públicos Ley N° 19.882</t>
  </si>
  <si>
    <t>2401103 Universidad Católica-Centro Latinoamericano de Pol</t>
  </si>
  <si>
    <t>2403024 Capacitación en Desarrollo Regional y Comunal</t>
  </si>
  <si>
    <t>2407002 A Comisión Económica Para América Latina y el Cari</t>
  </si>
  <si>
    <t>2407007 Organización de las Naciones Unidas para la Alimen</t>
  </si>
  <si>
    <t>29 ADQUISICION DE ACTIVOS NO FINANCIEROS</t>
  </si>
  <si>
    <t>2906001 Equipos Computacionales y Periféricos</t>
  </si>
  <si>
    <t>2907001 Programas Computacionales</t>
  </si>
  <si>
    <t>3404002001 Intereses Deuda Pública</t>
  </si>
  <si>
    <t>3406 Otros Gastos Financieros Deuda Externa</t>
  </si>
  <si>
    <t>2101004006 Comisiones de Servicios en el Pais</t>
  </si>
  <si>
    <t>2102004006 Comisiones de Servicios en el Pais</t>
  </si>
  <si>
    <t>Sueldos base</t>
  </si>
  <si>
    <t>.431</t>
  </si>
  <si>
    <t>Otros Gastos Academia</t>
  </si>
  <si>
    <t>42426007</t>
  </si>
  <si>
    <t>42402006</t>
  </si>
  <si>
    <t>SIM - FIMU Corriente</t>
  </si>
  <si>
    <t>Mejora de la gestión en la provisión de servicios</t>
  </si>
  <si>
    <t>Fortalecimiento Institucional</t>
  </si>
  <si>
    <t>Fortalecimiento de la Participación Ciudadana y la</t>
  </si>
  <si>
    <t>Programa Gasto de Funcionamiento Región del Maule</t>
  </si>
  <si>
    <t>Programa Gastos de Funcionamiento Región de Ñuble</t>
  </si>
  <si>
    <t>Fondo de Desarrollo Local</t>
  </si>
  <si>
    <t>25 INTEGROS AL FISCO</t>
  </si>
  <si>
    <t>2599 Otros Íntegros al Fisco</t>
  </si>
  <si>
    <t>3303110 Municipalidades (Fondo de Incentivo al Mejoramient</t>
  </si>
  <si>
    <t>3303111 Municipalidades (Progr. Revital de Barrios e Infra</t>
  </si>
  <si>
    <t xml:space="preserve">Otros Integros Al Fisco </t>
  </si>
  <si>
    <t xml:space="preserve">INTEGROS AL FISCO </t>
  </si>
  <si>
    <t>Programa Gastos de Funcionamiento Región de Antofa</t>
  </si>
  <si>
    <t>Programa Gasto de Funcionamiento Región de Aysén d</t>
  </si>
  <si>
    <t>Universidad del Desarrollo</t>
  </si>
  <si>
    <t xml:space="preserve">Provisión Ley N° 20.378 - Fondo de Apoyo Regional </t>
  </si>
  <si>
    <t>Provisión Programas de Apoyo al Empleo</t>
  </si>
  <si>
    <t>Mantenimiento y Reparación de Máquinas y Equipos d</t>
  </si>
  <si>
    <t xml:space="preserve">CONSOLIDADO POR SUBTÍTULO </t>
  </si>
  <si>
    <t>Fundación Chile Descentralizado Desarrollado</t>
  </si>
  <si>
    <t>Aporte Reembolsable Especial a Municipalidades</t>
  </si>
  <si>
    <t xml:space="preserve">ADQUISICIÓN DE ACTIVOS FINANCIEROS </t>
  </si>
  <si>
    <t>Fondo de Emergencia Transitorio</t>
  </si>
  <si>
    <t>3303602004</t>
  </si>
  <si>
    <t>Plataforma Unidad de RRHH</t>
  </si>
  <si>
    <t>3303602005</t>
  </si>
  <si>
    <t>Servicios SINIM</t>
  </si>
  <si>
    <t>Tradicional (PMU)</t>
  </si>
  <si>
    <t>Emergencia (PMU)</t>
  </si>
  <si>
    <t>Cuenca del Carbón (PMU)</t>
  </si>
  <si>
    <t>Asistencia Técnica (PMB)</t>
  </si>
  <si>
    <t>Terrenos (PMB)</t>
  </si>
  <si>
    <t>Otras Transferencias (PMB)</t>
  </si>
  <si>
    <t>Estudios y diseños (PMB)</t>
  </si>
  <si>
    <t>IRAL Inversión Regional de Asignación Local (PMB)</t>
  </si>
  <si>
    <t>Obras (PMB)</t>
  </si>
  <si>
    <t>Fondo Recuperación de  (FRC)</t>
  </si>
  <si>
    <t>33.03.120.100</t>
  </si>
  <si>
    <t>Servicio Nacional del Patrimonio Cultural</t>
  </si>
  <si>
    <t>2401100 Universidad del Desarrollo</t>
  </si>
  <si>
    <t>2401101 Fundación Chile Descentralizado Desarrollado</t>
  </si>
  <si>
    <t>2401102 Universidad Adolfo Ibañez - Índice de bienestar te</t>
  </si>
  <si>
    <t>.020</t>
  </si>
  <si>
    <t xml:space="preserve">Aporte Reembolsable Compensación Ingresos Propios </t>
  </si>
  <si>
    <t>2401104 Fortalecimiento y Apoyo Técnico a los Gobiernos Re</t>
  </si>
  <si>
    <t xml:space="preserve">2401105 Fortalecimiento de Capacidades de Intervención en </t>
  </si>
  <si>
    <t xml:space="preserve">2403105 Fortalecimiento de Capacidades de Intervención en </t>
  </si>
  <si>
    <t xml:space="preserve">Al Serviu </t>
  </si>
  <si>
    <t>PROGRAMA 05 - TRANSFERENCIA GORES</t>
  </si>
  <si>
    <t>2403410 Universidad de Chile - Fortalecimiento Organizacio</t>
  </si>
  <si>
    <t>Fondo de Equidad Interregional</t>
  </si>
  <si>
    <t>.433</t>
  </si>
  <si>
    <t>3303432</t>
  </si>
  <si>
    <t>Fondo de Apoyo Contingencia Regional</t>
  </si>
  <si>
    <t>.432</t>
  </si>
  <si>
    <t>42426008</t>
  </si>
  <si>
    <t>Tecnologías de Información y Comunicaciones TIC</t>
  </si>
  <si>
    <t xml:space="preserve">2206006 Mantenimiento y Reparación de Otras Maquinarias y </t>
  </si>
  <si>
    <t>Mantenimiento y Reparación de otras Máquinarias y Equipos</t>
  </si>
  <si>
    <t xml:space="preserve">PROGRAMA 01 - SUBSECRETARIA </t>
  </si>
  <si>
    <t>N° Decreto</t>
  </si>
  <si>
    <t>24.03.406.001</t>
  </si>
  <si>
    <t>24.03.406.002</t>
  </si>
  <si>
    <t>24.03.406.003</t>
  </si>
  <si>
    <t>24.03.406.004</t>
  </si>
  <si>
    <t>24.03.406.005</t>
  </si>
  <si>
    <t>24.03.406.006</t>
  </si>
  <si>
    <t>25.99</t>
  </si>
  <si>
    <t>33.03.120.005.01</t>
  </si>
  <si>
    <t>33.03.120.005.02</t>
  </si>
  <si>
    <t>33.03.120.005.05</t>
  </si>
  <si>
    <t>33.03.120.006.01</t>
  </si>
  <si>
    <t>33.03.120.006.03</t>
  </si>
  <si>
    <t>33.03.120.006.04</t>
  </si>
  <si>
    <t>33.03.120.006.05</t>
  </si>
  <si>
    <t>33.03.120.006.06</t>
  </si>
  <si>
    <t>33.03.120.006.07</t>
  </si>
  <si>
    <t>Programa Gastos de Funcionamiento Región de Tarapacá</t>
  </si>
  <si>
    <t>Programa Gastos de Funcionamiento Región de Atacama</t>
  </si>
  <si>
    <t>Programa Gastos de Funcionamiento Región de Coquimbo</t>
  </si>
  <si>
    <t>Programa Gasto de Funcionamiento Región de Valparaíso</t>
  </si>
  <si>
    <t>Programa Gasto de Funcionamiento Región del Libertador B. O'Higgins</t>
  </si>
  <si>
    <t>Programa Gastos de Funcionamiento Región de La Araucanía</t>
  </si>
  <si>
    <t>Programa Gasto de Funcionamiento Región de Los Lagos</t>
  </si>
  <si>
    <t>Programa Gasto de Funcionamiento Región de Magallanes</t>
  </si>
  <si>
    <t>Programa Gasto de Funcionamiento Región Metropolitana</t>
  </si>
  <si>
    <t>Programa Gastos de Funcionamiento Región de Los Ríos</t>
  </si>
  <si>
    <t>Programa Gastos de Funcionamiento Región de Arica Parinacota</t>
  </si>
  <si>
    <t>24.02.007</t>
  </si>
  <si>
    <t>24.02.914</t>
  </si>
  <si>
    <t>Programa Inversión Regional Región del Libertador General B. O' Higgins</t>
  </si>
  <si>
    <t>Programa Inversión Regional Región de Aysén del G. Carlos Ibañez del Campo</t>
  </si>
  <si>
    <t>24.01.103</t>
  </si>
  <si>
    <t xml:space="preserve">Universidad Adolfo Ibañez - Índice de bienestar </t>
  </si>
  <si>
    <t>Universidad Católica-Centro Latinoamericano</t>
  </si>
  <si>
    <t>24.07.006</t>
  </si>
  <si>
    <t>A Comisión Económica Para América Latina y el Caribe</t>
  </si>
  <si>
    <t>002</t>
  </si>
  <si>
    <t>003</t>
  </si>
  <si>
    <t>24.07.007</t>
  </si>
  <si>
    <t>A Organización de las Naciones Unidas para la Alimentación</t>
  </si>
  <si>
    <t>acumulado a febrero</t>
  </si>
  <si>
    <t>001</t>
  </si>
  <si>
    <t>.107</t>
  </si>
  <si>
    <t>.914</t>
  </si>
  <si>
    <t>.916</t>
  </si>
  <si>
    <t>3303010 Programa de Mejoramiento Urbano y Equipamiento Com</t>
  </si>
  <si>
    <t>3303020 Programa de Mejoramiento de Barrios FET-Covid-19</t>
  </si>
  <si>
    <t>Sistema Información Financiera Municipal</t>
  </si>
  <si>
    <t>Unidad de Gobierno Electrónico Local</t>
  </si>
  <si>
    <t>Sistema Información Municipal (SIM )</t>
  </si>
  <si>
    <t>PMU</t>
  </si>
  <si>
    <t>PMB</t>
  </si>
  <si>
    <t xml:space="preserve">Programa Gastos de Funcionamiento Región de Aysén del General Carlos Ibañez del Campo </t>
  </si>
  <si>
    <t>Programa Gastos de Funcionamiento Región del Bio Bio</t>
  </si>
  <si>
    <t>.105</t>
  </si>
  <si>
    <t>Programa Financiamiento Gobiernos Regionales</t>
  </si>
  <si>
    <t>Presupuesto Vigente</t>
  </si>
  <si>
    <t>Ejecución</t>
  </si>
  <si>
    <t>subtítulo</t>
  </si>
  <si>
    <t xml:space="preserve">06    </t>
  </si>
  <si>
    <t xml:space="preserve">07    </t>
  </si>
  <si>
    <t>24.02.116</t>
  </si>
  <si>
    <t>[ 4 ]</t>
  </si>
  <si>
    <t>[ 5 ]</t>
  </si>
  <si>
    <t>[ 4/2]</t>
  </si>
  <si>
    <t>[ 5/2]</t>
  </si>
  <si>
    <t>Etiquetas de fila</t>
  </si>
  <si>
    <t>Total general</t>
  </si>
  <si>
    <t xml:space="preserve"> Prestaciones Sociales del Empleador</t>
  </si>
  <si>
    <t>32.04.003</t>
  </si>
  <si>
    <t>Trabajos extraordinarios</t>
  </si>
  <si>
    <t>Valores</t>
  </si>
  <si>
    <t>Saldo por ejecutar M$</t>
  </si>
  <si>
    <t>[ 5-3]</t>
  </si>
  <si>
    <t>Saldo disponible M$</t>
  </si>
  <si>
    <t xml:space="preserve">% Saldo disponible </t>
  </si>
  <si>
    <t>% Presupuesto comprometido M$</t>
  </si>
  <si>
    <t>Presupuesto comprometido M$</t>
  </si>
  <si>
    <t>Compromiso  M$</t>
  </si>
  <si>
    <t>Saldo por Comprometer  M$</t>
  </si>
  <si>
    <t>Devengado  M$</t>
  </si>
  <si>
    <t>22.02.001</t>
  </si>
  <si>
    <t>ProgramaPresupuestario - 05 P05-Transferencias a Gobiernos Regionales</t>
  </si>
  <si>
    <t>Programa Inversión Regional Región I  Tarapacá</t>
  </si>
  <si>
    <t>Programa Inversión Regional Región II  Antofagasta</t>
  </si>
  <si>
    <t>Programa Inversión Regional Región III Atacama</t>
  </si>
  <si>
    <t>Programa Inversión Regional Región IV Coquimbo</t>
  </si>
  <si>
    <t>Programa Inversión Regional Región V Valparaíso</t>
  </si>
  <si>
    <t xml:space="preserve">Programa Inversión Regional Región VI del Libertador </t>
  </si>
  <si>
    <t>Programa Inversión Regional Región VII  Maule</t>
  </si>
  <si>
    <t>Programa Inversión Regional Región VIII  Bío Bío</t>
  </si>
  <si>
    <t>Programa Inversión Regional Región IX La Araucanía</t>
  </si>
  <si>
    <t>Programa Inversión Regional Región X  Los Lagos</t>
  </si>
  <si>
    <t>Programa Inversión Regional Región XI  Aysén</t>
  </si>
  <si>
    <t xml:space="preserve">Programa Inversión Regional Región XII Magallanes </t>
  </si>
  <si>
    <t>Programa Inversión Regional Región XIV Los Ríos</t>
  </si>
  <si>
    <t>Programa Inversión Regional Región XV  Arica y Parinacota</t>
  </si>
  <si>
    <t>Programa Inversión Regional Región XVI  Ñuble</t>
  </si>
  <si>
    <t>Subsecretaría de Desarrollo Regional y Administrativo</t>
  </si>
  <si>
    <t>Saldo disponible M$.</t>
  </si>
  <si>
    <t xml:space="preserve"> PROGRAMAS DE DESARROLLO LOCAL</t>
  </si>
  <si>
    <t xml:space="preserve"> Gastos de Representación, Protocolo y Ceremonial</t>
  </si>
  <si>
    <t>32.04.004</t>
  </si>
  <si>
    <t>Subtitulo</t>
  </si>
  <si>
    <t>nombre</t>
  </si>
  <si>
    <t>(Varios elementos)</t>
  </si>
  <si>
    <t>ACUMULADO A JULIO</t>
  </si>
  <si>
    <t>ACUMULADO JULIO</t>
  </si>
  <si>
    <t>ACUMULADO AGOSTO</t>
  </si>
  <si>
    <t>ACUMULADO A AGOSTO</t>
  </si>
  <si>
    <t>Amortización de la Deuda Extterna</t>
  </si>
  <si>
    <t>Fortalecimiento y Apoyo Técnico a los Gobiernos Re</t>
  </si>
  <si>
    <t xml:space="preserve">Fortalecimiento de Capacidades de Intervención en </t>
  </si>
  <si>
    <t>22.06.004</t>
  </si>
  <si>
    <t xml:space="preserve">24.03.105 </t>
  </si>
  <si>
    <t>24.03.015</t>
  </si>
  <si>
    <t>2204004 Productos Farmacéuticos</t>
  </si>
  <si>
    <t>22.04.004</t>
  </si>
  <si>
    <t>Productos Farmacéuticos</t>
  </si>
  <si>
    <t>21.03.007</t>
  </si>
  <si>
    <t>Ejecución M$</t>
  </si>
  <si>
    <t>Ejecución  M$</t>
  </si>
  <si>
    <t>Ejecución.</t>
  </si>
  <si>
    <t>Saldo por ejecutar.</t>
  </si>
  <si>
    <t>Saldo disponible.</t>
  </si>
  <si>
    <t>ACUMULADO A OCTUBRE</t>
  </si>
  <si>
    <t>Programa Gastos de Funcionamiento Región del Biobío</t>
  </si>
  <si>
    <t>Emergencia S.P.D.</t>
  </si>
  <si>
    <t>2407008 A Facultad Latinoamericana de Ciencias Sociales</t>
  </si>
  <si>
    <t>A Facultad Latinoamericana de Ciencias Sociales</t>
  </si>
  <si>
    <t xml:space="preserve">24.07.008 </t>
  </si>
  <si>
    <t>24.02.102</t>
  </si>
  <si>
    <t>ACUMULADO A NOVIEMBRE</t>
  </si>
  <si>
    <t>.018</t>
  </si>
  <si>
    <t>33.02.020</t>
  </si>
  <si>
    <t>33.02.018</t>
  </si>
  <si>
    <t>2907002 Sistemas de Información</t>
  </si>
  <si>
    <t>Universidad de Chile - Fortalecimiento Organizacio</t>
  </si>
  <si>
    <t>24.03.410</t>
  </si>
  <si>
    <t>24.01.104</t>
  </si>
  <si>
    <t>24.01.105</t>
  </si>
  <si>
    <t>2101001999 Otras Asignaciones</t>
  </si>
  <si>
    <t>2101003003 Desempeño Individual</t>
  </si>
  <si>
    <t>2102001999 Otras Asignaciones</t>
  </si>
  <si>
    <t>2102003003 Desempeño Individual</t>
  </si>
  <si>
    <t>2303004 Otras Indemnizaciones</t>
  </si>
  <si>
    <t>2403027 Aceleración de Carteras de Planes de Zonas Rezagad</t>
  </si>
  <si>
    <t>2903 Vehículos</t>
  </si>
  <si>
    <t>Otras Asignaciones</t>
  </si>
  <si>
    <t>Desempeño Individual</t>
  </si>
  <si>
    <t>Otras Indemnizaciones</t>
  </si>
  <si>
    <t>23.03.004</t>
  </si>
  <si>
    <t>.410</t>
  </si>
  <si>
    <t>Universidad de Chile - Fortalecimiento Organización</t>
  </si>
  <si>
    <t>Vehículos</t>
  </si>
  <si>
    <t>29.03</t>
  </si>
  <si>
    <t>.027</t>
  </si>
  <si>
    <t>Vehículo</t>
  </si>
  <si>
    <t>MOVIMIENTO AÑO 2023</t>
  </si>
  <si>
    <t>3303005001</t>
  </si>
  <si>
    <t>P.M.U. - Tradicional</t>
  </si>
  <si>
    <t>3303005002</t>
  </si>
  <si>
    <t>P.M.U. - Emergencia</t>
  </si>
  <si>
    <t>3303005005</t>
  </si>
  <si>
    <t>P.M.U. - Cuenca del Carbón</t>
  </si>
  <si>
    <t>3303005008</t>
  </si>
  <si>
    <t>P.M.U. - Emergencia - SPD</t>
  </si>
  <si>
    <t>3303006001</t>
  </si>
  <si>
    <t>P.M.B. - Asistencia Ténica</t>
  </si>
  <si>
    <t>3303006003</t>
  </si>
  <si>
    <t>P.M.B. - Terrenos</t>
  </si>
  <si>
    <t>3303006004</t>
  </si>
  <si>
    <t>P.M.B. - Otras Transferencias</t>
  </si>
  <si>
    <t>3303006005</t>
  </si>
  <si>
    <t>P.M.B. - Estudios y Diseños</t>
  </si>
  <si>
    <t>3303006006</t>
  </si>
  <si>
    <t>P.M.B. - IRAL- Inversión Regional de Asignación Lo</t>
  </si>
  <si>
    <t>3303006007</t>
  </si>
  <si>
    <t>P.M.B. - OBRA</t>
  </si>
  <si>
    <t>3303100</t>
  </si>
  <si>
    <t>Municipalidades (Fondo Recuperación de Ciudades)</t>
  </si>
  <si>
    <t>Mumicipalidades (PMU)</t>
  </si>
  <si>
    <t>Municipaliades (PMB)</t>
  </si>
  <si>
    <t>33.03.005.001</t>
  </si>
  <si>
    <t>33.03.005.002</t>
  </si>
  <si>
    <t>33.03.005.003</t>
  </si>
  <si>
    <t>33.03.005.008</t>
  </si>
  <si>
    <t>33.03.006.001</t>
  </si>
  <si>
    <t>33.03.006.002</t>
  </si>
  <si>
    <t>33.03.006.003</t>
  </si>
  <si>
    <t>33.03.006.004</t>
  </si>
  <si>
    <t>33.03.006.005</t>
  </si>
  <si>
    <t>33.03.100</t>
  </si>
  <si>
    <t>Programa 03 33-03-005 Decretos</t>
  </si>
  <si>
    <t>Ejecución Linea de Financiamiento</t>
  </si>
  <si>
    <t>Programa 03 33-03-006 Decretos</t>
  </si>
  <si>
    <t>Municipalidades (PMU)</t>
  </si>
  <si>
    <t>Municipalidades (PMB)</t>
  </si>
  <si>
    <t>.100</t>
  </si>
  <si>
    <t>GASTO REAL AÑO 2023</t>
  </si>
  <si>
    <t>2402500</t>
  </si>
  <si>
    <t>Servicio Nacional de Prevención y Respuesta Ante D</t>
  </si>
  <si>
    <t>GASTO AÑO 2023</t>
  </si>
  <si>
    <t xml:space="preserve">2101001998 Aplicación inciso 5to del Artículo 1 de la Ley N° </t>
  </si>
  <si>
    <t xml:space="preserve">2102001998 Aplicación inciso 5to del Artículo 1 de la Ley N° </t>
  </si>
  <si>
    <t>2102004007 Comisiones de Servicios en el Exterior</t>
  </si>
  <si>
    <t>2208003 Servicios de Mantención de Jardines</t>
  </si>
  <si>
    <t>26 OTROS GASTOS CORRIENTES</t>
  </si>
  <si>
    <t>2602 Compensaciones por Daños a Terceros y/o a la Propi</t>
  </si>
  <si>
    <t>2904 Mobiliario y Otros</t>
  </si>
  <si>
    <t xml:space="preserve">Aplicación inciso 5to del Artículo 1 de la Ley N° </t>
  </si>
  <si>
    <t>Mobiliario y Otros</t>
  </si>
  <si>
    <t>21.01.001.998</t>
  </si>
  <si>
    <t xml:space="preserve">21.02.001.998 </t>
  </si>
  <si>
    <t xml:space="preserve">21.02.004.007 </t>
  </si>
  <si>
    <t>23.</t>
  </si>
  <si>
    <t>FEBRERO ACUMULADO</t>
  </si>
  <si>
    <t>ACUMULADO FEBRERO</t>
  </si>
  <si>
    <t>24.02.500</t>
  </si>
  <si>
    <t>Febrero acumulado</t>
  </si>
  <si>
    <t>ACUMULADO MARZO</t>
  </si>
  <si>
    <t>MARZO DE 2023</t>
  </si>
  <si>
    <t>ACUMULADO A MARZO</t>
  </si>
  <si>
    <t>Sistemas de Información</t>
  </si>
  <si>
    <t>29.07.002</t>
  </si>
  <si>
    <t>29.04</t>
  </si>
  <si>
    <t>ACUMULADO ABRIL 2023</t>
  </si>
  <si>
    <t>ABRIL ACUMULADO</t>
  </si>
  <si>
    <t>ACUMULADO ABRIL</t>
  </si>
  <si>
    <t>3302025</t>
  </si>
  <si>
    <t>Gobiernos Regionales - Programas de Inversión</t>
  </si>
  <si>
    <t xml:space="preserve">ACUMULADO A ABRIL </t>
  </si>
  <si>
    <t>2401010 Fundación para la Promoción y Desarrollo de la Muj</t>
  </si>
  <si>
    <t xml:space="preserve">2407003 A Banco Interamericano de Desarrollo (BID) </t>
  </si>
  <si>
    <t>ACUMULADO A MAYO</t>
  </si>
  <si>
    <t>Fundación para la Promoción y Desarrollo de la Muj</t>
  </si>
  <si>
    <t>24.01.010</t>
  </si>
  <si>
    <t>Devengo M$</t>
  </si>
  <si>
    <t>Compromiso M$</t>
  </si>
  <si>
    <t xml:space="preserve">33  </t>
  </si>
  <si>
    <t>3303112</t>
  </si>
  <si>
    <t>Municipalidades (Programa Recuperación Espacios de</t>
  </si>
  <si>
    <t>Req M$</t>
  </si>
  <si>
    <t>Com M$</t>
  </si>
  <si>
    <t>Dev M$</t>
  </si>
  <si>
    <t>33.03.112</t>
  </si>
  <si>
    <t>.112</t>
  </si>
  <si>
    <t>Prestaciones Sociales del Empleador</t>
  </si>
  <si>
    <t>2599001 Integros por Recuperación de Licencias Médicas</t>
  </si>
  <si>
    <t>ACUMULADO A JUNIO</t>
  </si>
  <si>
    <t>Integros por Recuperación de Licencias Médicas</t>
  </si>
  <si>
    <t xml:space="preserve">25.99.001 </t>
  </si>
  <si>
    <t>25.99.001</t>
  </si>
  <si>
    <t>JUNIO DE 2023</t>
  </si>
  <si>
    <t>2599201 Integros por Cobro de Pagos en Exceso</t>
  </si>
  <si>
    <t>2599202 Integros por Cobro de Pagos Duplicados</t>
  </si>
  <si>
    <t>2599999 Otros</t>
  </si>
  <si>
    <t>2599999</t>
  </si>
  <si>
    <t>JULIO.2023</t>
  </si>
  <si>
    <t>Programa de Tenencia Responsable de Animales de Co</t>
  </si>
  <si>
    <t>25.99.999</t>
  </si>
  <si>
    <t>Integros por Cobro de Pagos en Exceso</t>
  </si>
  <si>
    <t>Integros por Cobro de Pagos Duplicados</t>
  </si>
  <si>
    <t>Descripción Unidad Ejecutora</t>
  </si>
  <si>
    <t>Subsecretaria de Desarrollo Regional y Administrat</t>
  </si>
  <si>
    <t>acumulado a septiembre</t>
  </si>
  <si>
    <t>ACUMULADO A SEPTIEMBRE</t>
  </si>
  <si>
    <t>OCTUBRE A 2023</t>
  </si>
  <si>
    <t>ACUMULADO A OCTUBRE 20233</t>
  </si>
  <si>
    <t>OCTUBRE DE 2023</t>
  </si>
  <si>
    <t>OCTUBRE ACUMULADO 2023</t>
  </si>
  <si>
    <t>33.02.025</t>
  </si>
  <si>
    <t>33.03.432</t>
  </si>
  <si>
    <t>a noviembre de 2023</t>
  </si>
  <si>
    <t>A NOVIEMBRE DE 2023</t>
  </si>
  <si>
    <t>ACUMULADO A NOVIEMBRE 2023</t>
  </si>
  <si>
    <t>33.03.006</t>
  </si>
  <si>
    <t>33.03.005</t>
  </si>
  <si>
    <t>a diciembre de 2023</t>
  </si>
  <si>
    <t>acumulado a diciembre 2023</t>
  </si>
  <si>
    <t>A DICIEMBRE DE 2023</t>
  </si>
  <si>
    <t>ACUMULADO A DICIEMBRE DE 2023</t>
  </si>
  <si>
    <t xml:space="preserve">2403025 U. de Chile, Facultad de Gobierno - Actualización </t>
  </si>
  <si>
    <t xml:space="preserve">2403030 SUBPESCA - Consulta indígena área marina Rapa Nui </t>
  </si>
  <si>
    <t>2905 Máquinas y Equipos</t>
  </si>
  <si>
    <t>2905001 Máquinas y Equipos de Oficina</t>
  </si>
  <si>
    <t>ACUMULADO A DICIEMBRE 2023</t>
  </si>
  <si>
    <t>A DICIEMBRE 2023</t>
  </si>
  <si>
    <t>Devengado M$</t>
  </si>
  <si>
    <t>Saldo por Comprometer M$</t>
  </si>
  <si>
    <t xml:space="preserve">U. de Chile, Facultad de Gobierno - Actualización </t>
  </si>
  <si>
    <t xml:space="preserve">SUBPESCA - Consulta indígena área marina Rapa Nui </t>
  </si>
  <si>
    <t>.030</t>
  </si>
  <si>
    <t>Máquinas y Equipos</t>
  </si>
  <si>
    <t>Máquinas y Equipos de Oficina</t>
  </si>
  <si>
    <t>29.05</t>
  </si>
  <si>
    <t>Presupuesto Inicial 2024 M$</t>
  </si>
  <si>
    <t>Presupuesto  Vigente 2024 M$</t>
  </si>
  <si>
    <t>MOVIMIENTO AÑO 2024</t>
  </si>
  <si>
    <t>GASTO AÑO 2024</t>
  </si>
  <si>
    <t>GASTO REAL  AÑO 2023</t>
  </si>
  <si>
    <t xml:space="preserve">Ley de Presupuestos </t>
  </si>
  <si>
    <t>33 TRANSFERENCIAS DE CAPITAL</t>
  </si>
  <si>
    <t>3302 Al Gobierno Central</t>
  </si>
  <si>
    <t>3302100 Recuperación Región del Maule</t>
  </si>
  <si>
    <t>Distribución Inicial al 31.04.2024</t>
  </si>
  <si>
    <t>TRANSFERENCIAS DE CAPITAL</t>
  </si>
  <si>
    <t>Recuperación Región del Maule</t>
  </si>
  <si>
    <t>.99</t>
  </si>
  <si>
    <t>Nivel Cruce</t>
  </si>
  <si>
    <t>2</t>
  </si>
  <si>
    <t>3</t>
  </si>
  <si>
    <t>4</t>
  </si>
  <si>
    <t>CLASIFICACIÓN PRESTPTESTARIA</t>
  </si>
  <si>
    <t>25.99.201</t>
  </si>
  <si>
    <t>25.99.202</t>
  </si>
  <si>
    <t>2599002</t>
  </si>
  <si>
    <t>Integros por Saldos No Utilizados de Transferencia</t>
  </si>
  <si>
    <t xml:space="preserve">ENERO </t>
  </si>
  <si>
    <t>25.99.002</t>
  </si>
  <si>
    <t>2403407</t>
  </si>
  <si>
    <t>Programa Servicios de Asistencia Técnica Especiali</t>
  </si>
  <si>
    <t>2024 ENERO</t>
  </si>
  <si>
    <t>Emergencia SPD (PMU)</t>
  </si>
  <si>
    <t>33.03.006.007</t>
  </si>
  <si>
    <t>.407</t>
  </si>
  <si>
    <t>24.03.407</t>
  </si>
  <si>
    <t>ENERO DE 2024</t>
  </si>
  <si>
    <t>Presupuesto  Vigente 2023 M$</t>
  </si>
  <si>
    <t>% de Ejecución  2024 M$</t>
  </si>
  <si>
    <t>%                           Ejecución 2023 M$</t>
  </si>
  <si>
    <t>Presupuesto Inicial 2024 M$.</t>
  </si>
  <si>
    <t>Presupuesto Vigente 2024 M$.</t>
  </si>
  <si>
    <t>% de Ejecución  2024 M$.</t>
  </si>
  <si>
    <t>% Ejecución 2023 M$,</t>
  </si>
  <si>
    <t>% de Ejecución 2024 M$.</t>
  </si>
  <si>
    <t>% Ejecución 2023 M$.</t>
  </si>
  <si>
    <t>Subt.</t>
  </si>
  <si>
    <t>CONSOLIDADO POR SUBTÍTULO PROGRAMA 01</t>
  </si>
  <si>
    <t>SUBSECRETARIA DE DESARROLLO REGIONAL Y ADMINISTRATIVO</t>
  </si>
  <si>
    <t>33.02.100</t>
  </si>
  <si>
    <t>04</t>
  </si>
  <si>
    <t>ACUMULADO A FEBRERO</t>
  </si>
  <si>
    <t>FEBRERO DE 2024</t>
  </si>
  <si>
    <t>ACUMULADO FEBRERO 2024</t>
  </si>
  <si>
    <t>2403027 Agencia para la Sustentabilidad y Cambio Climático</t>
  </si>
  <si>
    <t>2403043 UFRO - Red de expertos macro zona sur</t>
  </si>
  <si>
    <t>2407003 A Banco Interamericano de Desarrollo (BID)</t>
  </si>
  <si>
    <t>2407009 PNUD - Diálogos participativos regionales para ela</t>
  </si>
  <si>
    <t>m$ Requerimiento</t>
  </si>
  <si>
    <t>Agencia para la Sustentabilidad y Cambio Climático</t>
  </si>
  <si>
    <t>.043</t>
  </si>
  <si>
    <t>UFRO - Red de expertos macro zona sur</t>
  </si>
  <si>
    <t>24.03.043</t>
  </si>
  <si>
    <t>24.07.009</t>
  </si>
  <si>
    <t>Diálogos participativos regionales para ela</t>
  </si>
  <si>
    <t xml:space="preserve">MARZO </t>
  </si>
  <si>
    <t>M$ Monto Requerimiento</t>
  </si>
  <si>
    <t>24.03.602</t>
  </si>
  <si>
    <t>Municipalidades (Programa Revitalización de Barrios e Infraestructura Patrimonial Emblemática)</t>
  </si>
  <si>
    <t>Municipalidades (Programa Recuperación Espacios de Alto Valor Social)</t>
  </si>
  <si>
    <t>Municipalidades (Programa de Tenencia Responsable de Animales de Compañía)</t>
  </si>
  <si>
    <t>Servicios de Asistencia Técnica Especializada SATE</t>
  </si>
  <si>
    <t>M$ Monto Devengo</t>
  </si>
  <si>
    <t>M$ Monto Compromiso</t>
  </si>
  <si>
    <t>ACUMULADO A ABRIL</t>
  </si>
  <si>
    <t>m$ Monto Requerimiento</t>
  </si>
  <si>
    <t>m$ Monto Devengo</t>
  </si>
  <si>
    <t>M$ Compromiso</t>
  </si>
  <si>
    <t>M$ Devengado</t>
  </si>
  <si>
    <t>M$ Saldo por Comprometer</t>
  </si>
  <si>
    <t>M$ Requerimiento</t>
  </si>
  <si>
    <t>.'025</t>
  </si>
  <si>
    <t>Decreto 527 Reg. 0715EE (TT 24 Mayo 2024)</t>
  </si>
  <si>
    <t>2906002 Equipos de Comunicaciones para Redes Informáticas</t>
  </si>
  <si>
    <t xml:space="preserve"> Equipos de Comunicaciones para Redes Informáticas</t>
  </si>
  <si>
    <t>M$  Monto Compromiso</t>
  </si>
  <si>
    <t>M$  Monto Devengo</t>
  </si>
  <si>
    <t>[ 4/2 ]</t>
  </si>
  <si>
    <t>[ 5/2 ]</t>
  </si>
  <si>
    <t>Ejecución al 30/06/2024 M$</t>
  </si>
  <si>
    <t>% de Ejecución 30/06/2024 M$</t>
  </si>
  <si>
    <t>Presupuesto  Vigente al 30/06/2023 M$</t>
  </si>
  <si>
    <t>Ejecución al 30/06/2023  M$</t>
  </si>
  <si>
    <t>%                            Ejecución al 30/06/2023  M$</t>
  </si>
  <si>
    <t>Ejecución al 30/06/2023 M$</t>
  </si>
  <si>
    <t>%                            Ejecución al 30/06/2023 M$</t>
  </si>
  <si>
    <t>MODIFICACIONES RELEVANTES MUNICIPALIDADES AL 30 DE JUNIO DE 2024</t>
  </si>
  <si>
    <t>SIN INFORMACION SIGFE</t>
  </si>
  <si>
    <t>SITUACIÓN PRESUPUESTARIA AÑO 2024 AL 30/06/2024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</si>
</sst>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1" formatCode="_ * #,##0_ ;_ * \-#,##0_ ;_ * &quot;-&quot;_ ;_ @_ "/>
    <numFmt numFmtId="164" formatCode="_-&quot;$&quot;\ * #,##0.00_-;\-&quot;$&quot;\ * #,##0.00_-;_-&quot;$&quot;\ * &quot;-&quot;??_-;_-@_-"/>
    <numFmt numFmtId="165" formatCode="_-* #,##0.00_-;\-* #,##0.00_-;_-* &quot;-&quot;??_-;_-@_-"/>
    <numFmt numFmtId="166" formatCode="_-* #,##0.00\ _€_-;\-* #,##0.00\ _€_-;_-* &quot;-&quot;??\ _€_-;_-@_-"/>
    <numFmt numFmtId="167" formatCode="00"/>
    <numFmt numFmtId="168" formatCode="000"/>
    <numFmt numFmtId="169" formatCode="#,##0_ ;[Red]\-#,##0\ "/>
    <numFmt numFmtId="170" formatCode="#,##0.000"/>
    <numFmt numFmtId="171" formatCode="_-* #,##0_-;\-* #,##0_-;_-* &quot;-&quot;??_-;_-@_-"/>
    <numFmt numFmtId="172" formatCode="0.0%"/>
    <numFmt numFmtId="173" formatCode="#,##0;\(#,##0\)"/>
    <numFmt numFmtId="174" formatCode="_(&quot;$&quot;* #,##0_);_(&quot;$&quot;* \(#,##0\);_(&quot;$&quot;* &quot;-&quot;_);_(@_)"/>
    <numFmt numFmtId="175" formatCode="0.0"/>
    <numFmt numFmtId="176" formatCode="_ * #,##0.0_ ;_ * \-#,##0.0_ ;_ * &quot;-&quot;_ ;_ @_ "/>
  </numFmts>
  <fonts count="64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2"/>
      <color indexed="8"/>
      <name val="Arial"/>
      <family val="2"/>
    </font>
    <font>
      <b/>
      <sz val="14"/>
      <color indexed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1"/>
      <color indexed="8"/>
      <name val="Arial"/>
      <family val="2"/>
    </font>
    <font>
      <b/>
      <sz val="16"/>
      <color theme="0"/>
      <name val="Arial"/>
      <family val="2"/>
    </font>
    <font>
      <b/>
      <sz val="12"/>
      <color theme="0"/>
      <name val="Arial"/>
      <family val="2"/>
    </font>
    <font>
      <sz val="10"/>
      <color rgb="FFFF0000"/>
      <name val="Arial"/>
      <family val="2"/>
    </font>
    <font>
      <sz val="7"/>
      <name val="Trebuchet MS"/>
      <family val="2"/>
    </font>
    <font>
      <sz val="10"/>
      <name val="Trebuchet MS"/>
      <family val="2"/>
    </font>
    <font>
      <sz val="11"/>
      <name val="Calibri"/>
      <family val="2"/>
      <scheme val="minor"/>
    </font>
    <font>
      <sz val="9"/>
      <color rgb="FF333333"/>
      <name val="Arial"/>
      <family val="2"/>
    </font>
    <font>
      <b/>
      <sz val="10"/>
      <name val="Arial"/>
      <family val="2"/>
    </font>
    <font>
      <sz val="10"/>
      <color theme="1"/>
      <name val="Trebuchet MS"/>
      <family val="2"/>
    </font>
    <font>
      <b/>
      <sz val="9"/>
      <color indexed="81"/>
      <name val="Tahoma"/>
      <family val="2"/>
    </font>
    <font>
      <sz val="8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sz val="16"/>
      <color indexed="8"/>
      <name val="Arial"/>
      <family val="2"/>
    </font>
    <font>
      <b/>
      <sz val="14"/>
      <name val="Arial"/>
      <family val="2"/>
    </font>
    <font>
      <b/>
      <sz val="11"/>
      <color indexed="8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theme="5" tint="0.79998168889431442"/>
      <name val="Arial"/>
      <family val="2"/>
    </font>
    <font>
      <sz val="9"/>
      <color indexed="9"/>
      <name val="Trebuchet MS"/>
      <family val="2"/>
    </font>
    <font>
      <sz val="10"/>
      <color rgb="FF666666"/>
      <name val="Trebuchet MS"/>
      <family val="2"/>
    </font>
    <font>
      <sz val="8"/>
      <color indexed="8"/>
      <name val="Arial"/>
      <family val="2"/>
    </font>
    <font>
      <sz val="10"/>
      <color rgb="FFEB3C46"/>
      <name val="Arial"/>
      <family val="2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10"/>
      <color theme="1"/>
      <name val="Trebuchet MS"/>
      <family val="2"/>
    </font>
    <font>
      <sz val="11"/>
      <color rgb="FF666666"/>
      <name val="Calibri"/>
      <family val="2"/>
      <scheme val="minor"/>
    </font>
    <font>
      <sz val="16"/>
      <color theme="0"/>
      <name val="Arial"/>
      <family val="2"/>
    </font>
    <font>
      <sz val="14"/>
      <color indexed="8"/>
      <name val="Arial"/>
      <family val="2"/>
    </font>
    <font>
      <b/>
      <sz val="10"/>
      <name val="Trebuchet MS"/>
      <family val="2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name val="Trebuchet MS"/>
      <family val="2"/>
    </font>
    <font>
      <sz val="9"/>
      <color theme="1"/>
      <name val="Trebuchet MS"/>
      <family val="2"/>
    </font>
    <font>
      <sz val="7"/>
      <color theme="1" tint="4.9989318521683403E-2"/>
      <name val="Trebuchet MS"/>
      <family val="2"/>
    </font>
    <font>
      <sz val="7"/>
      <color theme="1"/>
      <name val="Calibri"/>
      <family val="2"/>
      <scheme val="minor"/>
    </font>
    <font>
      <sz val="9"/>
      <color theme="1" tint="4.9989318521683403E-2"/>
      <name val="Trebuchet MS"/>
      <family val="2"/>
    </font>
    <font>
      <sz val="9"/>
      <color rgb="FF666666"/>
      <name val="Trebuchet MS"/>
      <family val="2"/>
    </font>
    <font>
      <sz val="9"/>
      <color rgb="FFFF0000"/>
      <name val="Trebuchet MS"/>
      <family val="2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0"/>
      <color rgb="FF000000"/>
      <name val="Verdana"/>
      <family val="2"/>
    </font>
    <font>
      <sz val="7"/>
      <color rgb="FFFF0000"/>
      <name val="Trebuchet MS"/>
      <family val="2"/>
    </font>
    <font>
      <sz val="7"/>
      <color theme="1"/>
      <name val="Trebuchet MS"/>
      <family val="2"/>
    </font>
  </fonts>
  <fills count="31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F69B4"/>
        <bgColor indexed="64"/>
      </patternFill>
    </fill>
    <fill>
      <patternFill patternType="solid">
        <fgColor rgb="FFEB3C4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1C1D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FF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66FF99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CCCCCC"/>
      </left>
      <right style="thin">
        <color rgb="FFCCCCCC"/>
      </right>
      <top/>
      <bottom/>
      <diagonal/>
    </border>
    <border>
      <left/>
      <right/>
      <top/>
      <bottom style="thin">
        <color rgb="FFCCCCCC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FFFFFF"/>
      </left>
      <right style="thin">
        <color rgb="FFFFFFFF"/>
      </right>
      <top style="thin">
        <color rgb="FFCCCCCC"/>
      </top>
      <bottom style="thin">
        <color rgb="FFFFFFFF"/>
      </bottom>
      <diagonal/>
    </border>
    <border>
      <left style="thin">
        <color rgb="FFFFFFFF"/>
      </left>
      <right style="thin">
        <color rgb="FFCCCCCC"/>
      </right>
      <top style="thin">
        <color rgb="FFCCCCCC"/>
      </top>
      <bottom style="thin">
        <color rgb="FFFFFFFF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7">
    <xf numFmtId="0" fontId="0" fillId="0" borderId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165" fontId="8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3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3" fillId="0" borderId="0"/>
    <xf numFmtId="165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34" fillId="20" borderId="0" applyNumberFormat="0" applyBorder="0" applyAlignment="0" applyProtection="0"/>
    <xf numFmtId="0" fontId="35" fillId="21" borderId="0" applyNumberFormat="0" applyBorder="0" applyAlignment="0" applyProtection="0"/>
  </cellStyleXfs>
  <cellXfs count="1850">
    <xf numFmtId="0" fontId="0" fillId="0" borderId="0" xfId="0"/>
    <xf numFmtId="0" fontId="1" fillId="0" borderId="0" xfId="0" applyFont="1"/>
    <xf numFmtId="3" fontId="2" fillId="5" borderId="1" xfId="0" applyNumberFormat="1" applyFont="1" applyFill="1" applyBorder="1" applyAlignment="1">
      <alignment horizontal="right" vertical="top" wrapText="1"/>
    </xf>
    <xf numFmtId="3" fontId="1" fillId="0" borderId="0" xfId="0" applyNumberFormat="1" applyFont="1"/>
    <xf numFmtId="0" fontId="1" fillId="0" borderId="0" xfId="0" applyFont="1" applyAlignment="1">
      <alignment horizontal="left"/>
    </xf>
    <xf numFmtId="167" fontId="1" fillId="0" borderId="0" xfId="0" applyNumberFormat="1" applyFont="1" applyAlignment="1">
      <alignment horizontal="left" vertical="center"/>
    </xf>
    <xf numFmtId="168" fontId="1" fillId="0" borderId="0" xfId="0" applyNumberFormat="1" applyFont="1" applyAlignment="1">
      <alignment horizontal="left" vertical="center"/>
    </xf>
    <xf numFmtId="168" fontId="1" fillId="0" borderId="0" xfId="0" applyNumberFormat="1" applyFont="1"/>
    <xf numFmtId="168" fontId="12" fillId="0" borderId="1" xfId="0" applyNumberFormat="1" applyFont="1" applyBorder="1" applyAlignment="1">
      <alignment vertical="top" wrapText="1"/>
    </xf>
    <xf numFmtId="3" fontId="1" fillId="0" borderId="1" xfId="0" applyNumberFormat="1" applyFont="1" applyBorder="1" applyAlignment="1">
      <alignment horizontal="right" vertical="top" wrapText="1"/>
    </xf>
    <xf numFmtId="3" fontId="2" fillId="5" borderId="1" xfId="0" applyNumberFormat="1" applyFont="1" applyFill="1" applyBorder="1"/>
    <xf numFmtId="0" fontId="2" fillId="5" borderId="15" xfId="0" applyFont="1" applyFill="1" applyBorder="1" applyAlignment="1">
      <alignment horizontal="left" vertical="top" wrapText="1"/>
    </xf>
    <xf numFmtId="167" fontId="2" fillId="5" borderId="1" xfId="0" applyNumberFormat="1" applyFont="1" applyFill="1" applyBorder="1" applyAlignment="1">
      <alignment horizontal="left" vertical="center" wrapText="1"/>
    </xf>
    <xf numFmtId="168" fontId="2" fillId="5" borderId="1" xfId="0" applyNumberFormat="1" applyFont="1" applyFill="1" applyBorder="1" applyAlignment="1">
      <alignment horizontal="left" vertical="center" wrapText="1"/>
    </xf>
    <xf numFmtId="168" fontId="2" fillId="5" borderId="1" xfId="0" applyNumberFormat="1" applyFont="1" applyFill="1" applyBorder="1" applyAlignment="1">
      <alignment vertical="top" wrapText="1"/>
    </xf>
    <xf numFmtId="0" fontId="2" fillId="0" borderId="15" xfId="0" applyFont="1" applyBorder="1" applyAlignment="1">
      <alignment horizontal="left" vertical="top" wrapText="1"/>
    </xf>
    <xf numFmtId="168" fontId="2" fillId="0" borderId="1" xfId="0" applyNumberFormat="1" applyFont="1" applyBorder="1" applyAlignment="1">
      <alignment vertical="top" wrapText="1"/>
    </xf>
    <xf numFmtId="167" fontId="1" fillId="5" borderId="1" xfId="0" applyNumberFormat="1" applyFont="1" applyFill="1" applyBorder="1" applyAlignment="1">
      <alignment horizontal="left" vertical="center" wrapText="1"/>
    </xf>
    <xf numFmtId="168" fontId="1" fillId="5" borderId="1" xfId="0" applyNumberFormat="1" applyFont="1" applyFill="1" applyBorder="1" applyAlignment="1">
      <alignment horizontal="left" vertical="center" wrapText="1"/>
    </xf>
    <xf numFmtId="167" fontId="2" fillId="0" borderId="1" xfId="0" applyNumberFormat="1" applyFont="1" applyBorder="1" applyAlignment="1">
      <alignment horizontal="left" vertical="center" wrapText="1"/>
    </xf>
    <xf numFmtId="168" fontId="1" fillId="0" borderId="1" xfId="0" applyNumberFormat="1" applyFont="1" applyBorder="1"/>
    <xf numFmtId="168" fontId="2" fillId="5" borderId="3" xfId="0" applyNumberFormat="1" applyFont="1" applyFill="1" applyBorder="1" applyAlignment="1">
      <alignment vertical="top" wrapText="1"/>
    </xf>
    <xf numFmtId="3" fontId="1" fillId="0" borderId="0" xfId="0" applyNumberFormat="1" applyFont="1" applyProtection="1">
      <protection locked="0"/>
    </xf>
    <xf numFmtId="0" fontId="1" fillId="0" borderId="0" xfId="0" applyFont="1" applyProtection="1">
      <protection locked="0"/>
    </xf>
    <xf numFmtId="0" fontId="1" fillId="0" borderId="0" xfId="0" applyFont="1" applyAlignment="1" applyProtection="1">
      <alignment horizontal="left"/>
      <protection locked="0"/>
    </xf>
    <xf numFmtId="167" fontId="1" fillId="0" borderId="0" xfId="0" applyNumberFormat="1" applyFont="1" applyAlignment="1" applyProtection="1">
      <alignment horizontal="left" vertical="center"/>
      <protection locked="0"/>
    </xf>
    <xf numFmtId="168" fontId="1" fillId="0" borderId="0" xfId="0" applyNumberFormat="1" applyFont="1" applyProtection="1">
      <protection locked="0"/>
    </xf>
    <xf numFmtId="168" fontId="1" fillId="0" borderId="0" xfId="0" applyNumberFormat="1" applyFont="1" applyAlignment="1" applyProtection="1">
      <alignment horizontal="left" vertical="center"/>
      <protection locked="0"/>
    </xf>
    <xf numFmtId="168" fontId="1" fillId="0" borderId="1" xfId="0" applyNumberFormat="1" applyFont="1" applyBorder="1" applyAlignment="1">
      <alignment horizontal="right" vertical="top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 applyProtection="1">
      <alignment horizontal="center" vertical="center"/>
      <protection locked="0"/>
    </xf>
    <xf numFmtId="0" fontId="1" fillId="9" borderId="0" xfId="0" applyFont="1" applyFill="1"/>
    <xf numFmtId="3" fontId="1" fillId="9" borderId="0" xfId="0" applyNumberFormat="1" applyFont="1" applyFill="1"/>
    <xf numFmtId="167" fontId="1" fillId="9" borderId="0" xfId="0" applyNumberFormat="1" applyFont="1" applyFill="1" applyAlignment="1">
      <alignment horizontal="left" vertical="center"/>
    </xf>
    <xf numFmtId="168" fontId="1" fillId="9" borderId="0" xfId="0" applyNumberFormat="1" applyFont="1" applyFill="1" applyAlignment="1">
      <alignment horizontal="left" vertical="center"/>
    </xf>
    <xf numFmtId="168" fontId="1" fillId="9" borderId="0" xfId="0" applyNumberFormat="1" applyFont="1" applyFill="1"/>
    <xf numFmtId="3" fontId="2" fillId="5" borderId="16" xfId="0" applyNumberFormat="1" applyFont="1" applyFill="1" applyBorder="1" applyAlignment="1">
      <alignment horizontal="right" vertical="top" wrapText="1"/>
    </xf>
    <xf numFmtId="3" fontId="1" fillId="0" borderId="0" xfId="0" applyNumberFormat="1" applyFont="1" applyAlignment="1" applyProtection="1">
      <alignment horizontal="right"/>
      <protection locked="0"/>
    </xf>
    <xf numFmtId="0" fontId="0" fillId="0" borderId="0" xfId="0" applyAlignment="1">
      <alignment horizontal="left"/>
    </xf>
    <xf numFmtId="170" fontId="1" fillId="0" borderId="0" xfId="0" applyNumberFormat="1" applyFont="1" applyProtection="1">
      <protection locked="0"/>
    </xf>
    <xf numFmtId="0" fontId="11" fillId="0" borderId="0" xfId="0" applyFont="1"/>
    <xf numFmtId="0" fontId="21" fillId="0" borderId="0" xfId="0" applyFont="1"/>
    <xf numFmtId="3" fontId="1" fillId="10" borderId="0" xfId="0" applyNumberFormat="1" applyFont="1" applyFill="1"/>
    <xf numFmtId="0" fontId="1" fillId="10" borderId="0" xfId="0" applyFont="1" applyFill="1"/>
    <xf numFmtId="3" fontId="1" fillId="10" borderId="1" xfId="0" applyNumberFormat="1" applyFont="1" applyFill="1" applyBorder="1"/>
    <xf numFmtId="0" fontId="15" fillId="0" borderId="0" xfId="0" applyFont="1" applyProtection="1">
      <protection locked="0"/>
    </xf>
    <xf numFmtId="0" fontId="20" fillId="16" borderId="0" xfId="0" applyFont="1" applyFill="1" applyAlignment="1">
      <alignment horizontal="center" vertical="center" wrapText="1"/>
    </xf>
    <xf numFmtId="173" fontId="20" fillId="16" borderId="0" xfId="0" applyNumberFormat="1" applyFont="1" applyFill="1" applyAlignment="1">
      <alignment horizontal="right" vertical="center" wrapText="1"/>
    </xf>
    <xf numFmtId="3" fontId="3" fillId="0" borderId="1" xfId="0" applyNumberFormat="1" applyFont="1" applyBorder="1" applyAlignment="1">
      <alignment horizontal="right" vertical="top" wrapText="1"/>
    </xf>
    <xf numFmtId="168" fontId="1" fillId="5" borderId="1" xfId="0" applyNumberFormat="1" applyFont="1" applyFill="1" applyBorder="1"/>
    <xf numFmtId="169" fontId="2" fillId="9" borderId="40" xfId="11" applyNumberFormat="1" applyFont="1" applyFill="1" applyBorder="1" applyAlignment="1">
      <alignment horizontal="right"/>
    </xf>
    <xf numFmtId="167" fontId="23" fillId="10" borderId="1" xfId="0" applyNumberFormat="1" applyFont="1" applyFill="1" applyBorder="1" applyAlignment="1">
      <alignment horizontal="left" vertical="center" wrapText="1"/>
    </xf>
    <xf numFmtId="168" fontId="23" fillId="10" borderId="1" xfId="0" applyNumberFormat="1" applyFont="1" applyFill="1" applyBorder="1" applyAlignment="1">
      <alignment horizontal="left" vertical="center" wrapText="1"/>
    </xf>
    <xf numFmtId="168" fontId="23" fillId="10" borderId="1" xfId="0" applyNumberFormat="1" applyFont="1" applyFill="1" applyBorder="1" applyAlignment="1">
      <alignment vertical="top" wrapText="1"/>
    </xf>
    <xf numFmtId="3" fontId="3" fillId="10" borderId="1" xfId="0" applyNumberFormat="1" applyFont="1" applyFill="1" applyBorder="1" applyAlignment="1">
      <alignment horizontal="right" vertical="top" wrapText="1"/>
    </xf>
    <xf numFmtId="3" fontId="3" fillId="10" borderId="1" xfId="0" applyNumberFormat="1" applyFont="1" applyFill="1" applyBorder="1"/>
    <xf numFmtId="168" fontId="23" fillId="10" borderId="1" xfId="0" quotePrefix="1" applyNumberFormat="1" applyFont="1" applyFill="1" applyBorder="1" applyAlignment="1">
      <alignment horizontal="left" vertical="center" wrapText="1"/>
    </xf>
    <xf numFmtId="49" fontId="23" fillId="10" borderId="1" xfId="0" applyNumberFormat="1" applyFont="1" applyFill="1" applyBorder="1" applyAlignment="1">
      <alignment horizontal="left" vertical="center" wrapText="1"/>
    </xf>
    <xf numFmtId="3" fontId="3" fillId="10" borderId="1" xfId="0" applyNumberFormat="1" applyFont="1" applyFill="1" applyBorder="1" applyAlignment="1">
      <alignment horizontal="right"/>
    </xf>
    <xf numFmtId="168" fontId="23" fillId="10" borderId="1" xfId="0" applyNumberFormat="1" applyFont="1" applyFill="1" applyBorder="1" applyAlignment="1">
      <alignment horizontal="right" vertical="center" wrapText="1"/>
    </xf>
    <xf numFmtId="168" fontId="23" fillId="10" borderId="1" xfId="0" applyNumberFormat="1" applyFont="1" applyFill="1" applyBorder="1" applyAlignment="1">
      <alignment horizontal="right" vertical="top" wrapText="1"/>
    </xf>
    <xf numFmtId="168" fontId="23" fillId="10" borderId="1" xfId="0" applyNumberFormat="1" applyFont="1" applyFill="1" applyBorder="1" applyAlignment="1">
      <alignment horizontal="center" vertical="center" wrapText="1"/>
    </xf>
    <xf numFmtId="49" fontId="23" fillId="10" borderId="1" xfId="0" applyNumberFormat="1" applyFont="1" applyFill="1" applyBorder="1" applyAlignment="1">
      <alignment horizontal="right" vertical="center" wrapText="1"/>
    </xf>
    <xf numFmtId="49" fontId="23" fillId="10" borderId="1" xfId="0" applyNumberFormat="1" applyFont="1" applyFill="1" applyBorder="1" applyAlignment="1">
      <alignment horizontal="right" vertical="top" wrapText="1"/>
    </xf>
    <xf numFmtId="0" fontId="2" fillId="9" borderId="41" xfId="0" applyFont="1" applyFill="1" applyBorder="1"/>
    <xf numFmtId="0" fontId="18" fillId="0" borderId="0" xfId="0" applyFont="1"/>
    <xf numFmtId="0" fontId="1" fillId="0" borderId="15" xfId="0" applyFont="1" applyBorder="1" applyAlignment="1">
      <alignment horizontal="left" vertical="top" wrapText="1"/>
    </xf>
    <xf numFmtId="167" fontId="1" fillId="0" borderId="1" xfId="0" applyNumberFormat="1" applyFont="1" applyBorder="1" applyAlignment="1">
      <alignment horizontal="left" vertical="center" wrapText="1"/>
    </xf>
    <xf numFmtId="3" fontId="23" fillId="5" borderId="1" xfId="0" applyNumberFormat="1" applyFont="1" applyFill="1" applyBorder="1" applyAlignment="1">
      <alignment horizontal="right" vertical="top" wrapText="1"/>
    </xf>
    <xf numFmtId="167" fontId="23" fillId="5" borderId="1" xfId="0" applyNumberFormat="1" applyFont="1" applyFill="1" applyBorder="1" applyAlignment="1">
      <alignment horizontal="left" vertical="top" wrapText="1"/>
    </xf>
    <xf numFmtId="168" fontId="23" fillId="5" borderId="1" xfId="0" applyNumberFormat="1" applyFont="1" applyFill="1" applyBorder="1" applyAlignment="1">
      <alignment horizontal="left" vertical="center" wrapText="1"/>
    </xf>
    <xf numFmtId="168" fontId="23" fillId="5" borderId="1" xfId="0" applyNumberFormat="1" applyFont="1" applyFill="1" applyBorder="1" applyAlignment="1">
      <alignment horizontal="center" vertical="center" wrapText="1"/>
    </xf>
    <xf numFmtId="172" fontId="23" fillId="5" borderId="1" xfId="7" applyNumberFormat="1" applyFont="1" applyFill="1" applyBorder="1" applyAlignment="1" applyProtection="1">
      <alignment horizontal="center" vertical="center" wrapText="1"/>
    </xf>
    <xf numFmtId="168" fontId="23" fillId="5" borderId="1" xfId="0" applyNumberFormat="1" applyFont="1" applyFill="1" applyBorder="1" applyAlignment="1">
      <alignment vertical="top" wrapText="1"/>
    </xf>
    <xf numFmtId="167" fontId="23" fillId="5" borderId="1" xfId="0" applyNumberFormat="1" applyFont="1" applyFill="1" applyBorder="1" applyAlignment="1">
      <alignment horizontal="left" vertical="center" wrapText="1"/>
    </xf>
    <xf numFmtId="167" fontId="23" fillId="5" borderId="3" xfId="0" applyNumberFormat="1" applyFont="1" applyFill="1" applyBorder="1" applyAlignment="1">
      <alignment horizontal="left" vertical="center" wrapText="1"/>
    </xf>
    <xf numFmtId="168" fontId="23" fillId="5" borderId="3" xfId="0" applyNumberFormat="1" applyFont="1" applyFill="1" applyBorder="1" applyAlignment="1">
      <alignment horizontal="left" vertical="center" wrapText="1"/>
    </xf>
    <xf numFmtId="168" fontId="13" fillId="5" borderId="1" xfId="0" applyNumberFormat="1" applyFont="1" applyFill="1" applyBorder="1" applyAlignment="1">
      <alignment vertical="top" wrapText="1"/>
    </xf>
    <xf numFmtId="3" fontId="0" fillId="10" borderId="0" xfId="0" applyNumberFormat="1" applyFill="1"/>
    <xf numFmtId="168" fontId="3" fillId="0" borderId="1" xfId="0" applyNumberFormat="1" applyFont="1" applyBorder="1" applyAlignment="1">
      <alignment horizontal="left" vertical="center" wrapText="1"/>
    </xf>
    <xf numFmtId="168" fontId="23" fillId="5" borderId="1" xfId="0" applyNumberFormat="1" applyFont="1" applyFill="1" applyBorder="1" applyAlignment="1">
      <alignment horizontal="right" vertical="center" wrapText="1"/>
    </xf>
    <xf numFmtId="167" fontId="3" fillId="0" borderId="1" xfId="0" applyNumberFormat="1" applyFont="1" applyBorder="1" applyAlignment="1">
      <alignment horizontal="left" vertical="center" wrapText="1"/>
    </xf>
    <xf numFmtId="168" fontId="3" fillId="0" borderId="1" xfId="0" applyNumberFormat="1" applyFont="1" applyBorder="1" applyAlignment="1">
      <alignment horizontal="right" vertical="center" wrapText="1"/>
    </xf>
    <xf numFmtId="0" fontId="27" fillId="0" borderId="15" xfId="0" applyFont="1" applyBorder="1" applyAlignment="1">
      <alignment horizontal="left" vertical="top" wrapText="1"/>
    </xf>
    <xf numFmtId="0" fontId="0" fillId="10" borderId="0" xfId="0" applyFill="1"/>
    <xf numFmtId="0" fontId="1" fillId="10" borderId="0" xfId="0" applyFont="1" applyFill="1" applyAlignment="1">
      <alignment horizontal="left"/>
    </xf>
    <xf numFmtId="167" fontId="1" fillId="10" borderId="0" xfId="0" applyNumberFormat="1" applyFont="1" applyFill="1" applyAlignment="1">
      <alignment horizontal="left" vertical="center"/>
    </xf>
    <xf numFmtId="168" fontId="1" fillId="10" borderId="0" xfId="0" applyNumberFormat="1" applyFont="1" applyFill="1" applyAlignment="1">
      <alignment horizontal="left" vertical="center"/>
    </xf>
    <xf numFmtId="168" fontId="1" fillId="10" borderId="0" xfId="0" applyNumberFormat="1" applyFont="1" applyFill="1"/>
    <xf numFmtId="3" fontId="1" fillId="10" borderId="0" xfId="0" applyNumberFormat="1" applyFont="1" applyFill="1" applyAlignment="1">
      <alignment horizontal="right"/>
    </xf>
    <xf numFmtId="0" fontId="2" fillId="10" borderId="0" xfId="0" applyFont="1" applyFill="1"/>
    <xf numFmtId="0" fontId="18" fillId="10" borderId="0" xfId="0" applyFont="1" applyFill="1"/>
    <xf numFmtId="0" fontId="0" fillId="10" borderId="0" xfId="0" applyFill="1" applyAlignment="1">
      <alignment horizontal="left"/>
    </xf>
    <xf numFmtId="3" fontId="3" fillId="10" borderId="15" xfId="0" applyNumberFormat="1" applyFont="1" applyFill="1" applyBorder="1" applyAlignment="1">
      <alignment horizontal="right" vertical="top" wrapText="1"/>
    </xf>
    <xf numFmtId="3" fontId="3" fillId="10" borderId="15" xfId="0" applyNumberFormat="1" applyFont="1" applyFill="1" applyBorder="1"/>
    <xf numFmtId="0" fontId="23" fillId="10" borderId="15" xfId="0" applyFont="1" applyFill="1" applyBorder="1" applyAlignment="1">
      <alignment horizontal="left" vertical="top" wrapText="1"/>
    </xf>
    <xf numFmtId="41" fontId="0" fillId="0" borderId="0" xfId="14" applyFont="1"/>
    <xf numFmtId="0" fontId="1" fillId="0" borderId="0" xfId="0" applyFont="1" applyAlignment="1">
      <alignment vertical="top"/>
    </xf>
    <xf numFmtId="41" fontId="1" fillId="0" borderId="0" xfId="14" applyFont="1" applyFill="1" applyAlignment="1">
      <alignment vertical="top"/>
    </xf>
    <xf numFmtId="0" fontId="2" fillId="0" borderId="0" xfId="0" applyFont="1" applyAlignment="1">
      <alignment vertical="top"/>
    </xf>
    <xf numFmtId="168" fontId="3" fillId="0" borderId="1" xfId="0" applyNumberFormat="1" applyFont="1" applyBorder="1" applyAlignment="1">
      <alignment horizontal="center" vertical="top" wrapText="1"/>
    </xf>
    <xf numFmtId="168" fontId="2" fillId="5" borderId="1" xfId="0" applyNumberFormat="1" applyFont="1" applyFill="1" applyBorder="1" applyAlignment="1">
      <alignment horizontal="center" vertical="top" wrapText="1"/>
    </xf>
    <xf numFmtId="168" fontId="1" fillId="0" borderId="1" xfId="0" applyNumberFormat="1" applyFont="1" applyBorder="1" applyAlignment="1">
      <alignment horizontal="center" vertical="top" wrapText="1"/>
    </xf>
    <xf numFmtId="0" fontId="29" fillId="10" borderId="12" xfId="2" applyFont="1" applyFill="1" applyBorder="1" applyAlignment="1"/>
    <xf numFmtId="167" fontId="29" fillId="10" borderId="23" xfId="2" applyNumberFormat="1" applyFont="1" applyFill="1" applyBorder="1" applyAlignment="1"/>
    <xf numFmtId="168" fontId="29" fillId="10" borderId="23" xfId="2" applyNumberFormat="1" applyFont="1" applyFill="1" applyBorder="1" applyAlignment="1"/>
    <xf numFmtId="0" fontId="2" fillId="9" borderId="18" xfId="0" applyFont="1" applyFill="1" applyBorder="1"/>
    <xf numFmtId="0" fontId="2" fillId="9" borderId="17" xfId="0" applyFont="1" applyFill="1" applyBorder="1"/>
    <xf numFmtId="0" fontId="2" fillId="9" borderId="33" xfId="0" applyFont="1" applyFill="1" applyBorder="1"/>
    <xf numFmtId="0" fontId="2" fillId="9" borderId="15" xfId="0" applyFont="1" applyFill="1" applyBorder="1"/>
    <xf numFmtId="0" fontId="2" fillId="9" borderId="1" xfId="0" applyFont="1" applyFill="1" applyBorder="1"/>
    <xf numFmtId="0" fontId="2" fillId="9" borderId="34" xfId="0" applyFont="1" applyFill="1" applyBorder="1"/>
    <xf numFmtId="0" fontId="31" fillId="10" borderId="0" xfId="0" applyFont="1" applyFill="1"/>
    <xf numFmtId="41" fontId="1" fillId="10" borderId="0" xfId="14" applyFont="1" applyFill="1"/>
    <xf numFmtId="9" fontId="1" fillId="10" borderId="0" xfId="7" applyFont="1" applyFill="1" applyAlignment="1">
      <alignment horizontal="center"/>
    </xf>
    <xf numFmtId="9" fontId="1" fillId="9" borderId="0" xfId="7" applyFont="1" applyFill="1" applyBorder="1" applyAlignment="1">
      <alignment horizontal="center"/>
    </xf>
    <xf numFmtId="41" fontId="1" fillId="10" borderId="0" xfId="14" applyFont="1" applyFill="1" applyAlignment="1">
      <alignment horizontal="right"/>
    </xf>
    <xf numFmtId="41" fontId="1" fillId="9" borderId="0" xfId="14" applyFont="1" applyFill="1" applyBorder="1" applyAlignment="1">
      <alignment horizontal="right"/>
    </xf>
    <xf numFmtId="3" fontId="1" fillId="0" borderId="2" xfId="0" applyNumberFormat="1" applyFont="1" applyBorder="1" applyAlignment="1">
      <alignment horizontal="right" vertical="top" wrapText="1"/>
    </xf>
    <xf numFmtId="3" fontId="2" fillId="5" borderId="2" xfId="0" applyNumberFormat="1" applyFont="1" applyFill="1" applyBorder="1" applyAlignment="1">
      <alignment horizontal="right" vertical="top" wrapText="1"/>
    </xf>
    <xf numFmtId="3" fontId="3" fillId="0" borderId="2" xfId="0" applyNumberFormat="1" applyFont="1" applyBorder="1" applyAlignment="1">
      <alignment horizontal="right" vertical="top" wrapText="1"/>
    </xf>
    <xf numFmtId="167" fontId="23" fillId="5" borderId="1" xfId="0" applyNumberFormat="1" applyFont="1" applyFill="1" applyBorder="1" applyAlignment="1">
      <alignment horizontal="left" vertical="center"/>
    </xf>
    <xf numFmtId="171" fontId="1" fillId="0" borderId="0" xfId="8" applyNumberFormat="1" applyFont="1" applyFill="1" applyBorder="1" applyAlignment="1" applyProtection="1">
      <protection locked="0"/>
    </xf>
    <xf numFmtId="3" fontId="1" fillId="0" borderId="0" xfId="7" applyNumberFormat="1" applyFont="1" applyProtection="1">
      <protection locked="0"/>
    </xf>
    <xf numFmtId="3" fontId="3" fillId="0" borderId="1" xfId="7" applyNumberFormat="1" applyFont="1" applyFill="1" applyBorder="1" applyAlignment="1" applyProtection="1">
      <alignment horizontal="right" vertical="center" wrapText="1"/>
    </xf>
    <xf numFmtId="3" fontId="23" fillId="5" borderId="1" xfId="7" applyNumberFormat="1" applyFont="1" applyFill="1" applyBorder="1" applyAlignment="1" applyProtection="1">
      <alignment horizontal="right" vertical="center" wrapText="1"/>
    </xf>
    <xf numFmtId="3" fontId="23" fillId="5" borderId="1" xfId="7" applyNumberFormat="1" applyFont="1" applyFill="1" applyBorder="1" applyAlignment="1" applyProtection="1">
      <alignment horizontal="right" vertical="center"/>
    </xf>
    <xf numFmtId="3" fontId="23" fillId="5" borderId="3" xfId="7" applyNumberFormat="1" applyFont="1" applyFill="1" applyBorder="1" applyAlignment="1" applyProtection="1">
      <alignment horizontal="right" vertical="center" wrapText="1"/>
    </xf>
    <xf numFmtId="172" fontId="23" fillId="5" borderId="1" xfId="2" applyNumberFormat="1" applyFont="1" applyFill="1" applyBorder="1" applyAlignment="1" applyProtection="1">
      <alignment horizontal="center" vertical="center" wrapText="1"/>
    </xf>
    <xf numFmtId="3" fontId="1" fillId="0" borderId="0" xfId="0" applyNumberFormat="1" applyFont="1" applyAlignment="1" applyProtection="1">
      <alignment horizontal="center"/>
      <protection locked="0"/>
    </xf>
    <xf numFmtId="41" fontId="1" fillId="0" borderId="0" xfId="14" applyFont="1" applyFill="1" applyProtection="1">
      <protection locked="0"/>
    </xf>
    <xf numFmtId="3" fontId="1" fillId="0" borderId="0" xfId="0" applyNumberFormat="1" applyFont="1" applyAlignment="1" applyProtection="1">
      <alignment horizontal="center" wrapText="1"/>
      <protection locked="0"/>
    </xf>
    <xf numFmtId="3" fontId="1" fillId="0" borderId="0" xfId="0" applyNumberFormat="1" applyFont="1" applyAlignment="1" applyProtection="1">
      <alignment horizontal="right" wrapText="1"/>
      <protection locked="0"/>
    </xf>
    <xf numFmtId="3" fontId="1" fillId="0" borderId="0" xfId="0" applyNumberFormat="1" applyFont="1" applyAlignment="1" applyProtection="1">
      <alignment wrapText="1"/>
      <protection locked="0"/>
    </xf>
    <xf numFmtId="172" fontId="23" fillId="5" borderId="3" xfId="2" applyNumberFormat="1" applyFont="1" applyFill="1" applyBorder="1" applyAlignment="1" applyProtection="1">
      <alignment horizontal="center" vertical="center" wrapText="1"/>
    </xf>
    <xf numFmtId="3" fontId="2" fillId="5" borderId="34" xfId="0" applyNumberFormat="1" applyFont="1" applyFill="1" applyBorder="1"/>
    <xf numFmtId="41" fontId="1" fillId="0" borderId="0" xfId="14" applyFont="1" applyFill="1"/>
    <xf numFmtId="3" fontId="2" fillId="5" borderId="15" xfId="0" applyNumberFormat="1" applyFont="1" applyFill="1" applyBorder="1"/>
    <xf numFmtId="173" fontId="19" fillId="16" borderId="0" xfId="0" applyNumberFormat="1" applyFont="1" applyFill="1" applyAlignment="1">
      <alignment horizontal="right" vertical="center"/>
    </xf>
    <xf numFmtId="41" fontId="1" fillId="10" borderId="1" xfId="14" applyFont="1" applyFill="1" applyBorder="1" applyAlignment="1">
      <alignment horizontal="right" vertical="center"/>
    </xf>
    <xf numFmtId="3" fontId="3" fillId="10" borderId="3" xfId="0" applyNumberFormat="1" applyFont="1" applyFill="1" applyBorder="1" applyAlignment="1">
      <alignment horizontal="right" vertical="top" wrapText="1"/>
    </xf>
    <xf numFmtId="3" fontId="1" fillId="10" borderId="0" xfId="0" applyNumberFormat="1" applyFont="1" applyFill="1" applyAlignment="1">
      <alignment horizontal="left"/>
    </xf>
    <xf numFmtId="41" fontId="3" fillId="10" borderId="1" xfId="14" applyFont="1" applyFill="1" applyBorder="1" applyAlignment="1">
      <alignment vertical="center" wrapText="1"/>
    </xf>
    <xf numFmtId="3" fontId="31" fillId="10" borderId="0" xfId="0" applyNumberFormat="1" applyFont="1" applyFill="1"/>
    <xf numFmtId="3" fontId="1" fillId="10" borderId="15" xfId="0" applyNumberFormat="1" applyFont="1" applyFill="1" applyBorder="1"/>
    <xf numFmtId="3" fontId="3" fillId="10" borderId="15" xfId="0" applyNumberFormat="1" applyFont="1" applyFill="1" applyBorder="1" applyAlignment="1">
      <alignment horizontal="right"/>
    </xf>
    <xf numFmtId="3" fontId="1" fillId="10" borderId="18" xfId="0" applyNumberFormat="1" applyFont="1" applyFill="1" applyBorder="1"/>
    <xf numFmtId="3" fontId="1" fillId="10" borderId="17" xfId="0" applyNumberFormat="1" applyFont="1" applyFill="1" applyBorder="1"/>
    <xf numFmtId="0" fontId="17" fillId="12" borderId="18" xfId="2" applyFont="1" applyFill="1" applyBorder="1" applyAlignment="1">
      <alignment vertical="center"/>
    </xf>
    <xf numFmtId="167" fontId="17" fillId="12" borderId="17" xfId="2" applyNumberFormat="1" applyFont="1" applyFill="1" applyBorder="1" applyAlignment="1">
      <alignment vertical="center"/>
    </xf>
    <xf numFmtId="168" fontId="17" fillId="12" borderId="17" xfId="2" applyNumberFormat="1" applyFont="1" applyFill="1" applyBorder="1" applyAlignment="1">
      <alignment vertical="center"/>
    </xf>
    <xf numFmtId="3" fontId="17" fillId="12" borderId="17" xfId="2" applyNumberFormat="1" applyFont="1" applyFill="1" applyBorder="1" applyAlignment="1">
      <alignment vertical="center"/>
    </xf>
    <xf numFmtId="3" fontId="3" fillId="10" borderId="0" xfId="8" applyNumberFormat="1" applyFont="1" applyFill="1" applyBorder="1"/>
    <xf numFmtId="168" fontId="3" fillId="10" borderId="1" xfId="0" applyNumberFormat="1" applyFont="1" applyFill="1" applyBorder="1" applyAlignment="1">
      <alignment vertical="top" wrapText="1"/>
    </xf>
    <xf numFmtId="3" fontId="3" fillId="10" borderId="1" xfId="0" applyNumberFormat="1" applyFont="1" applyFill="1" applyBorder="1" applyAlignment="1">
      <alignment horizontal="right" vertical="top"/>
    </xf>
    <xf numFmtId="49" fontId="23" fillId="10" borderId="1" xfId="0" applyNumberFormat="1" applyFont="1" applyFill="1" applyBorder="1" applyAlignment="1">
      <alignment vertical="top" wrapText="1"/>
    </xf>
    <xf numFmtId="0" fontId="0" fillId="0" borderId="0" xfId="0" pivotButton="1"/>
    <xf numFmtId="41" fontId="0" fillId="0" borderId="0" xfId="0" applyNumberFormat="1"/>
    <xf numFmtId="172" fontId="1" fillId="10" borderId="24" xfId="7" applyNumberFormat="1" applyFont="1" applyFill="1" applyBorder="1" applyAlignment="1">
      <alignment horizontal="center" vertical="center"/>
    </xf>
    <xf numFmtId="0" fontId="20" fillId="18" borderId="0" xfId="0" applyFont="1" applyFill="1" applyAlignment="1">
      <alignment horizontal="center" vertical="center" wrapText="1"/>
    </xf>
    <xf numFmtId="41" fontId="14" fillId="0" borderId="0" xfId="14" applyFont="1"/>
    <xf numFmtId="0" fontId="3" fillId="0" borderId="0" xfId="0" applyFont="1" applyAlignment="1" applyProtection="1">
      <alignment horizontal="center" vertical="center"/>
      <protection locked="0"/>
    </xf>
    <xf numFmtId="3" fontId="17" fillId="12" borderId="6" xfId="2" applyNumberFormat="1" applyFont="1" applyFill="1" applyBorder="1" applyAlignment="1" applyProtection="1">
      <alignment vertical="center"/>
    </xf>
    <xf numFmtId="0" fontId="3" fillId="0" borderId="0" xfId="0" applyFont="1"/>
    <xf numFmtId="0" fontId="3" fillId="9" borderId="0" xfId="0" applyFont="1" applyFill="1"/>
    <xf numFmtId="168" fontId="1" fillId="0" borderId="1" xfId="0" applyNumberFormat="1" applyFont="1" applyBorder="1" applyAlignment="1">
      <alignment horizontal="right" vertical="center" wrapText="1"/>
    </xf>
    <xf numFmtId="172" fontId="2" fillId="5" borderId="34" xfId="7" applyNumberFormat="1" applyFont="1" applyFill="1" applyBorder="1" applyAlignment="1" applyProtection="1">
      <alignment horizontal="center" vertical="top" wrapText="1"/>
    </xf>
    <xf numFmtId="0" fontId="18" fillId="0" borderId="0" xfId="0" applyFont="1" applyAlignment="1">
      <alignment vertical="top"/>
    </xf>
    <xf numFmtId="0" fontId="23" fillId="0" borderId="15" xfId="0" applyFont="1" applyBorder="1" applyAlignment="1">
      <alignment horizontal="left" vertical="top" wrapText="1"/>
    </xf>
    <xf numFmtId="167" fontId="23" fillId="0" borderId="1" xfId="0" applyNumberFormat="1" applyFont="1" applyBorder="1" applyAlignment="1">
      <alignment horizontal="left" vertical="center" wrapText="1"/>
    </xf>
    <xf numFmtId="168" fontId="23" fillId="0" borderId="1" xfId="0" applyNumberFormat="1" applyFont="1" applyBorder="1" applyAlignment="1">
      <alignment horizontal="left" vertical="center" wrapText="1"/>
    </xf>
    <xf numFmtId="168" fontId="23" fillId="0" borderId="1" xfId="0" applyNumberFormat="1" applyFont="1" applyBorder="1" applyAlignment="1">
      <alignment vertical="top" wrapText="1"/>
    </xf>
    <xf numFmtId="3" fontId="3" fillId="0" borderId="1" xfId="0" applyNumberFormat="1" applyFont="1" applyBorder="1"/>
    <xf numFmtId="41" fontId="3" fillId="0" borderId="1" xfId="14" applyFont="1" applyFill="1" applyBorder="1" applyAlignment="1">
      <alignment vertical="center" wrapText="1"/>
    </xf>
    <xf numFmtId="3" fontId="3" fillId="0" borderId="15" xfId="0" applyNumberFormat="1" applyFont="1" applyBorder="1" applyAlignment="1">
      <alignment horizontal="right"/>
    </xf>
    <xf numFmtId="3" fontId="3" fillId="0" borderId="15" xfId="0" applyNumberFormat="1" applyFont="1" applyBorder="1" applyAlignment="1">
      <alignment horizontal="right" vertical="top" wrapText="1"/>
    </xf>
    <xf numFmtId="9" fontId="0" fillId="0" borderId="0" xfId="0" applyNumberFormat="1"/>
    <xf numFmtId="1" fontId="0" fillId="10" borderId="0" xfId="0" applyNumberFormat="1" applyFill="1"/>
    <xf numFmtId="3" fontId="1" fillId="0" borderId="0" xfId="7" applyNumberFormat="1" applyFont="1" applyFill="1" applyProtection="1">
      <protection locked="0"/>
    </xf>
    <xf numFmtId="3" fontId="1" fillId="0" borderId="0" xfId="7" applyNumberFormat="1" applyFont="1" applyFill="1" applyBorder="1" applyProtection="1">
      <protection locked="0"/>
    </xf>
    <xf numFmtId="169" fontId="10" fillId="0" borderId="0" xfId="1" applyNumberFormat="1" applyFont="1" applyFill="1" applyBorder="1" applyAlignment="1">
      <alignment horizontal="center" vertical="center" wrapText="1"/>
    </xf>
    <xf numFmtId="169" fontId="1" fillId="0" borderId="0" xfId="11" applyNumberFormat="1" applyFont="1" applyFill="1" applyBorder="1" applyAlignment="1">
      <alignment horizontal="right" vertical="center"/>
    </xf>
    <xf numFmtId="41" fontId="17" fillId="12" borderId="17" xfId="14" applyFont="1" applyFill="1" applyBorder="1" applyAlignment="1">
      <alignment horizontal="center" vertical="center"/>
    </xf>
    <xf numFmtId="0" fontId="2" fillId="9" borderId="51" xfId="0" applyFont="1" applyFill="1" applyBorder="1"/>
    <xf numFmtId="0" fontId="2" fillId="9" borderId="52" xfId="0" applyFont="1" applyFill="1" applyBorder="1"/>
    <xf numFmtId="0" fontId="19" fillId="16" borderId="0" xfId="0" applyFont="1" applyFill="1" applyAlignment="1">
      <alignment horizontal="center" vertical="center"/>
    </xf>
    <xf numFmtId="168" fontId="1" fillId="0" borderId="1" xfId="0" applyNumberFormat="1" applyFont="1" applyBorder="1" applyAlignment="1">
      <alignment horizontal="left" vertical="center" wrapText="1"/>
    </xf>
    <xf numFmtId="168" fontId="3" fillId="0" borderId="1" xfId="0" applyNumberFormat="1" applyFont="1" applyBorder="1"/>
    <xf numFmtId="1" fontId="2" fillId="5" borderId="1" xfId="7" applyNumberFormat="1" applyFont="1" applyFill="1" applyBorder="1" applyAlignment="1" applyProtection="1">
      <alignment horizontal="right" vertical="top" wrapText="1"/>
    </xf>
    <xf numFmtId="167" fontId="18" fillId="0" borderId="1" xfId="0" applyNumberFormat="1" applyFont="1" applyBorder="1" applyAlignment="1">
      <alignment horizontal="left" vertical="center" wrapText="1"/>
    </xf>
    <xf numFmtId="172" fontId="1" fillId="0" borderId="34" xfId="7" applyNumberFormat="1" applyFont="1" applyFill="1" applyBorder="1" applyAlignment="1" applyProtection="1">
      <alignment horizontal="center" vertical="center" wrapText="1"/>
    </xf>
    <xf numFmtId="172" fontId="2" fillId="5" borderId="34" xfId="7" applyNumberFormat="1" applyFont="1" applyFill="1" applyBorder="1" applyAlignment="1" applyProtection="1">
      <alignment horizontal="center" vertical="center" wrapText="1"/>
    </xf>
    <xf numFmtId="3" fontId="2" fillId="5" borderId="22" xfId="0" applyNumberFormat="1" applyFont="1" applyFill="1" applyBorder="1" applyAlignment="1">
      <alignment horizontal="right" vertical="top" wrapText="1"/>
    </xf>
    <xf numFmtId="3" fontId="3" fillId="0" borderId="15" xfId="0" applyNumberFormat="1" applyFont="1" applyBorder="1"/>
    <xf numFmtId="3" fontId="2" fillId="5" borderId="55" xfId="0" applyNumberFormat="1" applyFont="1" applyFill="1" applyBorder="1"/>
    <xf numFmtId="3" fontId="2" fillId="5" borderId="55" xfId="0" applyNumberFormat="1" applyFont="1" applyFill="1" applyBorder="1" applyAlignment="1">
      <alignment horizontal="right" vertical="top" wrapText="1"/>
    </xf>
    <xf numFmtId="0" fontId="17" fillId="12" borderId="32" xfId="2" applyFont="1" applyFill="1" applyBorder="1" applyAlignment="1" applyProtection="1">
      <alignment horizontal="center" vertical="center"/>
    </xf>
    <xf numFmtId="3" fontId="2" fillId="5" borderId="15" xfId="0" applyNumberFormat="1" applyFont="1" applyFill="1" applyBorder="1" applyAlignment="1">
      <alignment horizontal="right" vertical="center" wrapText="1"/>
    </xf>
    <xf numFmtId="0" fontId="1" fillId="0" borderId="0" xfId="0" applyFont="1" applyAlignment="1" applyProtection="1">
      <alignment vertical="center"/>
      <protection locked="0"/>
    </xf>
    <xf numFmtId="3" fontId="2" fillId="0" borderId="5" xfId="0" applyNumberFormat="1" applyFont="1" applyBorder="1" applyProtection="1">
      <protection locked="0"/>
    </xf>
    <xf numFmtId="3" fontId="2" fillId="0" borderId="36" xfId="0" applyNumberFormat="1" applyFont="1" applyBorder="1" applyProtection="1">
      <protection locked="0"/>
    </xf>
    <xf numFmtId="0" fontId="29" fillId="15" borderId="8" xfId="0" applyFont="1" applyFill="1" applyBorder="1" applyAlignment="1" applyProtection="1">
      <alignment horizontal="center" vertical="center"/>
      <protection locked="0"/>
    </xf>
    <xf numFmtId="0" fontId="1" fillId="0" borderId="57" xfId="0" applyFont="1" applyBorder="1" applyProtection="1">
      <protection locked="0"/>
    </xf>
    <xf numFmtId="0" fontId="1" fillId="0" borderId="49" xfId="0" applyFont="1" applyBorder="1" applyProtection="1">
      <protection locked="0"/>
    </xf>
    <xf numFmtId="0" fontId="1" fillId="0" borderId="50" xfId="0" applyFont="1" applyBorder="1" applyProtection="1">
      <protection locked="0"/>
    </xf>
    <xf numFmtId="0" fontId="29" fillId="15" borderId="21" xfId="0" applyFont="1" applyFill="1" applyBorder="1" applyAlignment="1" applyProtection="1">
      <alignment horizontal="center" vertical="center"/>
      <protection locked="0"/>
    </xf>
    <xf numFmtId="0" fontId="1" fillId="0" borderId="24" xfId="0" applyFont="1" applyBorder="1" applyProtection="1">
      <protection locked="0"/>
    </xf>
    <xf numFmtId="3" fontId="29" fillId="15" borderId="9" xfId="0" applyNumberFormat="1" applyFont="1" applyFill="1" applyBorder="1" applyAlignment="1" applyProtection="1">
      <alignment horizontal="center" vertical="center" wrapText="1"/>
      <protection locked="0"/>
    </xf>
    <xf numFmtId="3" fontId="1" fillId="0" borderId="47" xfId="0" applyNumberFormat="1" applyFont="1" applyBorder="1" applyProtection="1">
      <protection locked="0"/>
    </xf>
    <xf numFmtId="3" fontId="2" fillId="0" borderId="44" xfId="0" applyNumberFormat="1" applyFont="1" applyBorder="1" applyProtection="1"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17" fillId="12" borderId="14" xfId="2" applyFont="1" applyFill="1" applyBorder="1" applyAlignment="1" applyProtection="1">
      <alignment vertical="center"/>
    </xf>
    <xf numFmtId="167" fontId="17" fillId="12" borderId="6" xfId="2" applyNumberFormat="1" applyFont="1" applyFill="1" applyBorder="1" applyAlignment="1" applyProtection="1">
      <alignment vertical="center"/>
    </xf>
    <xf numFmtId="168" fontId="17" fillId="12" borderId="6" xfId="2" applyNumberFormat="1" applyFont="1" applyFill="1" applyBorder="1" applyAlignment="1" applyProtection="1">
      <alignment vertical="center"/>
    </xf>
    <xf numFmtId="0" fontId="3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3" fontId="23" fillId="5" borderId="1" xfId="0" applyNumberFormat="1" applyFont="1" applyFill="1" applyBorder="1" applyAlignment="1">
      <alignment horizontal="right" vertical="center" wrapText="1"/>
    </xf>
    <xf numFmtId="3" fontId="23" fillId="5" borderId="1" xfId="0" applyNumberFormat="1" applyFont="1" applyFill="1" applyBorder="1" applyAlignment="1">
      <alignment horizontal="right" vertical="center"/>
    </xf>
    <xf numFmtId="3" fontId="23" fillId="5" borderId="15" xfId="0" applyNumberFormat="1" applyFont="1" applyFill="1" applyBorder="1" applyAlignment="1">
      <alignment horizontal="right" vertical="center" wrapText="1"/>
    </xf>
    <xf numFmtId="3" fontId="23" fillId="5" borderId="55" xfId="0" applyNumberFormat="1" applyFont="1" applyFill="1" applyBorder="1" applyAlignment="1" applyProtection="1">
      <alignment horizontal="right" vertical="center"/>
      <protection locked="0"/>
    </xf>
    <xf numFmtId="0" fontId="23" fillId="5" borderId="15" xfId="0" applyFont="1" applyFill="1" applyBorder="1" applyAlignment="1">
      <alignment horizontal="left" vertical="center" wrapText="1"/>
    </xf>
    <xf numFmtId="3" fontId="23" fillId="5" borderId="15" xfId="0" applyNumberFormat="1" applyFont="1" applyFill="1" applyBorder="1" applyAlignment="1">
      <alignment vertical="center"/>
    </xf>
    <xf numFmtId="3" fontId="23" fillId="5" borderId="1" xfId="0" applyNumberFormat="1" applyFont="1" applyFill="1" applyBorder="1" applyAlignment="1">
      <alignment vertical="center"/>
    </xf>
    <xf numFmtId="3" fontId="2" fillId="5" borderId="55" xfId="0" applyNumberFormat="1" applyFont="1" applyFill="1" applyBorder="1" applyAlignment="1">
      <alignment horizontal="right" vertical="center" wrapText="1"/>
    </xf>
    <xf numFmtId="3" fontId="1" fillId="0" borderId="15" xfId="0" applyNumberFormat="1" applyFont="1" applyBorder="1" applyAlignment="1">
      <alignment horizontal="right" vertical="center" wrapText="1"/>
    </xf>
    <xf numFmtId="3" fontId="1" fillId="0" borderId="1" xfId="0" applyNumberFormat="1" applyFont="1" applyBorder="1" applyAlignment="1">
      <alignment horizontal="right" vertical="center" wrapText="1"/>
    </xf>
    <xf numFmtId="3" fontId="23" fillId="5" borderId="15" xfId="0" applyNumberFormat="1" applyFont="1" applyFill="1" applyBorder="1" applyAlignment="1" applyProtection="1">
      <alignment vertical="center"/>
      <protection locked="0"/>
    </xf>
    <xf numFmtId="168" fontId="1" fillId="0" borderId="1" xfId="0" applyNumberFormat="1" applyFont="1" applyBorder="1" applyAlignment="1">
      <alignment horizontal="center" vertical="center" wrapText="1"/>
    </xf>
    <xf numFmtId="0" fontId="24" fillId="0" borderId="0" xfId="0" applyFont="1"/>
    <xf numFmtId="41" fontId="24" fillId="0" borderId="0" xfId="14" applyFont="1" applyAlignment="1"/>
    <xf numFmtId="0" fontId="20" fillId="0" borderId="0" xfId="0" applyFont="1"/>
    <xf numFmtId="41" fontId="24" fillId="0" borderId="0" xfId="0" applyNumberFormat="1" applyFont="1"/>
    <xf numFmtId="168" fontId="23" fillId="5" borderId="1" xfId="0" applyNumberFormat="1" applyFont="1" applyFill="1" applyBorder="1" applyAlignment="1">
      <alignment vertical="center" wrapText="1"/>
    </xf>
    <xf numFmtId="3" fontId="23" fillId="5" borderId="55" xfId="0" applyNumberFormat="1" applyFont="1" applyFill="1" applyBorder="1" applyAlignment="1" applyProtection="1">
      <alignment vertical="center"/>
      <protection locked="0"/>
    </xf>
    <xf numFmtId="3" fontId="23" fillId="5" borderId="55" xfId="0" applyNumberFormat="1" applyFont="1" applyFill="1" applyBorder="1" applyAlignment="1">
      <alignment horizontal="right" vertical="center" wrapText="1"/>
    </xf>
    <xf numFmtId="0" fontId="1" fillId="0" borderId="15" xfId="0" applyFont="1" applyBorder="1" applyAlignment="1">
      <alignment horizontal="left" vertical="center" wrapText="1"/>
    </xf>
    <xf numFmtId="3" fontId="1" fillId="0" borderId="15" xfId="0" applyNumberFormat="1" applyFont="1" applyBorder="1" applyAlignment="1" applyProtection="1">
      <alignment vertical="center"/>
      <protection locked="0"/>
    </xf>
    <xf numFmtId="3" fontId="1" fillId="0" borderId="22" xfId="0" applyNumberFormat="1" applyFont="1" applyBorder="1" applyAlignment="1" applyProtection="1">
      <alignment vertical="center"/>
      <protection locked="0"/>
    </xf>
    <xf numFmtId="3" fontId="1" fillId="0" borderId="55" xfId="0" applyNumberFormat="1" applyFont="1" applyBorder="1" applyAlignment="1" applyProtection="1">
      <alignment vertical="center"/>
      <protection locked="0"/>
    </xf>
    <xf numFmtId="3" fontId="3" fillId="0" borderId="1" xfId="0" applyNumberFormat="1" applyFont="1" applyBorder="1" applyAlignment="1">
      <alignment horizontal="right" vertical="center" wrapText="1"/>
    </xf>
    <xf numFmtId="0" fontId="23" fillId="0" borderId="0" xfId="0" applyFont="1" applyAlignment="1" applyProtection="1">
      <alignment vertical="center"/>
      <protection locked="0"/>
    </xf>
    <xf numFmtId="3" fontId="23" fillId="5" borderId="49" xfId="0" applyNumberFormat="1" applyFont="1" applyFill="1" applyBorder="1" applyAlignment="1">
      <alignment horizontal="right" vertical="center" wrapText="1"/>
    </xf>
    <xf numFmtId="3" fontId="23" fillId="5" borderId="49" xfId="0" applyNumberFormat="1" applyFont="1" applyFill="1" applyBorder="1" applyAlignment="1" applyProtection="1">
      <alignment vertical="center"/>
      <protection locked="0"/>
    </xf>
    <xf numFmtId="3" fontId="3" fillId="0" borderId="15" xfId="0" applyNumberFormat="1" applyFont="1" applyBorder="1" applyAlignment="1">
      <alignment vertical="center"/>
    </xf>
    <xf numFmtId="0" fontId="23" fillId="5" borderId="16" xfId="0" applyFont="1" applyFill="1" applyBorder="1" applyAlignment="1">
      <alignment horizontal="left" vertical="center" wrapText="1"/>
    </xf>
    <xf numFmtId="168" fontId="23" fillId="5" borderId="3" xfId="0" applyNumberFormat="1" applyFont="1" applyFill="1" applyBorder="1" applyAlignment="1">
      <alignment vertical="center" wrapText="1"/>
    </xf>
    <xf numFmtId="3" fontId="23" fillId="5" borderId="3" xfId="0" applyNumberFormat="1" applyFont="1" applyFill="1" applyBorder="1" applyAlignment="1">
      <alignment horizontal="right" vertical="center" wrapText="1"/>
    </xf>
    <xf numFmtId="3" fontId="23" fillId="5" borderId="16" xfId="0" applyNumberFormat="1" applyFont="1" applyFill="1" applyBorder="1" applyAlignment="1">
      <alignment vertical="center"/>
    </xf>
    <xf numFmtId="3" fontId="23" fillId="5" borderId="3" xfId="0" applyNumberFormat="1" applyFont="1" applyFill="1" applyBorder="1" applyAlignment="1">
      <alignment vertical="center"/>
    </xf>
    <xf numFmtId="3" fontId="23" fillId="5" borderId="16" xfId="0" applyNumberFormat="1" applyFont="1" applyFill="1" applyBorder="1" applyAlignment="1" applyProtection="1">
      <alignment vertical="center"/>
      <protection locked="0"/>
    </xf>
    <xf numFmtId="168" fontId="3" fillId="0" borderId="1" xfId="0" applyNumberFormat="1" applyFont="1" applyBorder="1" applyAlignment="1">
      <alignment vertical="center" wrapText="1"/>
    </xf>
    <xf numFmtId="3" fontId="2" fillId="5" borderId="55" xfId="0" applyNumberFormat="1" applyFont="1" applyFill="1" applyBorder="1" applyAlignment="1" applyProtection="1">
      <alignment horizontal="right" vertical="center"/>
      <protection locked="0"/>
    </xf>
    <xf numFmtId="3" fontId="2" fillId="5" borderId="55" xfId="0" applyNumberFormat="1" applyFont="1" applyFill="1" applyBorder="1" applyAlignment="1" applyProtection="1">
      <alignment vertical="center"/>
      <protection locked="0"/>
    </xf>
    <xf numFmtId="0" fontId="3" fillId="0" borderId="15" xfId="0" applyFont="1" applyBorder="1" applyAlignment="1">
      <alignment horizontal="left" vertical="center" wrapText="1"/>
    </xf>
    <xf numFmtId="168" fontId="3" fillId="5" borderId="1" xfId="0" applyNumberFormat="1" applyFont="1" applyFill="1" applyBorder="1" applyAlignment="1">
      <alignment vertical="center" wrapText="1"/>
    </xf>
    <xf numFmtId="0" fontId="23" fillId="5" borderId="15" xfId="0" applyFont="1" applyFill="1" applyBorder="1" applyAlignment="1">
      <alignment horizontal="left" vertical="center"/>
    </xf>
    <xf numFmtId="168" fontId="3" fillId="5" borderId="1" xfId="0" applyNumberFormat="1" applyFont="1" applyFill="1" applyBorder="1" applyAlignment="1">
      <alignment vertical="center"/>
    </xf>
    <xf numFmtId="0" fontId="23" fillId="5" borderId="34" xfId="0" applyFont="1" applyFill="1" applyBorder="1" applyAlignment="1">
      <alignment vertical="center"/>
    </xf>
    <xf numFmtId="3" fontId="23" fillId="5" borderId="17" xfId="0" applyNumberFormat="1" applyFont="1" applyFill="1" applyBorder="1" applyAlignment="1">
      <alignment vertical="center"/>
    </xf>
    <xf numFmtId="168" fontId="3" fillId="5" borderId="3" xfId="0" applyNumberFormat="1" applyFont="1" applyFill="1" applyBorder="1" applyAlignment="1">
      <alignment vertical="center" wrapText="1"/>
    </xf>
    <xf numFmtId="0" fontId="2" fillId="0" borderId="0" xfId="0" applyFont="1"/>
    <xf numFmtId="49" fontId="23" fillId="0" borderId="1" xfId="0" applyNumberFormat="1" applyFont="1" applyBorder="1" applyAlignment="1">
      <alignment horizontal="left" vertical="center" wrapText="1"/>
    </xf>
    <xf numFmtId="168" fontId="23" fillId="0" borderId="1" xfId="0" applyNumberFormat="1" applyFont="1" applyBorder="1" applyAlignment="1">
      <alignment horizontal="center" vertical="center" wrapText="1"/>
    </xf>
    <xf numFmtId="49" fontId="23" fillId="0" borderId="1" xfId="0" applyNumberFormat="1" applyFont="1" applyBorder="1" applyAlignment="1">
      <alignment horizontal="right" vertical="center" wrapText="1"/>
    </xf>
    <xf numFmtId="168" fontId="23" fillId="0" borderId="1" xfId="0" applyNumberFormat="1" applyFont="1" applyBorder="1" applyAlignment="1">
      <alignment horizontal="right" vertical="center" wrapText="1"/>
    </xf>
    <xf numFmtId="0" fontId="23" fillId="0" borderId="16" xfId="0" applyFont="1" applyBorder="1" applyAlignment="1">
      <alignment horizontal="left" vertical="top" wrapText="1"/>
    </xf>
    <xf numFmtId="167" fontId="23" fillId="0" borderId="3" xfId="0" applyNumberFormat="1" applyFont="1" applyBorder="1" applyAlignment="1">
      <alignment horizontal="left" vertical="center" wrapText="1"/>
    </xf>
    <xf numFmtId="168" fontId="23" fillId="0" borderId="3" xfId="0" applyNumberFormat="1" applyFont="1" applyBorder="1" applyAlignment="1">
      <alignment horizontal="left" vertical="center" wrapText="1"/>
    </xf>
    <xf numFmtId="168" fontId="23" fillId="0" borderId="3" xfId="0" applyNumberFormat="1" applyFont="1" applyBorder="1" applyAlignment="1">
      <alignment vertical="top" wrapText="1"/>
    </xf>
    <xf numFmtId="3" fontId="3" fillId="0" borderId="3" xfId="0" applyNumberFormat="1" applyFont="1" applyBorder="1"/>
    <xf numFmtId="3" fontId="3" fillId="0" borderId="3" xfId="0" applyNumberFormat="1" applyFont="1" applyBorder="1" applyAlignment="1">
      <alignment horizontal="right" vertical="top" wrapText="1"/>
    </xf>
    <xf numFmtId="3" fontId="3" fillId="0" borderId="1" xfId="0" applyNumberFormat="1" applyFont="1" applyBorder="1" applyAlignment="1">
      <alignment horizontal="right" vertical="top"/>
    </xf>
    <xf numFmtId="41" fontId="1" fillId="0" borderId="0" xfId="14" applyFont="1" applyFill="1" applyAlignment="1" applyProtection="1">
      <alignment vertical="center"/>
      <protection locked="0"/>
    </xf>
    <xf numFmtId="9" fontId="0" fillId="10" borderId="0" xfId="0" applyNumberFormat="1" applyFill="1"/>
    <xf numFmtId="9" fontId="1" fillId="10" borderId="0" xfId="7" applyFont="1" applyFill="1"/>
    <xf numFmtId="0" fontId="0" fillId="10" borderId="0" xfId="0" applyFill="1" applyAlignment="1">
      <alignment horizontal="center"/>
    </xf>
    <xf numFmtId="0" fontId="29" fillId="10" borderId="23" xfId="2" applyFont="1" applyFill="1" applyBorder="1" applyAlignment="1"/>
    <xf numFmtId="3" fontId="17" fillId="12" borderId="12" xfId="2" applyNumberFormat="1" applyFont="1" applyFill="1" applyBorder="1"/>
    <xf numFmtId="3" fontId="17" fillId="12" borderId="39" xfId="2" applyNumberFormat="1" applyFont="1" applyFill="1" applyBorder="1"/>
    <xf numFmtId="41" fontId="17" fillId="12" borderId="39" xfId="14" applyFont="1" applyFill="1" applyBorder="1" applyAlignment="1">
      <alignment horizontal="right"/>
    </xf>
    <xf numFmtId="3" fontId="17" fillId="12" borderId="41" xfId="2" applyNumberFormat="1" applyFont="1" applyFill="1" applyBorder="1"/>
    <xf numFmtId="0" fontId="33" fillId="8" borderId="8" xfId="0" applyFont="1" applyFill="1" applyBorder="1" applyAlignment="1">
      <alignment horizontal="center" vertical="center"/>
    </xf>
    <xf numFmtId="41" fontId="33" fillId="8" borderId="8" xfId="14" applyFont="1" applyFill="1" applyBorder="1" applyAlignment="1" applyProtection="1">
      <alignment horizontal="center" vertical="center"/>
    </xf>
    <xf numFmtId="9" fontId="33" fillId="8" borderId="8" xfId="7" applyFont="1" applyFill="1" applyBorder="1" applyAlignment="1" applyProtection="1">
      <alignment horizontal="center" vertical="center"/>
    </xf>
    <xf numFmtId="0" fontId="33" fillId="7" borderId="8" xfId="0" applyFont="1" applyFill="1" applyBorder="1" applyAlignment="1">
      <alignment horizontal="center" vertical="center"/>
    </xf>
    <xf numFmtId="3" fontId="33" fillId="8" borderId="39" xfId="0" applyNumberFormat="1" applyFont="1" applyFill="1" applyBorder="1" applyAlignment="1">
      <alignment horizontal="center" vertical="center" wrapText="1"/>
    </xf>
    <xf numFmtId="3" fontId="33" fillId="8" borderId="40" xfId="0" applyNumberFormat="1" applyFont="1" applyFill="1" applyBorder="1" applyAlignment="1">
      <alignment horizontal="center" vertical="center" wrapText="1"/>
    </xf>
    <xf numFmtId="3" fontId="33" fillId="7" borderId="41" xfId="0" applyNumberFormat="1" applyFont="1" applyFill="1" applyBorder="1" applyAlignment="1">
      <alignment horizontal="center" vertical="center" wrapText="1"/>
    </xf>
    <xf numFmtId="3" fontId="33" fillId="7" borderId="39" xfId="0" applyNumberFormat="1" applyFont="1" applyFill="1" applyBorder="1" applyAlignment="1">
      <alignment horizontal="center" vertical="center" wrapText="1"/>
    </xf>
    <xf numFmtId="3" fontId="33" fillId="7" borderId="40" xfId="0" applyNumberFormat="1" applyFont="1" applyFill="1" applyBorder="1" applyAlignment="1">
      <alignment horizontal="center" vertical="center" wrapText="1"/>
    </xf>
    <xf numFmtId="0" fontId="33" fillId="8" borderId="8" xfId="0" applyFont="1" applyFill="1" applyBorder="1" applyAlignment="1">
      <alignment horizontal="center"/>
    </xf>
    <xf numFmtId="41" fontId="33" fillId="8" borderId="8" xfId="14" applyFont="1" applyFill="1" applyBorder="1" applyAlignment="1" applyProtection="1">
      <alignment horizontal="center"/>
    </xf>
    <xf numFmtId="9" fontId="33" fillId="8" borderId="8" xfId="7" applyFont="1" applyFill="1" applyBorder="1" applyAlignment="1" applyProtection="1">
      <alignment horizontal="center"/>
    </xf>
    <xf numFmtId="3" fontId="33" fillId="8" borderId="41" xfId="0" applyNumberFormat="1" applyFont="1" applyFill="1" applyBorder="1" applyAlignment="1">
      <alignment horizontal="center" vertical="center" wrapText="1"/>
    </xf>
    <xf numFmtId="3" fontId="17" fillId="12" borderId="7" xfId="2" applyNumberFormat="1" applyFont="1" applyFill="1" applyBorder="1" applyAlignment="1" applyProtection="1">
      <alignment vertical="center"/>
    </xf>
    <xf numFmtId="41" fontId="0" fillId="10" borderId="0" xfId="14" applyFont="1" applyFill="1"/>
    <xf numFmtId="3" fontId="34" fillId="0" borderId="0" xfId="15" applyNumberFormat="1" applyFill="1" applyProtection="1">
      <protection locked="0"/>
    </xf>
    <xf numFmtId="3" fontId="1" fillId="0" borderId="56" xfId="0" applyNumberFormat="1" applyFont="1" applyBorder="1" applyAlignment="1">
      <alignment horizontal="right" vertical="top" wrapText="1"/>
    </xf>
    <xf numFmtId="3" fontId="1" fillId="0" borderId="55" xfId="0" applyNumberFormat="1" applyFont="1" applyBorder="1" applyAlignment="1">
      <alignment horizontal="right" vertical="top" wrapText="1"/>
    </xf>
    <xf numFmtId="3" fontId="1" fillId="0" borderId="55" xfId="0" applyNumberFormat="1" applyFont="1" applyBorder="1"/>
    <xf numFmtId="0" fontId="3" fillId="0" borderId="34" xfId="0" applyFont="1" applyBorder="1" applyAlignment="1">
      <alignment horizontal="left" vertical="center"/>
    </xf>
    <xf numFmtId="0" fontId="23" fillId="5" borderId="43" xfId="0" applyFont="1" applyFill="1" applyBorder="1" applyAlignment="1">
      <alignment vertical="center"/>
    </xf>
    <xf numFmtId="3" fontId="2" fillId="5" borderId="48" xfId="0" applyNumberFormat="1" applyFont="1" applyFill="1" applyBorder="1" applyAlignment="1" applyProtection="1">
      <alignment vertical="center"/>
      <protection locked="0"/>
    </xf>
    <xf numFmtId="41" fontId="3" fillId="0" borderId="0" xfId="14" applyFont="1" applyFill="1" applyAlignment="1" applyProtection="1">
      <alignment horizontal="center" vertical="center"/>
      <protection locked="0"/>
    </xf>
    <xf numFmtId="41" fontId="36" fillId="0" borderId="0" xfId="14" applyFont="1" applyFill="1" applyAlignment="1" applyProtection="1">
      <alignment vertical="center"/>
      <protection locked="0"/>
    </xf>
    <xf numFmtId="3" fontId="1" fillId="0" borderId="0" xfId="0" applyNumberFormat="1" applyFont="1" applyAlignment="1" applyProtection="1">
      <alignment vertical="center"/>
      <protection locked="0"/>
    </xf>
    <xf numFmtId="171" fontId="1" fillId="0" borderId="0" xfId="8" applyNumberFormat="1" applyFont="1" applyBorder="1" applyAlignment="1" applyProtection="1">
      <protection locked="0"/>
    </xf>
    <xf numFmtId="0" fontId="20" fillId="10" borderId="0" xfId="0" applyFont="1" applyFill="1" applyAlignment="1">
      <alignment horizontal="left" vertical="center"/>
    </xf>
    <xf numFmtId="173" fontId="20" fillId="10" borderId="0" xfId="0" applyNumberFormat="1" applyFont="1" applyFill="1" applyAlignment="1">
      <alignment horizontal="right" vertical="center"/>
    </xf>
    <xf numFmtId="41" fontId="24" fillId="10" borderId="0" xfId="14" applyFont="1" applyFill="1" applyAlignment="1"/>
    <xf numFmtId="3" fontId="3" fillId="10" borderId="16" xfId="0" applyNumberFormat="1" applyFont="1" applyFill="1" applyBorder="1" applyAlignment="1">
      <alignment horizontal="right" vertical="top" wrapText="1"/>
    </xf>
    <xf numFmtId="3" fontId="3" fillId="10" borderId="0" xfId="0" applyNumberFormat="1" applyFont="1" applyFill="1"/>
    <xf numFmtId="3" fontId="3" fillId="10" borderId="15" xfId="0" applyNumberFormat="1" applyFont="1" applyFill="1" applyBorder="1" applyAlignment="1">
      <alignment horizontal="right" vertical="center" wrapText="1"/>
    </xf>
    <xf numFmtId="3" fontId="18" fillId="10" borderId="0" xfId="0" applyNumberFormat="1" applyFont="1" applyFill="1"/>
    <xf numFmtId="10" fontId="1" fillId="0" borderId="22" xfId="7" applyNumberFormat="1" applyFont="1" applyFill="1" applyBorder="1" applyAlignment="1" applyProtection="1">
      <alignment horizontal="center" vertical="top" wrapText="1"/>
    </xf>
    <xf numFmtId="10" fontId="1" fillId="0" borderId="22" xfId="7" applyNumberFormat="1" applyFont="1" applyFill="1" applyBorder="1" applyAlignment="1" applyProtection="1">
      <alignment horizontal="center" vertical="center" wrapText="1"/>
    </xf>
    <xf numFmtId="10" fontId="1" fillId="0" borderId="0" xfId="7" applyNumberFormat="1" applyFont="1" applyBorder="1"/>
    <xf numFmtId="10" fontId="1" fillId="0" borderId="0" xfId="7" applyNumberFormat="1" applyFont="1"/>
    <xf numFmtId="3" fontId="34" fillId="20" borderId="0" xfId="15" applyNumberFormat="1" applyProtection="1">
      <protection locked="0"/>
    </xf>
    <xf numFmtId="168" fontId="3" fillId="0" borderId="1" xfId="0" applyNumberFormat="1" applyFont="1" applyBorder="1" applyAlignment="1">
      <alignment vertical="center"/>
    </xf>
    <xf numFmtId="168" fontId="1" fillId="9" borderId="13" xfId="0" applyNumberFormat="1" applyFont="1" applyFill="1" applyBorder="1" applyAlignment="1" applyProtection="1">
      <alignment vertical="center"/>
      <protection locked="0"/>
    </xf>
    <xf numFmtId="168" fontId="1" fillId="9" borderId="12" xfId="0" applyNumberFormat="1" applyFont="1" applyFill="1" applyBorder="1" applyProtection="1">
      <protection locked="0"/>
    </xf>
    <xf numFmtId="168" fontId="29" fillId="15" borderId="11" xfId="0" applyNumberFormat="1" applyFont="1" applyFill="1" applyBorder="1" applyAlignment="1" applyProtection="1">
      <alignment vertical="center"/>
      <protection locked="0"/>
    </xf>
    <xf numFmtId="168" fontId="1" fillId="0" borderId="56" xfId="0" applyNumberFormat="1" applyFont="1" applyBorder="1" applyProtection="1">
      <protection locked="0"/>
    </xf>
    <xf numFmtId="168" fontId="29" fillId="15" borderId="19" xfId="0" applyNumberFormat="1" applyFont="1" applyFill="1" applyBorder="1" applyAlignment="1" applyProtection="1">
      <alignment vertical="center"/>
      <protection locked="0"/>
    </xf>
    <xf numFmtId="168" fontId="1" fillId="0" borderId="18" xfId="0" applyNumberFormat="1" applyFont="1" applyBorder="1" applyProtection="1">
      <protection locked="0"/>
    </xf>
    <xf numFmtId="41" fontId="1" fillId="0" borderId="0" xfId="14" applyFont="1" applyFill="1" applyAlignment="1" applyProtection="1">
      <alignment vertical="center" wrapText="1"/>
      <protection locked="0"/>
    </xf>
    <xf numFmtId="41" fontId="2" fillId="0" borderId="0" xfId="14" applyFont="1" applyFill="1" applyAlignment="1" applyProtection="1">
      <alignment vertical="center"/>
      <protection locked="0"/>
    </xf>
    <xf numFmtId="170" fontId="3" fillId="9" borderId="10" xfId="0" applyNumberFormat="1" applyFont="1" applyFill="1" applyBorder="1" applyAlignment="1">
      <alignment vertical="center"/>
    </xf>
    <xf numFmtId="0" fontId="24" fillId="0" borderId="0" xfId="0" applyFont="1" applyAlignment="1">
      <alignment wrapText="1"/>
    </xf>
    <xf numFmtId="41" fontId="1" fillId="10" borderId="0" xfId="0" applyNumberFormat="1" applyFont="1" applyFill="1"/>
    <xf numFmtId="41" fontId="2" fillId="10" borderId="0" xfId="14" applyFont="1" applyFill="1"/>
    <xf numFmtId="41" fontId="18" fillId="10" borderId="0" xfId="14" applyFont="1" applyFill="1"/>
    <xf numFmtId="3" fontId="3" fillId="0" borderId="1" xfId="0" applyNumberFormat="1" applyFont="1" applyBorder="1" applyAlignment="1">
      <alignment horizontal="right"/>
    </xf>
    <xf numFmtId="41" fontId="31" fillId="10" borderId="0" xfId="14" applyFont="1" applyFill="1"/>
    <xf numFmtId="174" fontId="1" fillId="10" borderId="0" xfId="0" applyNumberFormat="1" applyFont="1" applyFill="1"/>
    <xf numFmtId="0" fontId="37" fillId="10" borderId="0" xfId="0" applyFont="1" applyFill="1" applyAlignment="1">
      <alignment horizontal="center" vertical="center" wrapText="1"/>
    </xf>
    <xf numFmtId="174" fontId="0" fillId="10" borderId="0" xfId="0" applyNumberFormat="1" applyFill="1"/>
    <xf numFmtId="168" fontId="17" fillId="12" borderId="6" xfId="2" applyNumberFormat="1" applyFont="1" applyFill="1" applyBorder="1" applyAlignment="1" applyProtection="1">
      <alignment horizontal="center" vertical="center"/>
    </xf>
    <xf numFmtId="168" fontId="12" fillId="5" borderId="1" xfId="0" applyNumberFormat="1" applyFont="1" applyFill="1" applyBorder="1" applyAlignment="1">
      <alignment horizontal="center" vertical="top" wrapText="1"/>
    </xf>
    <xf numFmtId="168" fontId="12" fillId="0" borderId="1" xfId="0" applyNumberFormat="1" applyFont="1" applyBorder="1" applyAlignment="1">
      <alignment horizontal="center" vertical="top" wrapText="1"/>
    </xf>
    <xf numFmtId="168" fontId="1" fillId="0" borderId="0" xfId="0" applyNumberFormat="1" applyFont="1" applyAlignment="1">
      <alignment horizontal="center"/>
    </xf>
    <xf numFmtId="10" fontId="1" fillId="0" borderId="0" xfId="7" applyNumberFormat="1" applyFont="1" applyProtection="1">
      <protection locked="0"/>
    </xf>
    <xf numFmtId="10" fontId="1" fillId="0" borderId="0" xfId="7" applyNumberFormat="1" applyFont="1" applyFill="1" applyProtection="1">
      <protection locked="0"/>
    </xf>
    <xf numFmtId="10" fontId="3" fillId="9" borderId="0" xfId="7" applyNumberFormat="1" applyFont="1" applyFill="1" applyBorder="1" applyAlignment="1" applyProtection="1">
      <alignment vertical="center"/>
    </xf>
    <xf numFmtId="10" fontId="1" fillId="0" borderId="0" xfId="7" applyNumberFormat="1" applyFont="1" applyFill="1" applyBorder="1" applyProtection="1">
      <protection locked="0"/>
    </xf>
    <xf numFmtId="10" fontId="1" fillId="0" borderId="0" xfId="7" applyNumberFormat="1" applyFont="1" applyFill="1" applyAlignment="1" applyProtection="1">
      <alignment vertical="center"/>
      <protection locked="0"/>
    </xf>
    <xf numFmtId="3" fontId="23" fillId="5" borderId="56" xfId="0" applyNumberFormat="1" applyFont="1" applyFill="1" applyBorder="1" applyAlignment="1" applyProtection="1">
      <alignment vertical="center"/>
      <protection locked="0"/>
    </xf>
    <xf numFmtId="3" fontId="1" fillId="0" borderId="49" xfId="0" applyNumberFormat="1" applyFont="1" applyBorder="1" applyAlignment="1">
      <alignment horizontal="right" vertical="center" wrapText="1"/>
    </xf>
    <xf numFmtId="10" fontId="1" fillId="0" borderId="0" xfId="7" applyNumberFormat="1" applyFont="1" applyBorder="1" applyAlignment="1">
      <alignment horizontal="right"/>
    </xf>
    <xf numFmtId="10" fontId="1" fillId="0" borderId="0" xfId="7" applyNumberFormat="1" applyFont="1" applyAlignment="1">
      <alignment horizontal="right"/>
    </xf>
    <xf numFmtId="172" fontId="2" fillId="5" borderId="45" xfId="7" applyNumberFormat="1" applyFont="1" applyFill="1" applyBorder="1" applyAlignment="1" applyProtection="1">
      <alignment horizontal="center" vertical="top" wrapText="1"/>
    </xf>
    <xf numFmtId="172" fontId="1" fillId="0" borderId="0" xfId="7" applyNumberFormat="1" applyFont="1" applyBorder="1"/>
    <xf numFmtId="172" fontId="1" fillId="0" borderId="0" xfId="7" applyNumberFormat="1" applyFont="1"/>
    <xf numFmtId="10" fontId="17" fillId="12" borderId="6" xfId="7" applyNumberFormat="1" applyFont="1" applyFill="1" applyBorder="1" applyAlignment="1">
      <alignment horizontal="center" vertical="center"/>
    </xf>
    <xf numFmtId="10" fontId="2" fillId="5" borderId="34" xfId="7" applyNumberFormat="1" applyFont="1" applyFill="1" applyBorder="1" applyAlignment="1" applyProtection="1">
      <alignment horizontal="center" vertical="top" wrapText="1"/>
    </xf>
    <xf numFmtId="10" fontId="1" fillId="0" borderId="1" xfId="7" applyNumberFormat="1" applyFont="1" applyFill="1" applyBorder="1" applyAlignment="1" applyProtection="1">
      <alignment horizontal="center" vertical="top" wrapText="1"/>
    </xf>
    <xf numFmtId="10" fontId="2" fillId="5" borderId="45" xfId="7" applyNumberFormat="1" applyFont="1" applyFill="1" applyBorder="1" applyAlignment="1" applyProtection="1">
      <alignment horizontal="center" vertical="top" wrapText="1"/>
    </xf>
    <xf numFmtId="172" fontId="17" fillId="12" borderId="32" xfId="7" applyNumberFormat="1" applyFont="1" applyFill="1" applyBorder="1" applyAlignment="1" applyProtection="1">
      <alignment horizontal="center" vertical="center"/>
    </xf>
    <xf numFmtId="168" fontId="23" fillId="0" borderId="1" xfId="0" quotePrefix="1" applyNumberFormat="1" applyFont="1" applyBorder="1" applyAlignment="1">
      <alignment horizontal="left" vertical="center" wrapText="1"/>
    </xf>
    <xf numFmtId="0" fontId="27" fillId="10" borderId="12" xfId="2" applyFont="1" applyFill="1" applyBorder="1" applyAlignment="1"/>
    <xf numFmtId="167" fontId="27" fillId="10" borderId="23" xfId="2" applyNumberFormat="1" applyFont="1" applyFill="1" applyBorder="1" applyAlignment="1"/>
    <xf numFmtId="167" fontId="27" fillId="10" borderId="31" xfId="2" applyNumberFormat="1" applyFont="1" applyFill="1" applyBorder="1" applyAlignment="1"/>
    <xf numFmtId="175" fontId="0" fillId="0" borderId="0" xfId="0" applyNumberFormat="1"/>
    <xf numFmtId="49" fontId="23" fillId="0" borderId="1" xfId="0" applyNumberFormat="1" applyFont="1" applyBorder="1" applyAlignment="1">
      <alignment horizontal="right" vertical="top" wrapText="1"/>
    </xf>
    <xf numFmtId="49" fontId="23" fillId="0" borderId="1" xfId="0" applyNumberFormat="1" applyFont="1" applyBorder="1" applyAlignment="1">
      <alignment vertical="top" wrapText="1"/>
    </xf>
    <xf numFmtId="0" fontId="3" fillId="0" borderId="15" xfId="16" applyFont="1" applyFill="1" applyBorder="1" applyAlignment="1" applyProtection="1">
      <alignment horizontal="left" vertical="center" wrapText="1"/>
    </xf>
    <xf numFmtId="167" fontId="3" fillId="0" borderId="1" xfId="16" applyNumberFormat="1" applyFont="1" applyFill="1" applyBorder="1" applyAlignment="1" applyProtection="1">
      <alignment horizontal="left" vertical="center" wrapText="1"/>
    </xf>
    <xf numFmtId="168" fontId="3" fillId="0" borderId="1" xfId="16" applyNumberFormat="1" applyFont="1" applyFill="1" applyBorder="1" applyAlignment="1" applyProtection="1">
      <alignment vertical="center" wrapText="1"/>
    </xf>
    <xf numFmtId="3" fontId="3" fillId="0" borderId="1" xfId="16" applyNumberFormat="1" applyFont="1" applyFill="1" applyBorder="1" applyAlignment="1" applyProtection="1">
      <alignment horizontal="right" vertical="center" wrapText="1"/>
    </xf>
    <xf numFmtId="3" fontId="3" fillId="0" borderId="1" xfId="16" applyNumberFormat="1" applyFont="1" applyFill="1" applyBorder="1" applyAlignment="1" applyProtection="1">
      <alignment vertical="center"/>
    </xf>
    <xf numFmtId="3" fontId="3" fillId="0" borderId="55" xfId="16" applyNumberFormat="1" applyFont="1" applyFill="1" applyBorder="1" applyAlignment="1" applyProtection="1">
      <alignment vertical="center"/>
      <protection locked="0"/>
    </xf>
    <xf numFmtId="0" fontId="3" fillId="0" borderId="0" xfId="16" applyFont="1" applyFill="1" applyAlignment="1" applyProtection="1">
      <alignment vertical="center"/>
      <protection locked="0"/>
    </xf>
    <xf numFmtId="41" fontId="0" fillId="0" borderId="0" xfId="14" applyFont="1" applyAlignment="1"/>
    <xf numFmtId="0" fontId="23" fillId="9" borderId="1" xfId="0" applyFont="1" applyFill="1" applyBorder="1"/>
    <xf numFmtId="0" fontId="23" fillId="9" borderId="34" xfId="0" applyFont="1" applyFill="1" applyBorder="1"/>
    <xf numFmtId="0" fontId="23" fillId="9" borderId="52" xfId="0" applyFont="1" applyFill="1" applyBorder="1"/>
    <xf numFmtId="41" fontId="3" fillId="10" borderId="1" xfId="14" applyFont="1" applyFill="1" applyBorder="1" applyAlignment="1">
      <alignment horizontal="right" vertical="center"/>
    </xf>
    <xf numFmtId="172" fontId="3" fillId="10" borderId="24" xfId="7" applyNumberFormat="1" applyFont="1" applyFill="1" applyBorder="1" applyAlignment="1">
      <alignment horizontal="center" vertical="center"/>
    </xf>
    <xf numFmtId="0" fontId="23" fillId="9" borderId="15" xfId="0" applyFont="1" applyFill="1" applyBorder="1"/>
    <xf numFmtId="41" fontId="1" fillId="0" borderId="0" xfId="14" applyFont="1" applyFill="1" applyAlignment="1">
      <alignment vertical="center"/>
    </xf>
    <xf numFmtId="0" fontId="23" fillId="0" borderId="15" xfId="0" applyFont="1" applyBorder="1" applyAlignment="1">
      <alignment horizontal="left" vertical="center" wrapText="1"/>
    </xf>
    <xf numFmtId="3" fontId="2" fillId="0" borderId="55" xfId="0" applyNumberFormat="1" applyFont="1" applyBorder="1" applyAlignment="1" applyProtection="1">
      <alignment vertical="center"/>
      <protection locked="0"/>
    </xf>
    <xf numFmtId="167" fontId="29" fillId="10" borderId="31" xfId="2" applyNumberFormat="1" applyFont="1" applyFill="1" applyBorder="1" applyAlignment="1"/>
    <xf numFmtId="41" fontId="18" fillId="0" borderId="0" xfId="14" applyFont="1" applyFill="1"/>
    <xf numFmtId="3" fontId="3" fillId="0" borderId="1" xfId="0" applyNumberFormat="1" applyFont="1" applyBorder="1" applyAlignment="1">
      <alignment vertical="center"/>
    </xf>
    <xf numFmtId="167" fontId="27" fillId="10" borderId="1" xfId="0" applyNumberFormat="1" applyFont="1" applyFill="1" applyBorder="1" applyAlignment="1">
      <alignment horizontal="left" vertical="center" wrapText="1"/>
    </xf>
    <xf numFmtId="0" fontId="23" fillId="5" borderId="15" xfId="0" applyFont="1" applyFill="1" applyBorder="1" applyAlignment="1">
      <alignment horizontal="left" vertical="top" wrapText="1"/>
    </xf>
    <xf numFmtId="3" fontId="4" fillId="2" borderId="63" xfId="0" applyNumberFormat="1" applyFont="1" applyFill="1" applyBorder="1" applyAlignment="1">
      <alignment vertical="center"/>
    </xf>
    <xf numFmtId="3" fontId="2" fillId="5" borderId="49" xfId="0" applyNumberFormat="1" applyFont="1" applyFill="1" applyBorder="1"/>
    <xf numFmtId="3" fontId="1" fillId="0" borderId="49" xfId="0" applyNumberFormat="1" applyFont="1" applyBorder="1" applyAlignment="1">
      <alignment horizontal="right" vertical="top" wrapText="1"/>
    </xf>
    <xf numFmtId="3" fontId="2" fillId="5" borderId="49" xfId="0" applyNumberFormat="1" applyFont="1" applyFill="1" applyBorder="1" applyAlignment="1">
      <alignment horizontal="right" vertical="top" wrapText="1"/>
    </xf>
    <xf numFmtId="3" fontId="2" fillId="5" borderId="50" xfId="0" applyNumberFormat="1" applyFont="1" applyFill="1" applyBorder="1" applyAlignment="1">
      <alignment horizontal="right" vertical="top" wrapText="1"/>
    </xf>
    <xf numFmtId="0" fontId="1" fillId="0" borderId="0" xfId="0" applyFont="1" applyAlignment="1">
      <alignment horizontal="center"/>
    </xf>
    <xf numFmtId="1" fontId="1" fillId="0" borderId="0" xfId="14" applyNumberFormat="1" applyFont="1" applyBorder="1"/>
    <xf numFmtId="1" fontId="1" fillId="0" borderId="0" xfId="14" applyNumberFormat="1" applyFont="1"/>
    <xf numFmtId="1" fontId="2" fillId="5" borderId="1" xfId="0" applyNumberFormat="1" applyFont="1" applyFill="1" applyBorder="1"/>
    <xf numFmtId="1" fontId="2" fillId="5" borderId="1" xfId="0" applyNumberFormat="1" applyFont="1" applyFill="1" applyBorder="1" applyAlignment="1">
      <alignment horizontal="right" vertical="top" wrapText="1"/>
    </xf>
    <xf numFmtId="1" fontId="1" fillId="0" borderId="1" xfId="0" applyNumberFormat="1" applyFont="1" applyBorder="1" applyAlignment="1">
      <alignment horizontal="right" vertical="top" wrapText="1"/>
    </xf>
    <xf numFmtId="1" fontId="1" fillId="0" borderId="0" xfId="0" applyNumberFormat="1" applyFont="1"/>
    <xf numFmtId="3" fontId="1" fillId="0" borderId="49" xfId="0" applyNumberFormat="1" applyFont="1" applyBorder="1"/>
    <xf numFmtId="3" fontId="2" fillId="5" borderId="30" xfId="0" applyNumberFormat="1" applyFont="1" applyFill="1" applyBorder="1"/>
    <xf numFmtId="3" fontId="1" fillId="0" borderId="57" xfId="0" applyNumberFormat="1" applyFont="1" applyBorder="1" applyAlignment="1">
      <alignment horizontal="right" vertical="top" wrapText="1"/>
    </xf>
    <xf numFmtId="3" fontId="1" fillId="0" borderId="49" xfId="0" applyNumberFormat="1" applyFont="1" applyBorder="1" applyAlignment="1" applyProtection="1">
      <alignment vertical="center"/>
      <protection locked="0"/>
    </xf>
    <xf numFmtId="3" fontId="3" fillId="0" borderId="55" xfId="0" applyNumberFormat="1" applyFont="1" applyBorder="1" applyAlignment="1" applyProtection="1">
      <alignment horizontal="right" vertical="center"/>
      <protection locked="0"/>
    </xf>
    <xf numFmtId="3" fontId="1" fillId="0" borderId="0" xfId="14" applyNumberFormat="1" applyFont="1" applyFill="1" applyAlignment="1" applyProtection="1">
      <alignment horizontal="right"/>
      <protection locked="0"/>
    </xf>
    <xf numFmtId="3" fontId="1" fillId="0" borderId="0" xfId="14" applyNumberFormat="1" applyFont="1" applyAlignment="1" applyProtection="1">
      <alignment horizontal="right"/>
      <protection locked="0"/>
    </xf>
    <xf numFmtId="3" fontId="34" fillId="0" borderId="0" xfId="14" applyNumberFormat="1" applyFont="1" applyFill="1" applyAlignment="1" applyProtection="1">
      <alignment horizontal="right"/>
      <protection locked="0"/>
    </xf>
    <xf numFmtId="3" fontId="3" fillId="9" borderId="0" xfId="14" applyNumberFormat="1" applyFont="1" applyFill="1" applyBorder="1" applyAlignment="1" applyProtection="1">
      <alignment horizontal="right" vertical="center"/>
    </xf>
    <xf numFmtId="3" fontId="3" fillId="0" borderId="55" xfId="14" applyNumberFormat="1" applyFont="1" applyFill="1" applyBorder="1" applyAlignment="1" applyProtection="1">
      <alignment horizontal="right" vertical="center"/>
    </xf>
    <xf numFmtId="3" fontId="1" fillId="0" borderId="0" xfId="14" applyNumberFormat="1" applyFont="1" applyFill="1" applyBorder="1" applyAlignment="1" applyProtection="1">
      <alignment horizontal="right"/>
      <protection locked="0"/>
    </xf>
    <xf numFmtId="3" fontId="1" fillId="0" borderId="0" xfId="14" applyNumberFormat="1" applyFont="1" applyFill="1" applyAlignment="1" applyProtection="1">
      <alignment horizontal="right" vertical="center"/>
      <protection locked="0"/>
    </xf>
    <xf numFmtId="3" fontId="3" fillId="10" borderId="0" xfId="14" applyNumberFormat="1" applyFont="1" applyFill="1" applyBorder="1" applyAlignment="1" applyProtection="1">
      <alignment horizontal="center" vertical="center"/>
      <protection locked="0"/>
    </xf>
    <xf numFmtId="168" fontId="23" fillId="5" borderId="1" xfId="0" applyNumberFormat="1" applyFont="1" applyFill="1" applyBorder="1" applyAlignment="1">
      <alignment vertical="center"/>
    </xf>
    <xf numFmtId="172" fontId="23" fillId="5" borderId="3" xfId="7" applyNumberFormat="1" applyFont="1" applyFill="1" applyBorder="1" applyAlignment="1" applyProtection="1">
      <alignment horizontal="center" vertical="center" wrapText="1"/>
    </xf>
    <xf numFmtId="172" fontId="23" fillId="5" borderId="34" xfId="2" applyNumberFormat="1" applyFont="1" applyFill="1" applyBorder="1" applyAlignment="1" applyProtection="1">
      <alignment horizontal="center" vertical="center" wrapText="1"/>
    </xf>
    <xf numFmtId="172" fontId="23" fillId="0" borderId="34" xfId="2" applyNumberFormat="1" applyFont="1" applyFill="1" applyBorder="1" applyAlignment="1" applyProtection="1">
      <alignment horizontal="center" vertical="center" wrapText="1"/>
    </xf>
    <xf numFmtId="172" fontId="23" fillId="5" borderId="34" xfId="7" applyNumberFormat="1" applyFont="1" applyFill="1" applyBorder="1" applyAlignment="1" applyProtection="1">
      <alignment horizontal="center" vertical="center" wrapText="1"/>
    </xf>
    <xf numFmtId="172" fontId="23" fillId="0" borderId="34" xfId="7" applyNumberFormat="1" applyFont="1" applyFill="1" applyBorder="1" applyAlignment="1" applyProtection="1">
      <alignment horizontal="center" vertical="center" wrapText="1"/>
    </xf>
    <xf numFmtId="0" fontId="15" fillId="0" borderId="0" xfId="0" applyFont="1" applyAlignment="1" applyProtection="1">
      <alignment horizontal="left"/>
      <protection locked="0"/>
    </xf>
    <xf numFmtId="167" fontId="15" fillId="0" borderId="0" xfId="0" applyNumberFormat="1" applyFont="1" applyAlignment="1" applyProtection="1">
      <alignment horizontal="left" vertical="center"/>
      <protection locked="0"/>
    </xf>
    <xf numFmtId="168" fontId="15" fillId="0" borderId="0" xfId="0" applyNumberFormat="1" applyFont="1" applyAlignment="1" applyProtection="1">
      <alignment horizontal="left" vertical="center"/>
      <protection locked="0"/>
    </xf>
    <xf numFmtId="3" fontId="15" fillId="0" borderId="0" xfId="0" applyNumberFormat="1" applyFont="1" applyProtection="1">
      <protection locked="0"/>
    </xf>
    <xf numFmtId="3" fontId="15" fillId="0" borderId="0" xfId="0" applyNumberFormat="1" applyFont="1" applyAlignment="1" applyProtection="1">
      <alignment horizontal="center"/>
      <protection locked="0"/>
    </xf>
    <xf numFmtId="3" fontId="15" fillId="0" borderId="0" xfId="7" applyNumberFormat="1" applyFont="1" applyFill="1" applyBorder="1" applyProtection="1">
      <protection locked="0"/>
    </xf>
    <xf numFmtId="10" fontId="15" fillId="0" borderId="0" xfId="7" applyNumberFormat="1" applyFont="1" applyFill="1" applyBorder="1" applyProtection="1">
      <protection locked="0"/>
    </xf>
    <xf numFmtId="3" fontId="15" fillId="0" borderId="0" xfId="7" applyNumberFormat="1" applyFont="1" applyFill="1" applyProtection="1">
      <protection locked="0"/>
    </xf>
    <xf numFmtId="3" fontId="15" fillId="0" borderId="0" xfId="14" applyNumberFormat="1" applyFont="1" applyFill="1" applyAlignment="1" applyProtection="1">
      <alignment horizontal="right"/>
      <protection locked="0"/>
    </xf>
    <xf numFmtId="0" fontId="29" fillId="12" borderId="14" xfId="2" applyFont="1" applyFill="1" applyBorder="1" applyAlignment="1" applyProtection="1">
      <alignment vertical="center"/>
    </xf>
    <xf numFmtId="167" fontId="29" fillId="12" borderId="6" xfId="2" applyNumberFormat="1" applyFont="1" applyFill="1" applyBorder="1" applyAlignment="1" applyProtection="1">
      <alignment vertical="center"/>
    </xf>
    <xf numFmtId="168" fontId="29" fillId="12" borderId="6" xfId="2" applyNumberFormat="1" applyFont="1" applyFill="1" applyBorder="1" applyAlignment="1" applyProtection="1">
      <alignment vertical="center"/>
    </xf>
    <xf numFmtId="168" fontId="28" fillId="12" borderId="6" xfId="2" applyNumberFormat="1" applyFont="1" applyFill="1" applyBorder="1" applyAlignment="1" applyProtection="1">
      <alignment vertical="center"/>
    </xf>
    <xf numFmtId="0" fontId="29" fillId="12" borderId="32" xfId="2" applyFont="1" applyFill="1" applyBorder="1" applyAlignment="1" applyProtection="1">
      <alignment horizontal="center" vertical="center"/>
    </xf>
    <xf numFmtId="3" fontId="29" fillId="12" borderId="14" xfId="2" applyNumberFormat="1" applyFont="1" applyFill="1" applyBorder="1" applyAlignment="1" applyProtection="1">
      <alignment vertical="center"/>
    </xf>
    <xf numFmtId="3" fontId="29" fillId="12" borderId="6" xfId="2" applyNumberFormat="1" applyFont="1" applyFill="1" applyBorder="1" applyAlignment="1" applyProtection="1">
      <alignment vertical="center"/>
    </xf>
    <xf numFmtId="172" fontId="29" fillId="12" borderId="6" xfId="2" applyNumberFormat="1" applyFont="1" applyFill="1" applyBorder="1" applyAlignment="1" applyProtection="1">
      <alignment horizontal="center" vertical="center"/>
    </xf>
    <xf numFmtId="3" fontId="29" fillId="12" borderId="6" xfId="14" applyNumberFormat="1" applyFont="1" applyFill="1" applyBorder="1" applyAlignment="1" applyProtection="1">
      <alignment horizontal="right" vertical="center"/>
    </xf>
    <xf numFmtId="41" fontId="29" fillId="12" borderId="6" xfId="14" applyFont="1" applyFill="1" applyBorder="1" applyAlignment="1" applyProtection="1">
      <alignment horizontal="center" vertical="center"/>
    </xf>
    <xf numFmtId="3" fontId="2" fillId="2" borderId="59" xfId="0" applyNumberFormat="1" applyFont="1" applyFill="1" applyBorder="1" applyAlignment="1" applyProtection="1">
      <alignment vertical="center"/>
      <protection locked="0"/>
    </xf>
    <xf numFmtId="168" fontId="15" fillId="0" borderId="0" xfId="0" applyNumberFormat="1" applyFont="1" applyProtection="1">
      <protection locked="0"/>
    </xf>
    <xf numFmtId="3" fontId="23" fillId="10" borderId="15" xfId="0" applyNumberFormat="1" applyFont="1" applyFill="1" applyBorder="1" applyAlignment="1">
      <alignment horizontal="right" vertical="top" wrapText="1"/>
    </xf>
    <xf numFmtId="41" fontId="2" fillId="10" borderId="0" xfId="0" applyNumberFormat="1" applyFont="1" applyFill="1"/>
    <xf numFmtId="174" fontId="2" fillId="10" borderId="0" xfId="0" applyNumberFormat="1" applyFont="1" applyFill="1"/>
    <xf numFmtId="3" fontId="23" fillId="5" borderId="50" xfId="0" applyNumberFormat="1" applyFont="1" applyFill="1" applyBorder="1" applyAlignment="1" applyProtection="1">
      <alignment vertical="center"/>
      <protection locked="0"/>
    </xf>
    <xf numFmtId="10" fontId="1" fillId="0" borderId="0" xfId="0" applyNumberFormat="1" applyFont="1" applyProtection="1">
      <protection locked="0"/>
    </xf>
    <xf numFmtId="3" fontId="1" fillId="0" borderId="0" xfId="14" applyNumberFormat="1" applyFont="1" applyBorder="1" applyAlignment="1" applyProtection="1">
      <alignment horizontal="right"/>
      <protection locked="0"/>
    </xf>
    <xf numFmtId="3" fontId="23" fillId="5" borderId="15" xfId="14" applyNumberFormat="1" applyFont="1" applyFill="1" applyBorder="1" applyAlignment="1" applyProtection="1">
      <alignment horizontal="right" vertical="center" wrapText="1"/>
    </xf>
    <xf numFmtId="3" fontId="23" fillId="5" borderId="18" xfId="14" applyNumberFormat="1" applyFont="1" applyFill="1" applyBorder="1" applyAlignment="1" applyProtection="1">
      <alignment horizontal="right" vertical="center"/>
      <protection locked="0"/>
    </xf>
    <xf numFmtId="3" fontId="1" fillId="0" borderId="19" xfId="14" applyNumberFormat="1" applyFont="1" applyBorder="1" applyAlignment="1">
      <alignment horizontal="center" vertical="center" wrapText="1"/>
    </xf>
    <xf numFmtId="3" fontId="23" fillId="5" borderId="57" xfId="0" applyNumberFormat="1" applyFont="1" applyFill="1" applyBorder="1" applyAlignment="1" applyProtection="1">
      <alignment vertical="center"/>
      <protection locked="0"/>
    </xf>
    <xf numFmtId="3" fontId="23" fillId="5" borderId="1" xfId="14" applyNumberFormat="1" applyFont="1" applyFill="1" applyBorder="1" applyAlignment="1">
      <alignment horizontal="right" vertical="top" wrapText="1"/>
    </xf>
    <xf numFmtId="3" fontId="1" fillId="0" borderId="1" xfId="14" applyNumberFormat="1" applyFont="1" applyFill="1" applyBorder="1" applyAlignment="1">
      <alignment horizontal="right" vertical="top" wrapText="1"/>
    </xf>
    <xf numFmtId="3" fontId="23" fillId="5" borderId="1" xfId="14" applyNumberFormat="1" applyFont="1" applyFill="1" applyBorder="1" applyAlignment="1" applyProtection="1">
      <alignment horizontal="right" vertical="top" wrapText="1"/>
    </xf>
    <xf numFmtId="3" fontId="1" fillId="10" borderId="0" xfId="0" applyNumberFormat="1" applyFont="1" applyFill="1" applyAlignment="1">
      <alignment horizontal="center"/>
    </xf>
    <xf numFmtId="3" fontId="18" fillId="10" borderId="0" xfId="0" applyNumberFormat="1" applyFont="1" applyFill="1" applyAlignment="1">
      <alignment horizontal="center"/>
    </xf>
    <xf numFmtId="3" fontId="3" fillId="10" borderId="1" xfId="14" applyNumberFormat="1" applyFont="1" applyFill="1" applyBorder="1" applyAlignment="1">
      <alignment vertical="center" wrapText="1"/>
    </xf>
    <xf numFmtId="3" fontId="3" fillId="10" borderId="1" xfId="14" applyNumberFormat="1" applyFont="1" applyFill="1" applyBorder="1" applyAlignment="1">
      <alignment horizontal="right" vertical="top" wrapText="1"/>
    </xf>
    <xf numFmtId="3" fontId="3" fillId="0" borderId="1" xfId="14" applyNumberFormat="1" applyFont="1" applyFill="1" applyBorder="1" applyAlignment="1">
      <alignment horizontal="right" vertical="top" wrapText="1"/>
    </xf>
    <xf numFmtId="0" fontId="23" fillId="10" borderId="34" xfId="0" applyFont="1" applyFill="1" applyBorder="1" applyAlignment="1">
      <alignment horizontal="left" vertical="center"/>
    </xf>
    <xf numFmtId="0" fontId="3" fillId="10" borderId="34" xfId="0" applyFont="1" applyFill="1" applyBorder="1" applyAlignment="1">
      <alignment horizontal="left" vertical="center"/>
    </xf>
    <xf numFmtId="0" fontId="3" fillId="10" borderId="34" xfId="0" applyFont="1" applyFill="1" applyBorder="1" applyAlignment="1">
      <alignment vertical="top"/>
    </xf>
    <xf numFmtId="0" fontId="23" fillId="10" borderId="33" xfId="0" applyFont="1" applyFill="1" applyBorder="1" applyAlignment="1">
      <alignment horizontal="left" vertical="center"/>
    </xf>
    <xf numFmtId="0" fontId="23" fillId="0" borderId="34" xfId="0" applyFont="1" applyBorder="1" applyAlignment="1">
      <alignment horizontal="left" vertical="center"/>
    </xf>
    <xf numFmtId="0" fontId="3" fillId="10" borderId="34" xfId="0" applyFont="1" applyFill="1" applyBorder="1" applyAlignment="1">
      <alignment horizontal="left" vertical="top"/>
    </xf>
    <xf numFmtId="0" fontId="3" fillId="0" borderId="34" xfId="0" applyFont="1" applyBorder="1" applyAlignment="1">
      <alignment vertical="top"/>
    </xf>
    <xf numFmtId="0" fontId="3" fillId="0" borderId="34" xfId="0" applyFont="1" applyBorder="1" applyAlignment="1">
      <alignment horizontal="left" vertical="top"/>
    </xf>
    <xf numFmtId="0" fontId="23" fillId="0" borderId="43" xfId="0" applyFont="1" applyBorder="1" applyAlignment="1">
      <alignment horizontal="left" vertical="center"/>
    </xf>
    <xf numFmtId="3" fontId="23" fillId="10" borderId="1" xfId="0" applyNumberFormat="1" applyFont="1" applyFill="1" applyBorder="1" applyAlignment="1">
      <alignment horizontal="right" vertical="top" wrapText="1"/>
    </xf>
    <xf numFmtId="0" fontId="17" fillId="12" borderId="33" xfId="2" applyFont="1" applyFill="1" applyBorder="1" applyAlignment="1">
      <alignment vertical="center"/>
    </xf>
    <xf numFmtId="3" fontId="17" fillId="12" borderId="18" xfId="2" applyNumberFormat="1" applyFont="1" applyFill="1" applyBorder="1" applyAlignment="1">
      <alignment vertical="center"/>
    </xf>
    <xf numFmtId="3" fontId="3" fillId="0" borderId="15" xfId="0" applyNumberFormat="1" applyFont="1" applyBorder="1" applyAlignment="1">
      <alignment horizontal="right" vertical="top"/>
    </xf>
    <xf numFmtId="3" fontId="3" fillId="10" borderId="15" xfId="0" applyNumberFormat="1" applyFont="1" applyFill="1" applyBorder="1" applyAlignment="1">
      <alignment horizontal="right" vertical="top"/>
    </xf>
    <xf numFmtId="3" fontId="3" fillId="0" borderId="16" xfId="0" applyNumberFormat="1" applyFont="1" applyBorder="1"/>
    <xf numFmtId="3" fontId="2" fillId="5" borderId="1" xfId="14" applyNumberFormat="1" applyFont="1" applyFill="1" applyBorder="1" applyAlignment="1">
      <alignment horizontal="right" vertical="top" wrapText="1"/>
    </xf>
    <xf numFmtId="3" fontId="2" fillId="5" borderId="1" xfId="14" applyNumberFormat="1" applyFont="1" applyFill="1" applyBorder="1" applyAlignment="1">
      <alignment horizontal="right" vertical="top"/>
    </xf>
    <xf numFmtId="168" fontId="13" fillId="5" borderId="1" xfId="0" applyNumberFormat="1" applyFont="1" applyFill="1" applyBorder="1" applyAlignment="1">
      <alignment horizontal="left" vertical="top"/>
    </xf>
    <xf numFmtId="168" fontId="12" fillId="0" borderId="1" xfId="0" applyNumberFormat="1" applyFont="1" applyBorder="1" applyAlignment="1">
      <alignment horizontal="left" vertical="top"/>
    </xf>
    <xf numFmtId="49" fontId="23" fillId="5" borderId="1" xfId="0" applyNumberFormat="1" applyFont="1" applyFill="1" applyBorder="1" applyAlignment="1">
      <alignment horizontal="left" vertical="top" wrapText="1"/>
    </xf>
    <xf numFmtId="168" fontId="23" fillId="5" borderId="1" xfId="0" applyNumberFormat="1" applyFont="1" applyFill="1" applyBorder="1" applyAlignment="1">
      <alignment horizontal="center" vertical="top" wrapText="1"/>
    </xf>
    <xf numFmtId="168" fontId="2" fillId="5" borderId="1" xfId="0" applyNumberFormat="1" applyFont="1" applyFill="1" applyBorder="1" applyAlignment="1">
      <alignment horizontal="right" vertical="top" wrapText="1"/>
    </xf>
    <xf numFmtId="168" fontId="1" fillId="5" borderId="1" xfId="0" applyNumberFormat="1" applyFont="1" applyFill="1" applyBorder="1" applyAlignment="1">
      <alignment horizontal="center" vertical="top" wrapText="1"/>
    </xf>
    <xf numFmtId="168" fontId="1" fillId="0" borderId="1" xfId="0" applyNumberFormat="1" applyFont="1" applyBorder="1" applyAlignment="1">
      <alignment vertical="top" wrapText="1"/>
    </xf>
    <xf numFmtId="168" fontId="3" fillId="0" borderId="1" xfId="0" applyNumberFormat="1" applyFont="1" applyBorder="1" applyAlignment="1">
      <alignment vertical="top" wrapText="1"/>
    </xf>
    <xf numFmtId="41" fontId="1" fillId="10" borderId="0" xfId="14" applyFont="1" applyFill="1" applyAlignment="1">
      <alignment wrapText="1"/>
    </xf>
    <xf numFmtId="3" fontId="3" fillId="10" borderId="55" xfId="0" applyNumberFormat="1" applyFont="1" applyFill="1" applyBorder="1" applyAlignment="1">
      <alignment horizontal="right" vertical="top" wrapText="1"/>
    </xf>
    <xf numFmtId="3" fontId="23" fillId="5" borderId="22" xfId="0" applyNumberFormat="1" applyFont="1" applyFill="1" applyBorder="1" applyAlignment="1">
      <alignment horizontal="right" vertical="top" wrapText="1"/>
    </xf>
    <xf numFmtId="3" fontId="1" fillId="0" borderId="22" xfId="0" applyNumberFormat="1" applyFont="1" applyBorder="1" applyAlignment="1">
      <alignment horizontal="right" vertical="top" wrapText="1"/>
    </xf>
    <xf numFmtId="3" fontId="2" fillId="5" borderId="3" xfId="0" applyNumberFormat="1" applyFont="1" applyFill="1" applyBorder="1" applyAlignment="1">
      <alignment horizontal="right" vertical="top"/>
    </xf>
    <xf numFmtId="3" fontId="23" fillId="5" borderId="2" xfId="0" applyNumberFormat="1" applyFont="1" applyFill="1" applyBorder="1" applyAlignment="1">
      <alignment horizontal="right" vertical="top" wrapText="1"/>
    </xf>
    <xf numFmtId="3" fontId="2" fillId="5" borderId="22" xfId="0" applyNumberFormat="1" applyFont="1" applyFill="1" applyBorder="1" applyAlignment="1">
      <alignment horizontal="right" vertical="top"/>
    </xf>
    <xf numFmtId="3" fontId="1" fillId="0" borderId="22" xfId="0" applyNumberFormat="1" applyFont="1" applyBorder="1" applyAlignment="1">
      <alignment horizontal="right" vertical="top"/>
    </xf>
    <xf numFmtId="3" fontId="23" fillId="0" borderId="22" xfId="0" applyNumberFormat="1" applyFont="1" applyBorder="1" applyAlignment="1">
      <alignment horizontal="right" vertical="top" wrapText="1"/>
    </xf>
    <xf numFmtId="168" fontId="13" fillId="5" borderId="1" xfId="0" applyNumberFormat="1" applyFont="1" applyFill="1" applyBorder="1" applyAlignment="1">
      <alignment vertical="top"/>
    </xf>
    <xf numFmtId="168" fontId="12" fillId="0" borderId="1" xfId="0" applyNumberFormat="1" applyFont="1" applyBorder="1" applyAlignment="1">
      <alignment vertical="top"/>
    </xf>
    <xf numFmtId="49" fontId="1" fillId="0" borderId="1" xfId="0" applyNumberFormat="1" applyFont="1" applyBorder="1" applyAlignment="1">
      <alignment vertical="top"/>
    </xf>
    <xf numFmtId="168" fontId="1" fillId="0" borderId="1" xfId="0" quotePrefix="1" applyNumberFormat="1" applyFont="1" applyBorder="1" applyAlignment="1">
      <alignment vertical="top" wrapText="1"/>
    </xf>
    <xf numFmtId="49" fontId="2" fillId="5" borderId="1" xfId="0" applyNumberFormat="1" applyFont="1" applyFill="1" applyBorder="1" applyAlignment="1">
      <alignment vertical="top"/>
    </xf>
    <xf numFmtId="168" fontId="29" fillId="15" borderId="14" xfId="0" applyNumberFormat="1" applyFont="1" applyFill="1" applyBorder="1" applyAlignment="1" applyProtection="1">
      <alignment vertical="center"/>
      <protection locked="0"/>
    </xf>
    <xf numFmtId="3" fontId="29" fillId="15" borderId="35" xfId="0" applyNumberFormat="1" applyFont="1" applyFill="1" applyBorder="1" applyAlignment="1" applyProtection="1">
      <alignment horizontal="center" vertical="center" wrapText="1"/>
      <protection locked="0"/>
    </xf>
    <xf numFmtId="168" fontId="1" fillId="0" borderId="15" xfId="0" applyNumberFormat="1" applyFont="1" applyBorder="1" applyProtection="1">
      <protection locked="0"/>
    </xf>
    <xf numFmtId="3" fontId="1" fillId="0" borderId="22" xfId="0" applyNumberFormat="1" applyFont="1" applyBorder="1" applyProtection="1">
      <protection locked="0"/>
    </xf>
    <xf numFmtId="168" fontId="1" fillId="0" borderId="16" xfId="0" applyNumberFormat="1" applyFont="1" applyBorder="1" applyProtection="1">
      <protection locked="0"/>
    </xf>
    <xf numFmtId="3" fontId="1" fillId="0" borderId="37" xfId="0" applyNumberFormat="1" applyFont="1" applyBorder="1" applyProtection="1">
      <protection locked="0"/>
    </xf>
    <xf numFmtId="172" fontId="1" fillId="10" borderId="0" xfId="14" applyNumberFormat="1" applyFont="1" applyFill="1" applyAlignment="1">
      <alignment horizontal="right"/>
    </xf>
    <xf numFmtId="3" fontId="33" fillId="8" borderId="39" xfId="0" applyNumberFormat="1" applyFont="1" applyFill="1" applyBorder="1" applyAlignment="1">
      <alignment horizontal="right" vertical="center" wrapText="1"/>
    </xf>
    <xf numFmtId="41" fontId="17" fillId="12" borderId="17" xfId="14" applyFont="1" applyFill="1" applyBorder="1" applyAlignment="1">
      <alignment horizontal="right" vertical="center"/>
    </xf>
    <xf numFmtId="3" fontId="3" fillId="10" borderId="1" xfId="14" applyNumberFormat="1" applyFont="1" applyFill="1" applyBorder="1" applyAlignment="1">
      <alignment horizontal="right" vertical="center" wrapText="1"/>
    </xf>
    <xf numFmtId="3" fontId="3" fillId="10" borderId="1" xfId="14" applyNumberFormat="1" applyFont="1" applyFill="1" applyBorder="1" applyAlignment="1">
      <alignment horizontal="right"/>
    </xf>
    <xf numFmtId="41" fontId="3" fillId="10" borderId="1" xfId="14" applyFont="1" applyFill="1" applyBorder="1" applyAlignment="1">
      <alignment horizontal="right" vertical="center" wrapText="1"/>
    </xf>
    <xf numFmtId="3" fontId="4" fillId="2" borderId="54" xfId="0" applyNumberFormat="1" applyFont="1" applyFill="1" applyBorder="1" applyAlignment="1">
      <alignment vertical="center"/>
    </xf>
    <xf numFmtId="3" fontId="23" fillId="5" borderId="15" xfId="0" applyNumberFormat="1" applyFont="1" applyFill="1" applyBorder="1" applyAlignment="1" applyProtection="1">
      <alignment horizontal="right" vertical="center"/>
      <protection locked="0"/>
    </xf>
    <xf numFmtId="3" fontId="1" fillId="10" borderId="1" xfId="14" applyNumberFormat="1" applyFont="1" applyFill="1" applyBorder="1" applyAlignment="1">
      <alignment horizontal="right" vertical="top" wrapText="1"/>
    </xf>
    <xf numFmtId="3" fontId="23" fillId="5" borderId="15" xfId="0" applyNumberFormat="1" applyFont="1" applyFill="1" applyBorder="1" applyAlignment="1">
      <alignment horizontal="right" vertical="top" wrapText="1"/>
    </xf>
    <xf numFmtId="3" fontId="1" fillId="0" borderId="15" xfId="0" applyNumberFormat="1" applyFont="1" applyBorder="1" applyAlignment="1">
      <alignment horizontal="right" vertical="top" wrapText="1"/>
    </xf>
    <xf numFmtId="3" fontId="2" fillId="5" borderId="15" xfId="0" applyNumberFormat="1" applyFont="1" applyFill="1" applyBorder="1" applyAlignment="1">
      <alignment horizontal="right" vertical="top" wrapText="1"/>
    </xf>
    <xf numFmtId="3" fontId="1" fillId="10" borderId="15" xfId="0" applyNumberFormat="1" applyFont="1" applyFill="1" applyBorder="1" applyAlignment="1">
      <alignment horizontal="right" vertical="top" wrapText="1"/>
    </xf>
    <xf numFmtId="3" fontId="23" fillId="0" borderId="15" xfId="0" applyNumberFormat="1" applyFont="1" applyBorder="1" applyAlignment="1">
      <alignment horizontal="right" vertical="top" wrapText="1"/>
    </xf>
    <xf numFmtId="3" fontId="23" fillId="0" borderId="2" xfId="0" applyNumberFormat="1" applyFont="1" applyBorder="1" applyAlignment="1">
      <alignment horizontal="right" vertical="top" wrapText="1"/>
    </xf>
    <xf numFmtId="3" fontId="23" fillId="5" borderId="22" xfId="0" applyNumberFormat="1" applyFont="1" applyFill="1" applyBorder="1" applyAlignment="1">
      <alignment horizontal="right" vertical="top"/>
    </xf>
    <xf numFmtId="3" fontId="23" fillId="5" borderId="15" xfId="14" applyNumberFormat="1" applyFont="1" applyFill="1" applyBorder="1" applyAlignment="1">
      <alignment horizontal="right" vertical="top" wrapText="1"/>
    </xf>
    <xf numFmtId="3" fontId="3" fillId="0" borderId="22" xfId="0" applyNumberFormat="1" applyFont="1" applyBorder="1" applyAlignment="1">
      <alignment horizontal="right" vertical="top" wrapText="1"/>
    </xf>
    <xf numFmtId="49" fontId="12" fillId="10" borderId="1" xfId="0" applyNumberFormat="1" applyFont="1" applyFill="1" applyBorder="1" applyAlignment="1">
      <alignment vertical="top" wrapText="1"/>
    </xf>
    <xf numFmtId="168" fontId="12" fillId="10" borderId="1" xfId="0" applyNumberFormat="1" applyFont="1" applyFill="1" applyBorder="1" applyAlignment="1">
      <alignment vertical="top" wrapText="1"/>
    </xf>
    <xf numFmtId="3" fontId="2" fillId="5" borderId="34" xfId="0" applyNumberFormat="1" applyFont="1" applyFill="1" applyBorder="1" applyAlignment="1">
      <alignment horizontal="right" vertical="top" wrapText="1"/>
    </xf>
    <xf numFmtId="3" fontId="1" fillId="0" borderId="11" xfId="14" applyNumberFormat="1" applyFont="1" applyBorder="1" applyAlignment="1">
      <alignment horizontal="center" vertical="center" wrapText="1"/>
    </xf>
    <xf numFmtId="3" fontId="23" fillId="5" borderId="57" xfId="14" applyNumberFormat="1" applyFont="1" applyFill="1" applyBorder="1" applyAlignment="1" applyProtection="1">
      <alignment horizontal="right" vertical="center"/>
      <protection locked="0"/>
    </xf>
    <xf numFmtId="3" fontId="23" fillId="5" borderId="56" xfId="14" applyNumberFormat="1" applyFont="1" applyFill="1" applyBorder="1" applyAlignment="1" applyProtection="1">
      <alignment horizontal="right" vertical="center"/>
      <protection locked="0"/>
    </xf>
    <xf numFmtId="3" fontId="1" fillId="0" borderId="13" xfId="14" applyNumberFormat="1" applyFont="1" applyBorder="1" applyAlignment="1">
      <alignment horizontal="center" vertical="center" wrapText="1"/>
    </xf>
    <xf numFmtId="3" fontId="23" fillId="5" borderId="24" xfId="0" applyNumberFormat="1" applyFont="1" applyFill="1" applyBorder="1" applyAlignment="1">
      <alignment horizontal="right" vertical="top" wrapText="1"/>
    </xf>
    <xf numFmtId="3" fontId="23" fillId="5" borderId="33" xfId="0" applyNumberFormat="1" applyFont="1" applyFill="1" applyBorder="1" applyAlignment="1">
      <alignment horizontal="right" vertical="top" wrapText="1"/>
    </xf>
    <xf numFmtId="3" fontId="23" fillId="5" borderId="55" xfId="0" applyNumberFormat="1" applyFont="1" applyFill="1" applyBorder="1" applyAlignment="1">
      <alignment horizontal="right" vertical="top" wrapText="1"/>
    </xf>
    <xf numFmtId="3" fontId="23" fillId="5" borderId="55" xfId="0" applyNumberFormat="1" applyFont="1" applyFill="1" applyBorder="1" applyAlignment="1">
      <alignment vertical="top"/>
    </xf>
    <xf numFmtId="3" fontId="1" fillId="10" borderId="55" xfId="0" applyNumberFormat="1" applyFont="1" applyFill="1" applyBorder="1" applyAlignment="1">
      <alignment horizontal="right" vertical="top" wrapText="1"/>
    </xf>
    <xf numFmtId="3" fontId="3" fillId="0" borderId="55" xfId="0" applyNumberFormat="1" applyFont="1" applyBorder="1" applyAlignment="1">
      <alignment horizontal="right" vertical="top" wrapText="1"/>
    </xf>
    <xf numFmtId="3" fontId="23" fillId="0" borderId="55" xfId="0" applyNumberFormat="1" applyFont="1" applyBorder="1" applyAlignment="1">
      <alignment horizontal="right" vertical="top" wrapText="1"/>
    </xf>
    <xf numFmtId="3" fontId="2" fillId="5" borderId="55" xfId="0" applyNumberFormat="1" applyFont="1" applyFill="1" applyBorder="1" applyAlignment="1">
      <alignment vertical="top"/>
    </xf>
    <xf numFmtId="3" fontId="2" fillId="5" borderId="48" xfId="0" applyNumberFormat="1" applyFont="1" applyFill="1" applyBorder="1" applyAlignment="1">
      <alignment vertical="top"/>
    </xf>
    <xf numFmtId="3" fontId="23" fillId="5" borderId="56" xfId="0" applyNumberFormat="1" applyFont="1" applyFill="1" applyBorder="1" applyAlignment="1">
      <alignment horizontal="right" vertical="top" wrapText="1"/>
    </xf>
    <xf numFmtId="41" fontId="39" fillId="0" borderId="0" xfId="14" applyFont="1" applyFill="1" applyProtection="1">
      <protection locked="0"/>
    </xf>
    <xf numFmtId="41" fontId="39" fillId="0" borderId="0" xfId="14" applyFont="1" applyFill="1" applyAlignment="1" applyProtection="1">
      <alignment horizontal="center" vertical="center"/>
      <protection locked="0"/>
    </xf>
    <xf numFmtId="41" fontId="39" fillId="0" borderId="0" xfId="14" applyFont="1" applyFill="1" applyAlignment="1" applyProtection="1">
      <alignment vertical="center"/>
      <protection locked="0"/>
    </xf>
    <xf numFmtId="168" fontId="3" fillId="0" borderId="1" xfId="16" applyNumberFormat="1" applyFont="1" applyFill="1" applyBorder="1" applyAlignment="1" applyProtection="1">
      <alignment vertical="center"/>
    </xf>
    <xf numFmtId="168" fontId="3" fillId="5" borderId="3" xfId="0" applyNumberFormat="1" applyFont="1" applyFill="1" applyBorder="1" applyAlignment="1">
      <alignment vertical="center"/>
    </xf>
    <xf numFmtId="3" fontId="4" fillId="2" borderId="35" xfId="0" applyNumberFormat="1" applyFont="1" applyFill="1" applyBorder="1" applyAlignment="1">
      <alignment vertical="center"/>
    </xf>
    <xf numFmtId="3" fontId="2" fillId="5" borderId="22" xfId="0" applyNumberFormat="1" applyFont="1" applyFill="1" applyBorder="1"/>
    <xf numFmtId="3" fontId="1" fillId="0" borderId="34" xfId="0" applyNumberFormat="1" applyFont="1" applyBorder="1" applyAlignment="1">
      <alignment horizontal="right" vertical="top" wrapText="1"/>
    </xf>
    <xf numFmtId="3" fontId="2" fillId="2" borderId="56" xfId="0" applyNumberFormat="1" applyFont="1" applyFill="1" applyBorder="1" applyAlignment="1" applyProtection="1">
      <alignment vertical="center"/>
      <protection locked="0"/>
    </xf>
    <xf numFmtId="168" fontId="3" fillId="10" borderId="34" xfId="0" applyNumberFormat="1" applyFont="1" applyFill="1" applyBorder="1" applyAlignment="1">
      <alignment vertical="top"/>
    </xf>
    <xf numFmtId="3" fontId="1" fillId="0" borderId="2" xfId="14" applyNumberFormat="1" applyFont="1" applyFill="1" applyBorder="1" applyAlignment="1">
      <alignment horizontal="right" vertical="top"/>
    </xf>
    <xf numFmtId="3" fontId="23" fillId="5" borderId="48" xfId="0" applyNumberFormat="1" applyFont="1" applyFill="1" applyBorder="1" applyAlignment="1" applyProtection="1">
      <alignment vertical="center"/>
      <protection locked="0"/>
    </xf>
    <xf numFmtId="3" fontId="3" fillId="0" borderId="1" xfId="14" applyNumberFormat="1" applyFont="1" applyFill="1" applyBorder="1" applyAlignment="1" applyProtection="1">
      <alignment vertical="center"/>
    </xf>
    <xf numFmtId="0" fontId="20" fillId="16" borderId="0" xfId="0" applyFont="1" applyFill="1" applyAlignment="1">
      <alignment horizontal="center" vertical="center"/>
    </xf>
    <xf numFmtId="0" fontId="20" fillId="16" borderId="0" xfId="0" applyFont="1" applyFill="1" applyAlignment="1">
      <alignment horizontal="left" vertical="center"/>
    </xf>
    <xf numFmtId="3" fontId="3" fillId="0" borderId="55" xfId="0" applyNumberFormat="1" applyFont="1" applyBorder="1" applyAlignment="1" applyProtection="1">
      <alignment vertical="center"/>
      <protection locked="0"/>
    </xf>
    <xf numFmtId="3" fontId="3" fillId="0" borderId="55" xfId="16" applyNumberFormat="1" applyFont="1" applyFill="1" applyBorder="1" applyAlignment="1" applyProtection="1">
      <alignment horizontal="right" vertical="center" wrapText="1"/>
    </xf>
    <xf numFmtId="3" fontId="3" fillId="0" borderId="55" xfId="0" applyNumberFormat="1" applyFont="1" applyBorder="1" applyAlignment="1">
      <alignment horizontal="right" vertical="center" wrapText="1"/>
    </xf>
    <xf numFmtId="172" fontId="3" fillId="0" borderId="34" xfId="7" applyNumberFormat="1" applyFont="1" applyFill="1" applyBorder="1" applyAlignment="1" applyProtection="1">
      <alignment horizontal="center" vertical="center" wrapText="1"/>
    </xf>
    <xf numFmtId="172" fontId="3" fillId="0" borderId="34" xfId="2" applyNumberFormat="1" applyFont="1" applyFill="1" applyBorder="1" applyAlignment="1" applyProtection="1">
      <alignment horizontal="center" vertical="center" wrapText="1"/>
    </xf>
    <xf numFmtId="41" fontId="1" fillId="0" borderId="55" xfId="14" applyFont="1" applyFill="1" applyBorder="1" applyAlignment="1" applyProtection="1">
      <alignment vertical="center"/>
      <protection locked="0"/>
    </xf>
    <xf numFmtId="173" fontId="20" fillId="16" borderId="0" xfId="0" applyNumberFormat="1" applyFont="1" applyFill="1" applyAlignment="1">
      <alignment horizontal="right" vertical="center"/>
    </xf>
    <xf numFmtId="3" fontId="23" fillId="5" borderId="15" xfId="0" applyNumberFormat="1" applyFont="1" applyFill="1" applyBorder="1" applyAlignment="1">
      <alignment vertical="center" wrapText="1"/>
    </xf>
    <xf numFmtId="3" fontId="23" fillId="5" borderId="1" xfId="0" applyNumberFormat="1" applyFont="1" applyFill="1" applyBorder="1" applyAlignment="1">
      <alignment vertical="center" wrapText="1"/>
    </xf>
    <xf numFmtId="3" fontId="23" fillId="5" borderId="1" xfId="14" applyNumberFormat="1" applyFont="1" applyFill="1" applyBorder="1" applyAlignment="1" applyProtection="1">
      <alignment vertical="center"/>
    </xf>
    <xf numFmtId="3" fontId="3" fillId="0" borderId="1" xfId="0" applyNumberFormat="1" applyFont="1" applyBorder="1" applyAlignment="1">
      <alignment vertical="center" wrapText="1"/>
    </xf>
    <xf numFmtId="41" fontId="3" fillId="0" borderId="15" xfId="14" applyFont="1" applyFill="1" applyBorder="1" applyAlignment="1" applyProtection="1">
      <protection locked="0"/>
    </xf>
    <xf numFmtId="41" fontId="3" fillId="0" borderId="10" xfId="14" applyFont="1" applyFill="1" applyBorder="1" applyAlignment="1" applyProtection="1">
      <protection locked="0"/>
    </xf>
    <xf numFmtId="3" fontId="23" fillId="0" borderId="1" xfId="14" applyNumberFormat="1" applyFont="1" applyFill="1" applyBorder="1" applyAlignment="1" applyProtection="1">
      <alignment vertical="center"/>
    </xf>
    <xf numFmtId="3" fontId="23" fillId="5" borderId="16" xfId="0" applyNumberFormat="1" applyFont="1" applyFill="1" applyBorder="1" applyAlignment="1">
      <alignment vertical="center" wrapText="1"/>
    </xf>
    <xf numFmtId="3" fontId="23" fillId="5" borderId="3" xfId="0" applyNumberFormat="1" applyFont="1" applyFill="1" applyBorder="1" applyAlignment="1">
      <alignment vertical="center" wrapText="1"/>
    </xf>
    <xf numFmtId="168" fontId="3" fillId="10" borderId="1" xfId="0" applyNumberFormat="1" applyFont="1" applyFill="1" applyBorder="1" applyAlignment="1">
      <alignment vertical="center"/>
    </xf>
    <xf numFmtId="168" fontId="3" fillId="10" borderId="1" xfId="0" applyNumberFormat="1" applyFont="1" applyFill="1" applyBorder="1" applyAlignment="1">
      <alignment vertical="center" wrapText="1"/>
    </xf>
    <xf numFmtId="41" fontId="11" fillId="0" borderId="0" xfId="14" applyFont="1"/>
    <xf numFmtId="3" fontId="2" fillId="5" borderId="48" xfId="0" applyNumberFormat="1" applyFont="1" applyFill="1" applyBorder="1" applyAlignment="1">
      <alignment horizontal="right" vertical="top" wrapText="1"/>
    </xf>
    <xf numFmtId="41" fontId="1" fillId="0" borderId="0" xfId="14" applyFont="1" applyFill="1" applyAlignment="1">
      <alignment horizontal="center" vertical="center"/>
    </xf>
    <xf numFmtId="41" fontId="1" fillId="0" borderId="0" xfId="14" applyFont="1" applyFill="1" applyAlignment="1">
      <alignment horizontal="center" vertical="top"/>
    </xf>
    <xf numFmtId="0" fontId="3" fillId="0" borderId="1" xfId="0" applyFont="1" applyBorder="1" applyAlignment="1">
      <alignment vertical="top" wrapText="1"/>
    </xf>
    <xf numFmtId="3" fontId="3" fillId="0" borderId="1" xfId="14" applyNumberFormat="1" applyFont="1" applyFill="1" applyBorder="1" applyAlignment="1" applyProtection="1">
      <alignment horizontal="right" vertical="top" wrapText="1"/>
    </xf>
    <xf numFmtId="41" fontId="3" fillId="0" borderId="1" xfId="14" applyFont="1" applyFill="1" applyBorder="1" applyAlignment="1" applyProtection="1">
      <protection locked="0"/>
    </xf>
    <xf numFmtId="10" fontId="23" fillId="5" borderId="1" xfId="7" applyNumberFormat="1" applyFont="1" applyFill="1" applyBorder="1" applyAlignment="1" applyProtection="1">
      <alignment horizontal="center" vertical="center"/>
    </xf>
    <xf numFmtId="10" fontId="3" fillId="0" borderId="1" xfId="2" applyNumberFormat="1" applyFont="1" applyFill="1" applyBorder="1" applyAlignment="1" applyProtection="1">
      <alignment horizontal="center" vertical="center"/>
    </xf>
    <xf numFmtId="10" fontId="23" fillId="0" borderId="1" xfId="2" applyNumberFormat="1" applyFont="1" applyFill="1" applyBorder="1" applyAlignment="1" applyProtection="1">
      <alignment horizontal="center" vertical="center"/>
    </xf>
    <xf numFmtId="10" fontId="23" fillId="5" borderId="1" xfId="2" applyNumberFormat="1" applyFont="1" applyFill="1" applyBorder="1" applyAlignment="1" applyProtection="1">
      <alignment horizontal="center" vertical="center"/>
    </xf>
    <xf numFmtId="10" fontId="23" fillId="5" borderId="3" xfId="2" applyNumberFormat="1" applyFont="1" applyFill="1" applyBorder="1" applyAlignment="1" applyProtection="1">
      <alignment horizontal="center" vertical="center"/>
    </xf>
    <xf numFmtId="10" fontId="23" fillId="5" borderId="22" xfId="7" applyNumberFormat="1" applyFont="1" applyFill="1" applyBorder="1" applyAlignment="1" applyProtection="1">
      <alignment horizontal="center" vertical="center"/>
    </xf>
    <xf numFmtId="10" fontId="3" fillId="0" borderId="22" xfId="2" applyNumberFormat="1" applyFont="1" applyFill="1" applyBorder="1" applyAlignment="1" applyProtection="1">
      <alignment horizontal="center" vertical="center"/>
    </xf>
    <xf numFmtId="10" fontId="23" fillId="5" borderId="22" xfId="2" applyNumberFormat="1" applyFont="1" applyFill="1" applyBorder="1" applyAlignment="1" applyProtection="1">
      <alignment horizontal="center" vertical="center"/>
    </xf>
    <xf numFmtId="10" fontId="23" fillId="0" borderId="22" xfId="2" applyNumberFormat="1" applyFont="1" applyFill="1" applyBorder="1" applyAlignment="1" applyProtection="1">
      <alignment horizontal="center" vertical="center"/>
    </xf>
    <xf numFmtId="10" fontId="23" fillId="5" borderId="37" xfId="2" applyNumberFormat="1" applyFont="1" applyFill="1" applyBorder="1" applyAlignment="1" applyProtection="1">
      <alignment horizontal="center" vertical="center"/>
    </xf>
    <xf numFmtId="172" fontId="3" fillId="0" borderId="1" xfId="7" applyNumberFormat="1" applyFont="1" applyFill="1" applyBorder="1" applyAlignment="1" applyProtection="1">
      <alignment horizontal="center" vertical="center" wrapText="1"/>
    </xf>
    <xf numFmtId="3" fontId="1" fillId="0" borderId="0" xfId="8" applyNumberFormat="1" applyFont="1" applyFill="1" applyBorder="1" applyAlignment="1" applyProtection="1">
      <alignment horizontal="right" vertical="center"/>
      <protection locked="0"/>
    </xf>
    <xf numFmtId="172" fontId="3" fillId="0" borderId="1" xfId="2" applyNumberFormat="1" applyFont="1" applyFill="1" applyBorder="1" applyAlignment="1" applyProtection="1">
      <alignment horizontal="center" vertical="center" wrapText="1"/>
    </xf>
    <xf numFmtId="0" fontId="3" fillId="10" borderId="15" xfId="0" applyFont="1" applyFill="1" applyBorder="1" applyAlignment="1">
      <alignment horizontal="left" vertical="center" wrapText="1"/>
    </xf>
    <xf numFmtId="0" fontId="21" fillId="22" borderId="61" xfId="0" applyFont="1" applyFill="1" applyBorder="1" applyAlignment="1">
      <alignment horizontal="center" vertical="center"/>
    </xf>
    <xf numFmtId="0" fontId="21" fillId="22" borderId="61" xfId="0" applyFont="1" applyFill="1" applyBorder="1" applyAlignment="1">
      <alignment horizontal="left" vertical="center"/>
    </xf>
    <xf numFmtId="0" fontId="21" fillId="0" borderId="0" xfId="0" applyFont="1" applyAlignment="1">
      <alignment horizontal="left"/>
    </xf>
    <xf numFmtId="0" fontId="21" fillId="23" borderId="61" xfId="0" applyFont="1" applyFill="1" applyBorder="1" applyAlignment="1">
      <alignment horizontal="center" vertical="center"/>
    </xf>
    <xf numFmtId="0" fontId="21" fillId="23" borderId="61" xfId="0" applyFont="1" applyFill="1" applyBorder="1" applyAlignment="1">
      <alignment horizontal="left" vertical="center"/>
    </xf>
    <xf numFmtId="41" fontId="0" fillId="23" borderId="0" xfId="14" applyFont="1" applyFill="1"/>
    <xf numFmtId="3" fontId="23" fillId="5" borderId="55" xfId="0" applyNumberFormat="1" applyFont="1" applyFill="1" applyBorder="1" applyAlignment="1">
      <alignment vertical="center"/>
    </xf>
    <xf numFmtId="3" fontId="23" fillId="5" borderId="48" xfId="0" applyNumberFormat="1" applyFont="1" applyFill="1" applyBorder="1" applyAlignment="1">
      <alignment vertical="center"/>
    </xf>
    <xf numFmtId="3" fontId="23" fillId="5" borderId="15" xfId="14" applyNumberFormat="1" applyFont="1" applyFill="1" applyBorder="1" applyAlignment="1" applyProtection="1">
      <alignment horizontal="right" vertical="center"/>
      <protection locked="0"/>
    </xf>
    <xf numFmtId="0" fontId="3" fillId="10" borderId="0" xfId="0" applyFont="1" applyFill="1" applyAlignment="1" applyProtection="1">
      <alignment vertical="center"/>
      <protection locked="0"/>
    </xf>
    <xf numFmtId="3" fontId="23" fillId="0" borderId="15" xfId="0" applyNumberFormat="1" applyFont="1" applyBorder="1" applyAlignment="1" applyProtection="1">
      <alignment vertical="center"/>
      <protection locked="0"/>
    </xf>
    <xf numFmtId="3" fontId="23" fillId="0" borderId="49" xfId="0" applyNumberFormat="1" applyFont="1" applyBorder="1" applyAlignment="1" applyProtection="1">
      <alignment vertical="center"/>
      <protection locked="0"/>
    </xf>
    <xf numFmtId="3" fontId="23" fillId="0" borderId="55" xfId="0" applyNumberFormat="1" applyFont="1" applyBorder="1" applyAlignment="1" applyProtection="1">
      <alignment vertical="center"/>
      <protection locked="0"/>
    </xf>
    <xf numFmtId="3" fontId="1" fillId="0" borderId="15" xfId="0" applyNumberFormat="1" applyFont="1" applyBorder="1"/>
    <xf numFmtId="3" fontId="4" fillId="2" borderId="18" xfId="0" applyNumberFormat="1" applyFont="1" applyFill="1" applyBorder="1" applyAlignment="1">
      <alignment vertical="center"/>
    </xf>
    <xf numFmtId="0" fontId="3" fillId="0" borderId="15" xfId="0" applyFont="1" applyBorder="1" applyAlignment="1">
      <alignment horizontal="left" vertical="top" wrapText="1"/>
    </xf>
    <xf numFmtId="49" fontId="3" fillId="0" borderId="1" xfId="0" applyNumberFormat="1" applyFont="1" applyBorder="1" applyAlignment="1">
      <alignment horizontal="left" vertical="top" wrapText="1"/>
    </xf>
    <xf numFmtId="3" fontId="1" fillId="0" borderId="1" xfId="14" applyNumberFormat="1" applyFont="1" applyFill="1" applyBorder="1" applyAlignment="1" applyProtection="1">
      <alignment horizontal="right" vertical="top" wrapText="1"/>
    </xf>
    <xf numFmtId="168" fontId="1" fillId="0" borderId="1" xfId="0" applyNumberFormat="1" applyFont="1" applyBorder="1" applyAlignment="1">
      <alignment horizontal="left" vertical="top" wrapText="1"/>
    </xf>
    <xf numFmtId="3" fontId="2" fillId="0" borderId="55" xfId="0" applyNumberFormat="1" applyFont="1" applyBorder="1" applyAlignment="1">
      <alignment horizontal="right" vertical="top" wrapText="1"/>
    </xf>
    <xf numFmtId="0" fontId="2" fillId="0" borderId="34" xfId="0" applyFont="1" applyBorder="1" applyAlignment="1">
      <alignment vertical="top" wrapText="1"/>
    </xf>
    <xf numFmtId="3" fontId="23" fillId="5" borderId="57" xfId="0" applyNumberFormat="1" applyFont="1" applyFill="1" applyBorder="1" applyAlignment="1">
      <alignment horizontal="right" vertical="top" wrapText="1"/>
    </xf>
    <xf numFmtId="0" fontId="1" fillId="0" borderId="34" xfId="0" applyFont="1" applyBorder="1" applyAlignment="1">
      <alignment vertical="top" wrapText="1"/>
    </xf>
    <xf numFmtId="3" fontId="1" fillId="0" borderId="46" xfId="0" applyNumberFormat="1" applyFont="1" applyBorder="1" applyAlignment="1">
      <alignment horizontal="right" vertical="top" wrapText="1"/>
    </xf>
    <xf numFmtId="3" fontId="2" fillId="5" borderId="46" xfId="0" applyNumberFormat="1" applyFont="1" applyFill="1" applyBorder="1" applyAlignment="1">
      <alignment horizontal="right" vertical="top" wrapText="1"/>
    </xf>
    <xf numFmtId="3" fontId="3" fillId="0" borderId="46" xfId="0" applyNumberFormat="1" applyFont="1" applyBorder="1" applyAlignment="1">
      <alignment horizontal="right" vertical="top" wrapText="1"/>
    </xf>
    <xf numFmtId="41" fontId="1" fillId="0" borderId="55" xfId="0" applyNumberFormat="1" applyFont="1" applyBorder="1" applyAlignment="1">
      <alignment vertical="top"/>
    </xf>
    <xf numFmtId="41" fontId="1" fillId="0" borderId="0" xfId="14" applyFont="1" applyFill="1" applyAlignment="1">
      <alignment horizontal="left" vertical="top"/>
    </xf>
    <xf numFmtId="41" fontId="1" fillId="0" borderId="0" xfId="14" applyFont="1" applyFill="1" applyAlignment="1">
      <alignment horizontal="left" vertical="center"/>
    </xf>
    <xf numFmtId="3" fontId="3" fillId="10" borderId="55" xfId="0" applyNumberFormat="1" applyFont="1" applyFill="1" applyBorder="1" applyAlignment="1">
      <alignment vertical="top"/>
    </xf>
    <xf numFmtId="3" fontId="23" fillId="5" borderId="49" xfId="0" applyNumberFormat="1" applyFont="1" applyFill="1" applyBorder="1" applyAlignment="1">
      <alignment horizontal="right" vertical="top" wrapText="1"/>
    </xf>
    <xf numFmtId="41" fontId="1" fillId="0" borderId="0" xfId="0" applyNumberFormat="1" applyFont="1" applyAlignment="1">
      <alignment vertical="center"/>
    </xf>
    <xf numFmtId="41" fontId="3" fillId="0" borderId="0" xfId="14" applyFont="1" applyFill="1" applyAlignment="1">
      <alignment vertical="center"/>
    </xf>
    <xf numFmtId="0" fontId="3" fillId="0" borderId="0" xfId="0" applyFont="1" applyAlignment="1">
      <alignment vertical="top"/>
    </xf>
    <xf numFmtId="168" fontId="23" fillId="0" borderId="1" xfId="0" applyNumberFormat="1" applyFont="1" applyBorder="1" applyAlignment="1">
      <alignment vertical="center" wrapText="1"/>
    </xf>
    <xf numFmtId="3" fontId="23" fillId="0" borderId="18" xfId="14" applyNumberFormat="1" applyFont="1" applyFill="1" applyBorder="1" applyAlignment="1" applyProtection="1">
      <alignment horizontal="right" vertical="center"/>
      <protection locked="0"/>
    </xf>
    <xf numFmtId="3" fontId="1" fillId="0" borderId="55" xfId="0" applyNumberFormat="1" applyFont="1" applyBorder="1" applyAlignment="1">
      <alignment horizontal="right" vertical="center" wrapText="1"/>
    </xf>
    <xf numFmtId="0" fontId="18" fillId="0" borderId="15" xfId="0" applyFont="1" applyBorder="1" applyAlignment="1">
      <alignment horizontal="left" vertical="center" wrapText="1"/>
    </xf>
    <xf numFmtId="0" fontId="43" fillId="0" borderId="0" xfId="0" applyFont="1"/>
    <xf numFmtId="41" fontId="43" fillId="0" borderId="0" xfId="14" applyFont="1"/>
    <xf numFmtId="0" fontId="20" fillId="18" borderId="0" xfId="0" applyFont="1" applyFill="1" applyAlignment="1">
      <alignment horizontal="left" vertical="center"/>
    </xf>
    <xf numFmtId="0" fontId="20" fillId="18" borderId="0" xfId="0" applyFont="1" applyFill="1" applyAlignment="1">
      <alignment horizontal="left" vertical="center" wrapText="1"/>
    </xf>
    <xf numFmtId="173" fontId="20" fillId="16" borderId="0" xfId="0" applyNumberFormat="1" applyFont="1" applyFill="1" applyAlignment="1">
      <alignment horizontal="center" vertical="center"/>
    </xf>
    <xf numFmtId="41" fontId="24" fillId="0" borderId="0" xfId="14" applyFont="1"/>
    <xf numFmtId="0" fontId="38" fillId="22" borderId="61" xfId="0" applyFont="1" applyFill="1" applyBorder="1" applyAlignment="1">
      <alignment horizontal="center" vertical="center"/>
    </xf>
    <xf numFmtId="0" fontId="38" fillId="22" borderId="61" xfId="0" applyFont="1" applyFill="1" applyBorder="1" applyAlignment="1">
      <alignment horizontal="left" vertical="center"/>
    </xf>
    <xf numFmtId="173" fontId="38" fillId="22" borderId="61" xfId="0" applyNumberFormat="1" applyFont="1" applyFill="1" applyBorder="1" applyAlignment="1">
      <alignment horizontal="right" vertical="center"/>
    </xf>
    <xf numFmtId="0" fontId="24" fillId="16" borderId="0" xfId="0" applyFont="1" applyFill="1" applyAlignment="1">
      <alignment horizontal="center" vertical="center"/>
    </xf>
    <xf numFmtId="0" fontId="24" fillId="16" borderId="0" xfId="0" applyFont="1" applyFill="1" applyAlignment="1">
      <alignment horizontal="left" vertical="center"/>
    </xf>
    <xf numFmtId="173" fontId="24" fillId="16" borderId="0" xfId="0" applyNumberFormat="1" applyFont="1" applyFill="1" applyAlignment="1">
      <alignment horizontal="right" vertical="center"/>
    </xf>
    <xf numFmtId="41" fontId="24" fillId="10" borderId="0" xfId="14" applyFont="1" applyFill="1"/>
    <xf numFmtId="41" fontId="20" fillId="16" borderId="0" xfId="14" applyFont="1" applyFill="1" applyAlignment="1" applyProtection="1">
      <alignment horizontal="left" vertical="center"/>
    </xf>
    <xf numFmtId="0" fontId="20" fillId="22" borderId="61" xfId="0" applyFont="1" applyFill="1" applyBorder="1" applyAlignment="1">
      <alignment horizontal="center" vertical="center"/>
    </xf>
    <xf numFmtId="0" fontId="20" fillId="22" borderId="61" xfId="0" applyFont="1" applyFill="1" applyBorder="1" applyAlignment="1">
      <alignment horizontal="left" vertical="center"/>
    </xf>
    <xf numFmtId="173" fontId="20" fillId="22" borderId="61" xfId="0" applyNumberFormat="1" applyFont="1" applyFill="1" applyBorder="1" applyAlignment="1">
      <alignment horizontal="right" vertical="center"/>
    </xf>
    <xf numFmtId="0" fontId="24" fillId="0" borderId="0" xfId="0" applyFont="1" applyAlignment="1">
      <alignment horizontal="left"/>
    </xf>
    <xf numFmtId="173" fontId="24" fillId="0" borderId="0" xfId="0" applyNumberFormat="1" applyFont="1"/>
    <xf numFmtId="3" fontId="24" fillId="0" borderId="0" xfId="0" applyNumberFormat="1" applyFont="1"/>
    <xf numFmtId="173" fontId="24" fillId="0" borderId="0" xfId="0" applyNumberFormat="1" applyFont="1" applyAlignment="1">
      <alignment horizontal="center"/>
    </xf>
    <xf numFmtId="41" fontId="20" fillId="0" borderId="0" xfId="14" applyFont="1" applyAlignment="1"/>
    <xf numFmtId="41" fontId="1" fillId="0" borderId="0" xfId="0" applyNumberFormat="1" applyFont="1" applyAlignment="1">
      <alignment horizontal="center"/>
    </xf>
    <xf numFmtId="3" fontId="2" fillId="0" borderId="39" xfId="0" applyNumberFormat="1" applyFont="1" applyBorder="1" applyProtection="1">
      <protection locked="0"/>
    </xf>
    <xf numFmtId="3" fontId="2" fillId="0" borderId="40" xfId="0" applyNumberFormat="1" applyFont="1" applyBorder="1" applyProtection="1">
      <protection locked="0"/>
    </xf>
    <xf numFmtId="3" fontId="23" fillId="5" borderId="42" xfId="0" applyNumberFormat="1" applyFont="1" applyFill="1" applyBorder="1" applyAlignment="1">
      <alignment horizontal="right" vertical="top" wrapText="1"/>
    </xf>
    <xf numFmtId="3" fontId="3" fillId="0" borderId="2" xfId="2" applyNumberFormat="1" applyFont="1" applyFill="1" applyBorder="1" applyAlignment="1" applyProtection="1">
      <alignment horizontal="right" vertical="top"/>
    </xf>
    <xf numFmtId="1" fontId="23" fillId="5" borderId="55" xfId="14" applyNumberFormat="1" applyFont="1" applyFill="1" applyBorder="1" applyAlignment="1" applyProtection="1">
      <alignment horizontal="right" vertical="center"/>
    </xf>
    <xf numFmtId="41" fontId="1" fillId="0" borderId="10" xfId="14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>
      <alignment horizontal="center"/>
    </xf>
    <xf numFmtId="41" fontId="1" fillId="0" borderId="0" xfId="14" applyFont="1" applyFill="1" applyAlignment="1">
      <alignment horizontal="center"/>
    </xf>
    <xf numFmtId="0" fontId="24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left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41" fontId="1" fillId="0" borderId="0" xfId="0" applyNumberFormat="1" applyFont="1" applyAlignment="1">
      <alignment horizontal="center" vertical="center"/>
    </xf>
    <xf numFmtId="3" fontId="1" fillId="0" borderId="22" xfId="0" applyNumberFormat="1" applyFont="1" applyBorder="1" applyAlignment="1">
      <alignment horizontal="right" vertical="center" wrapText="1"/>
    </xf>
    <xf numFmtId="173" fontId="0" fillId="0" borderId="0" xfId="0" applyNumberFormat="1"/>
    <xf numFmtId="0" fontId="21" fillId="18" borderId="0" xfId="0" applyFont="1" applyFill="1" applyAlignment="1">
      <alignment horizontal="center" vertical="center" wrapText="1"/>
    </xf>
    <xf numFmtId="0" fontId="21" fillId="16" borderId="0" xfId="0" applyFont="1" applyFill="1" applyAlignment="1">
      <alignment horizontal="center" vertical="center"/>
    </xf>
    <xf numFmtId="0" fontId="21" fillId="16" borderId="0" xfId="0" applyFont="1" applyFill="1" applyAlignment="1">
      <alignment horizontal="left" vertical="center"/>
    </xf>
    <xf numFmtId="173" fontId="21" fillId="16" borderId="0" xfId="0" applyNumberFormat="1" applyFont="1" applyFill="1" applyAlignment="1">
      <alignment horizontal="right" vertical="center"/>
    </xf>
    <xf numFmtId="41" fontId="21" fillId="16" borderId="0" xfId="14" applyFont="1" applyFill="1" applyAlignment="1" applyProtection="1">
      <alignment horizontal="center" vertical="center"/>
    </xf>
    <xf numFmtId="0" fontId="44" fillId="22" borderId="61" xfId="0" applyFont="1" applyFill="1" applyBorder="1" applyAlignment="1">
      <alignment horizontal="center" vertical="center"/>
    </xf>
    <xf numFmtId="173" fontId="44" fillId="22" borderId="61" xfId="0" applyNumberFormat="1" applyFont="1" applyFill="1" applyBorder="1" applyAlignment="1">
      <alignment horizontal="right" vertical="center"/>
    </xf>
    <xf numFmtId="0" fontId="0" fillId="16" borderId="0" xfId="0" applyFill="1" applyAlignment="1">
      <alignment horizontal="center" vertical="center"/>
    </xf>
    <xf numFmtId="0" fontId="0" fillId="16" borderId="0" xfId="0" applyFill="1" applyAlignment="1">
      <alignment horizontal="left" vertical="center"/>
    </xf>
    <xf numFmtId="173" fontId="0" fillId="16" borderId="0" xfId="0" applyNumberFormat="1" applyFill="1" applyAlignment="1">
      <alignment horizontal="right" vertical="center"/>
    </xf>
    <xf numFmtId="173" fontId="21" fillId="16" borderId="0" xfId="0" applyNumberFormat="1" applyFont="1" applyFill="1" applyAlignment="1">
      <alignment horizontal="left" vertical="center"/>
    </xf>
    <xf numFmtId="41" fontId="0" fillId="0" borderId="0" xfId="14" applyFont="1" applyAlignment="1">
      <alignment horizontal="left"/>
    </xf>
    <xf numFmtId="41" fontId="0" fillId="10" borderId="0" xfId="0" applyNumberFormat="1" applyFill="1"/>
    <xf numFmtId="173" fontId="44" fillId="23" borderId="61" xfId="0" applyNumberFormat="1" applyFont="1" applyFill="1" applyBorder="1" applyAlignment="1">
      <alignment horizontal="right" vertical="center"/>
    </xf>
    <xf numFmtId="0" fontId="0" fillId="0" borderId="0" xfId="0" applyAlignment="1">
      <alignment horizontal="center"/>
    </xf>
    <xf numFmtId="3" fontId="3" fillId="0" borderId="56" xfId="14" applyNumberFormat="1" applyFont="1" applyFill="1" applyBorder="1" applyAlignment="1" applyProtection="1">
      <alignment horizontal="right" vertical="center"/>
      <protection locked="0"/>
    </xf>
    <xf numFmtId="3" fontId="0" fillId="0" borderId="0" xfId="0" applyNumberFormat="1"/>
    <xf numFmtId="3" fontId="2" fillId="5" borderId="1" xfId="0" applyNumberFormat="1" applyFont="1" applyFill="1" applyBorder="1" applyAlignment="1">
      <alignment horizontal="right" vertical="center" wrapText="1"/>
    </xf>
    <xf numFmtId="0" fontId="20" fillId="10" borderId="0" xfId="0" applyFont="1" applyFill="1" applyAlignment="1">
      <alignment horizontal="center" vertical="center"/>
    </xf>
    <xf numFmtId="0" fontId="24" fillId="18" borderId="0" xfId="0" applyFont="1" applyFill="1" applyAlignment="1">
      <alignment horizontal="center" vertical="center" wrapText="1"/>
    </xf>
    <xf numFmtId="0" fontId="20" fillId="0" borderId="0" xfId="0" applyFont="1" applyAlignment="1">
      <alignment wrapText="1"/>
    </xf>
    <xf numFmtId="41" fontId="24" fillId="0" borderId="0" xfId="14" applyFont="1" applyAlignment="1">
      <alignment vertical="center"/>
    </xf>
    <xf numFmtId="41" fontId="38" fillId="22" borderId="61" xfId="14" applyFont="1" applyFill="1" applyBorder="1" applyAlignment="1" applyProtection="1">
      <alignment horizontal="center" vertical="center"/>
    </xf>
    <xf numFmtId="41" fontId="38" fillId="22" borderId="61" xfId="14" applyFont="1" applyFill="1" applyBorder="1" applyAlignment="1" applyProtection="1">
      <alignment horizontal="right" vertical="center"/>
    </xf>
    <xf numFmtId="173" fontId="38" fillId="22" borderId="61" xfId="0" applyNumberFormat="1" applyFont="1" applyFill="1" applyBorder="1" applyAlignment="1">
      <alignment horizontal="right" vertical="center" wrapText="1"/>
    </xf>
    <xf numFmtId="10" fontId="1" fillId="0" borderId="0" xfId="7" applyNumberFormat="1" applyFont="1" applyFill="1" applyBorder="1"/>
    <xf numFmtId="1" fontId="1" fillId="0" borderId="0" xfId="14" applyNumberFormat="1" applyFont="1" applyFill="1" applyBorder="1"/>
    <xf numFmtId="41" fontId="1" fillId="0" borderId="0" xfId="14" applyFont="1" applyFill="1" applyBorder="1" applyAlignment="1">
      <alignment horizontal="right"/>
    </xf>
    <xf numFmtId="41" fontId="1" fillId="0" borderId="0" xfId="14" applyFont="1" applyFill="1" applyBorder="1"/>
    <xf numFmtId="9" fontId="1" fillId="0" borderId="0" xfId="7" applyFont="1" applyFill="1" applyBorder="1" applyAlignment="1">
      <alignment horizontal="left"/>
    </xf>
    <xf numFmtId="41" fontId="1" fillId="0" borderId="0" xfId="7" applyNumberFormat="1" applyFont="1" applyFill="1" applyBorder="1"/>
    <xf numFmtId="41" fontId="20" fillId="10" borderId="0" xfId="14" applyFont="1" applyFill="1" applyAlignment="1"/>
    <xf numFmtId="3" fontId="3" fillId="10" borderId="34" xfId="0" applyNumberFormat="1" applyFont="1" applyFill="1" applyBorder="1" applyAlignment="1">
      <alignment horizontal="right" vertical="top" wrapText="1"/>
    </xf>
    <xf numFmtId="41" fontId="2" fillId="0" borderId="0" xfId="14" applyFont="1" applyFill="1" applyAlignment="1">
      <alignment horizontal="center" vertical="center"/>
    </xf>
    <xf numFmtId="41" fontId="2" fillId="0" borderId="0" xfId="14" applyFont="1" applyFill="1" applyAlignment="1">
      <alignment horizontal="left" vertical="center"/>
    </xf>
    <xf numFmtId="10" fontId="3" fillId="0" borderId="1" xfId="7" applyNumberFormat="1" applyFont="1" applyFill="1" applyBorder="1" applyAlignment="1" applyProtection="1">
      <alignment horizontal="center" vertical="center"/>
    </xf>
    <xf numFmtId="10" fontId="3" fillId="0" borderId="22" xfId="7" applyNumberFormat="1" applyFont="1" applyFill="1" applyBorder="1" applyAlignment="1" applyProtection="1">
      <alignment horizontal="center" vertical="center"/>
    </xf>
    <xf numFmtId="3" fontId="3" fillId="0" borderId="57" xfId="14" applyNumberFormat="1" applyFont="1" applyFill="1" applyBorder="1" applyAlignment="1" applyProtection="1">
      <alignment horizontal="right" vertical="center"/>
      <protection locked="0"/>
    </xf>
    <xf numFmtId="0" fontId="3" fillId="0" borderId="15" xfId="0" applyFont="1" applyBorder="1" applyAlignment="1">
      <alignment horizontal="center" vertical="center" wrapText="1"/>
    </xf>
    <xf numFmtId="167" fontId="3" fillId="0" borderId="1" xfId="0" applyNumberFormat="1" applyFont="1" applyBorder="1" applyAlignment="1">
      <alignment horizontal="center" vertical="center" wrapText="1"/>
    </xf>
    <xf numFmtId="168" fontId="3" fillId="0" borderId="1" xfId="0" applyNumberFormat="1" applyFont="1" applyBorder="1" applyAlignment="1">
      <alignment horizontal="center" vertical="center" wrapText="1"/>
    </xf>
    <xf numFmtId="3" fontId="3" fillId="0" borderId="55" xfId="0" applyNumberFormat="1" applyFont="1" applyBorder="1" applyAlignment="1">
      <alignment horizontal="right" vertical="center"/>
    </xf>
    <xf numFmtId="3" fontId="3" fillId="0" borderId="49" xfId="0" applyNumberFormat="1" applyFont="1" applyBorder="1" applyAlignment="1">
      <alignment horizontal="right" vertical="center" wrapText="1"/>
    </xf>
    <xf numFmtId="3" fontId="3" fillId="0" borderId="15" xfId="14" applyNumberFormat="1" applyFont="1" applyFill="1" applyBorder="1" applyAlignment="1" applyProtection="1">
      <alignment horizontal="right" vertical="center"/>
    </xf>
    <xf numFmtId="167" fontId="3" fillId="10" borderId="1" xfId="0" applyNumberFormat="1" applyFont="1" applyFill="1" applyBorder="1" applyAlignment="1">
      <alignment horizontal="left" vertical="center" wrapText="1"/>
    </xf>
    <xf numFmtId="0" fontId="47" fillId="0" borderId="0" xfId="0" applyFont="1"/>
    <xf numFmtId="41" fontId="20" fillId="0" borderId="0" xfId="14" applyFont="1"/>
    <xf numFmtId="173" fontId="19" fillId="10" borderId="0" xfId="0" applyNumberFormat="1" applyFont="1" applyFill="1" applyAlignment="1">
      <alignment horizontal="right" vertical="center"/>
    </xf>
    <xf numFmtId="41" fontId="0" fillId="0" borderId="0" xfId="14" applyFont="1" applyFill="1"/>
    <xf numFmtId="3" fontId="1" fillId="0" borderId="55" xfId="0" applyNumberFormat="1" applyFont="1" applyBorder="1" applyAlignment="1">
      <alignment vertical="top"/>
    </xf>
    <xf numFmtId="41" fontId="2" fillId="0" borderId="0" xfId="14" applyFont="1" applyFill="1" applyAlignment="1">
      <alignment horizontal="center" vertical="top"/>
    </xf>
    <xf numFmtId="41" fontId="8" fillId="0" borderId="0" xfId="14" applyFont="1" applyFill="1"/>
    <xf numFmtId="41" fontId="1" fillId="0" borderId="0" xfId="14" applyFont="1" applyFill="1" applyAlignment="1">
      <alignment horizontal="center" vertical="center" wrapText="1"/>
    </xf>
    <xf numFmtId="0" fontId="18" fillId="10" borderId="0" xfId="0" applyFont="1" applyFill="1" applyAlignment="1">
      <alignment vertical="top"/>
    </xf>
    <xf numFmtId="41" fontId="1" fillId="10" borderId="0" xfId="14" applyFont="1" applyFill="1" applyAlignment="1">
      <alignment horizontal="center" vertical="top"/>
    </xf>
    <xf numFmtId="41" fontId="1" fillId="10" borderId="0" xfId="14" applyFont="1" applyFill="1" applyAlignment="1">
      <alignment horizontal="left" vertical="center"/>
    </xf>
    <xf numFmtId="41" fontId="1" fillId="10" borderId="0" xfId="14" applyFont="1" applyFill="1" applyAlignment="1">
      <alignment vertical="center"/>
    </xf>
    <xf numFmtId="41" fontId="1" fillId="10" borderId="0" xfId="14" applyFont="1" applyFill="1" applyAlignment="1">
      <alignment horizontal="center" vertical="center"/>
    </xf>
    <xf numFmtId="41" fontId="1" fillId="10" borderId="0" xfId="0" applyNumberFormat="1" applyFont="1" applyFill="1" applyAlignment="1">
      <alignment vertical="center"/>
    </xf>
    <xf numFmtId="0" fontId="1" fillId="10" borderId="0" xfId="0" applyFont="1" applyFill="1" applyAlignment="1">
      <alignment vertical="top"/>
    </xf>
    <xf numFmtId="41" fontId="2" fillId="0" borderId="0" xfId="14" applyFont="1" applyFill="1" applyAlignment="1">
      <alignment vertical="center"/>
    </xf>
    <xf numFmtId="41" fontId="2" fillId="0" borderId="0" xfId="0" applyNumberFormat="1" applyFont="1" applyAlignment="1">
      <alignment vertical="center"/>
    </xf>
    <xf numFmtId="0" fontId="3" fillId="0" borderId="0" xfId="0" applyFont="1" applyAlignment="1" applyProtection="1">
      <alignment horizontal="left" vertical="center"/>
      <protection locked="0"/>
    </xf>
    <xf numFmtId="10" fontId="1" fillId="0" borderId="0" xfId="7" applyNumberFormat="1" applyFont="1" applyFill="1" applyBorder="1" applyAlignment="1">
      <alignment horizontal="right"/>
    </xf>
    <xf numFmtId="1" fontId="1" fillId="0" borderId="0" xfId="14" applyNumberFormat="1" applyFont="1" applyFill="1"/>
    <xf numFmtId="41" fontId="1" fillId="0" borderId="0" xfId="7" applyNumberFormat="1" applyFont="1" applyFill="1" applyAlignment="1">
      <alignment horizontal="right"/>
    </xf>
    <xf numFmtId="10" fontId="1" fillId="0" borderId="0" xfId="7" applyNumberFormat="1" applyFont="1" applyFill="1" applyAlignment="1">
      <alignment horizontal="right"/>
    </xf>
    <xf numFmtId="172" fontId="1" fillId="10" borderId="0" xfId="7" applyNumberFormat="1" applyFont="1" applyFill="1" applyAlignment="1">
      <alignment horizontal="center"/>
    </xf>
    <xf numFmtId="172" fontId="1" fillId="10" borderId="0" xfId="7" applyNumberFormat="1" applyFont="1" applyFill="1"/>
    <xf numFmtId="10" fontId="1" fillId="10" borderId="0" xfId="7" applyNumberFormat="1" applyFont="1" applyFill="1"/>
    <xf numFmtId="0" fontId="14" fillId="0" borderId="0" xfId="0" applyFont="1"/>
    <xf numFmtId="41" fontId="14" fillId="0" borderId="0" xfId="0" applyNumberFormat="1" applyFont="1"/>
    <xf numFmtId="172" fontId="29" fillId="12" borderId="35" xfId="7" applyNumberFormat="1" applyFont="1" applyFill="1" applyBorder="1" applyAlignment="1" applyProtection="1">
      <alignment horizontal="center" vertical="center"/>
    </xf>
    <xf numFmtId="172" fontId="23" fillId="5" borderId="22" xfId="7" applyNumberFormat="1" applyFont="1" applyFill="1" applyBorder="1" applyAlignment="1" applyProtection="1">
      <alignment horizontal="center" vertical="center" wrapText="1"/>
    </xf>
    <xf numFmtId="172" fontId="3" fillId="0" borderId="22" xfId="7" applyNumberFormat="1" applyFont="1" applyFill="1" applyBorder="1" applyAlignment="1" applyProtection="1">
      <alignment horizontal="center" vertical="center" wrapText="1"/>
    </xf>
    <xf numFmtId="172" fontId="23" fillId="0" borderId="22" xfId="7" applyNumberFormat="1" applyFont="1" applyFill="1" applyBorder="1" applyAlignment="1" applyProtection="1">
      <alignment horizontal="center" vertical="center" wrapText="1"/>
    </xf>
    <xf numFmtId="172" fontId="23" fillId="5" borderId="37" xfId="7" applyNumberFormat="1" applyFont="1" applyFill="1" applyBorder="1" applyAlignment="1" applyProtection="1">
      <alignment horizontal="center" vertical="center" wrapText="1"/>
    </xf>
    <xf numFmtId="0" fontId="34" fillId="0" borderId="0" xfId="15" applyFill="1"/>
    <xf numFmtId="41" fontId="14" fillId="10" borderId="0" xfId="14" applyFont="1" applyFill="1"/>
    <xf numFmtId="41" fontId="14" fillId="10" borderId="0" xfId="0" applyNumberFormat="1" applyFont="1" applyFill="1"/>
    <xf numFmtId="0" fontId="47" fillId="17" borderId="0" xfId="0" applyFont="1" applyFill="1" applyAlignment="1">
      <alignment horizontal="center" vertical="center" wrapText="1"/>
    </xf>
    <xf numFmtId="0" fontId="48" fillId="0" borderId="0" xfId="0" applyFont="1"/>
    <xf numFmtId="0" fontId="14" fillId="10" borderId="0" xfId="0" applyFont="1" applyFill="1"/>
    <xf numFmtId="3" fontId="1" fillId="0" borderId="34" xfId="0" applyNumberFormat="1" applyFont="1" applyBorder="1" applyAlignment="1">
      <alignment horizontal="right" vertical="center" wrapText="1"/>
    </xf>
    <xf numFmtId="3" fontId="23" fillId="5" borderId="18" xfId="0" applyNumberFormat="1" applyFont="1" applyFill="1" applyBorder="1" applyAlignment="1">
      <alignment vertical="center"/>
    </xf>
    <xf numFmtId="3" fontId="23" fillId="0" borderId="15" xfId="0" applyNumberFormat="1" applyFont="1" applyBorder="1" applyAlignment="1">
      <alignment vertical="center"/>
    </xf>
    <xf numFmtId="0" fontId="11" fillId="0" borderId="0" xfId="0" applyFont="1" applyAlignment="1">
      <alignment horizontal="left"/>
    </xf>
    <xf numFmtId="0" fontId="49" fillId="0" borderId="0" xfId="0" applyFont="1"/>
    <xf numFmtId="41" fontId="49" fillId="0" borderId="0" xfId="14" applyFont="1"/>
    <xf numFmtId="3" fontId="1" fillId="0" borderId="52" xfId="0" applyNumberFormat="1" applyFont="1" applyBorder="1" applyAlignment="1">
      <alignment horizontal="right" vertical="top" wrapText="1"/>
    </xf>
    <xf numFmtId="41" fontId="3" fillId="0" borderId="0" xfId="14" applyFont="1" applyFill="1" applyAlignment="1">
      <alignment horizontal="center" vertical="top"/>
    </xf>
    <xf numFmtId="41" fontId="3" fillId="0" borderId="0" xfId="14" applyFont="1" applyFill="1" applyAlignment="1">
      <alignment horizontal="left" vertical="center"/>
    </xf>
    <xf numFmtId="41" fontId="3" fillId="0" borderId="0" xfId="14" applyFont="1" applyFill="1" applyAlignment="1">
      <alignment horizontal="center" vertical="center"/>
    </xf>
    <xf numFmtId="41" fontId="3" fillId="0" borderId="0" xfId="0" applyNumberFormat="1" applyFont="1" applyAlignment="1">
      <alignment vertical="center"/>
    </xf>
    <xf numFmtId="3" fontId="23" fillId="5" borderId="16" xfId="0" applyNumberFormat="1" applyFont="1" applyFill="1" applyBorder="1" applyAlignment="1">
      <alignment horizontal="right" vertical="top" wrapText="1"/>
    </xf>
    <xf numFmtId="3" fontId="4" fillId="2" borderId="68" xfId="0" applyNumberFormat="1" applyFont="1" applyFill="1" applyBorder="1" applyAlignment="1">
      <alignment vertical="center"/>
    </xf>
    <xf numFmtId="3" fontId="2" fillId="5" borderId="52" xfId="0" applyNumberFormat="1" applyFont="1" applyFill="1" applyBorder="1"/>
    <xf numFmtId="3" fontId="1" fillId="0" borderId="52" xfId="0" applyNumberFormat="1" applyFont="1" applyBorder="1"/>
    <xf numFmtId="3" fontId="1" fillId="0" borderId="18" xfId="0" applyNumberFormat="1" applyFont="1" applyBorder="1" applyAlignment="1">
      <alignment horizontal="right" vertical="top" wrapText="1"/>
    </xf>
    <xf numFmtId="3" fontId="1" fillId="0" borderId="51" xfId="0" applyNumberFormat="1" applyFont="1" applyBorder="1" applyAlignment="1">
      <alignment horizontal="right" vertical="top" wrapText="1"/>
    </xf>
    <xf numFmtId="0" fontId="24" fillId="17" borderId="0" xfId="0" applyFont="1" applyFill="1" applyAlignment="1">
      <alignment horizontal="center" vertical="center" wrapText="1"/>
    </xf>
    <xf numFmtId="0" fontId="24" fillId="16" borderId="0" xfId="0" applyFont="1" applyFill="1" applyAlignment="1">
      <alignment horizontal="center" vertical="center" wrapText="1"/>
    </xf>
    <xf numFmtId="173" fontId="24" fillId="16" borderId="0" xfId="0" applyNumberFormat="1" applyFont="1" applyFill="1" applyAlignment="1">
      <alignment horizontal="right" vertical="center" wrapText="1"/>
    </xf>
    <xf numFmtId="0" fontId="24" fillId="16" borderId="0" xfId="0" applyFont="1" applyFill="1" applyAlignment="1">
      <alignment horizontal="left" vertical="center" wrapText="1"/>
    </xf>
    <xf numFmtId="3" fontId="3" fillId="10" borderId="55" xfId="0" applyNumberFormat="1" applyFont="1" applyFill="1" applyBorder="1" applyAlignment="1">
      <alignment horizontal="right" vertical="top"/>
    </xf>
    <xf numFmtId="3" fontId="3" fillId="10" borderId="34" xfId="0" applyNumberFormat="1" applyFont="1" applyFill="1" applyBorder="1" applyAlignment="1">
      <alignment horizontal="right" vertical="top"/>
    </xf>
    <xf numFmtId="3" fontId="3" fillId="10" borderId="55" xfId="0" applyNumberFormat="1" applyFont="1" applyFill="1" applyBorder="1"/>
    <xf numFmtId="41" fontId="21" fillId="10" borderId="0" xfId="14" applyFont="1" applyFill="1"/>
    <xf numFmtId="174" fontId="21" fillId="10" borderId="0" xfId="0" applyNumberFormat="1" applyFont="1" applyFill="1"/>
    <xf numFmtId="41" fontId="3" fillId="10" borderId="0" xfId="0" applyNumberFormat="1" applyFont="1" applyFill="1"/>
    <xf numFmtId="49" fontId="1" fillId="10" borderId="1" xfId="0" applyNumberFormat="1" applyFont="1" applyFill="1" applyBorder="1" applyAlignment="1">
      <alignment vertical="top"/>
    </xf>
    <xf numFmtId="168" fontId="1" fillId="10" borderId="1" xfId="0" applyNumberFormat="1" applyFont="1" applyFill="1" applyBorder="1" applyAlignment="1">
      <alignment horizontal="right" vertical="top" wrapText="1"/>
    </xf>
    <xf numFmtId="3" fontId="2" fillId="5" borderId="1" xfId="0" applyNumberFormat="1" applyFont="1" applyFill="1" applyBorder="1" applyAlignment="1">
      <alignment vertical="center"/>
    </xf>
    <xf numFmtId="10" fontId="2" fillId="5" borderId="1" xfId="7" applyNumberFormat="1" applyFont="1" applyFill="1" applyBorder="1" applyAlignment="1" applyProtection="1">
      <alignment horizontal="center" vertical="center" wrapText="1"/>
    </xf>
    <xf numFmtId="41" fontId="2" fillId="5" borderId="1" xfId="14" applyFont="1" applyFill="1" applyBorder="1" applyAlignment="1" applyProtection="1">
      <alignment horizontal="center" vertical="center" wrapText="1"/>
    </xf>
    <xf numFmtId="3" fontId="2" fillId="5" borderId="49" xfId="0" applyNumberFormat="1" applyFont="1" applyFill="1" applyBorder="1" applyAlignment="1">
      <alignment vertical="center"/>
    </xf>
    <xf numFmtId="3" fontId="2" fillId="5" borderId="34" xfId="0" applyNumberFormat="1" applyFont="1" applyFill="1" applyBorder="1" applyAlignment="1">
      <alignment vertical="center"/>
    </xf>
    <xf numFmtId="3" fontId="2" fillId="5" borderId="22" xfId="0" applyNumberFormat="1" applyFont="1" applyFill="1" applyBorder="1" applyAlignment="1">
      <alignment vertical="center"/>
    </xf>
    <xf numFmtId="3" fontId="2" fillId="5" borderId="55" xfId="0" applyNumberFormat="1" applyFont="1" applyFill="1" applyBorder="1" applyAlignment="1">
      <alignment vertical="center"/>
    </xf>
    <xf numFmtId="3" fontId="2" fillId="5" borderId="15" xfId="0" applyNumberFormat="1" applyFont="1" applyFill="1" applyBorder="1" applyAlignment="1">
      <alignment vertical="center"/>
    </xf>
    <xf numFmtId="3" fontId="2" fillId="5" borderId="52" xfId="0" applyNumberFormat="1" applyFont="1" applyFill="1" applyBorder="1" applyAlignment="1">
      <alignment vertical="center"/>
    </xf>
    <xf numFmtId="10" fontId="1" fillId="0" borderId="1" xfId="7" applyNumberFormat="1" applyFont="1" applyFill="1" applyBorder="1" applyAlignment="1" applyProtection="1">
      <alignment horizontal="center" vertical="center" wrapText="1"/>
    </xf>
    <xf numFmtId="3" fontId="1" fillId="0" borderId="52" xfId="0" applyNumberFormat="1" applyFont="1" applyBorder="1" applyAlignment="1">
      <alignment horizontal="right" vertical="center" wrapText="1"/>
    </xf>
    <xf numFmtId="41" fontId="1" fillId="0" borderId="28" xfId="14" applyFont="1" applyFill="1" applyBorder="1" applyAlignment="1">
      <alignment vertical="center"/>
    </xf>
    <xf numFmtId="10" fontId="3" fillId="0" borderId="1" xfId="7" applyNumberFormat="1" applyFont="1" applyFill="1" applyBorder="1" applyAlignment="1" applyProtection="1">
      <alignment horizontal="center" vertical="center" wrapText="1"/>
    </xf>
    <xf numFmtId="10" fontId="3" fillId="0" borderId="22" xfId="7" applyNumberFormat="1" applyFont="1" applyFill="1" applyBorder="1" applyAlignment="1" applyProtection="1">
      <alignment horizontal="center" vertical="center" wrapText="1"/>
    </xf>
    <xf numFmtId="1" fontId="2" fillId="5" borderId="1" xfId="7" applyNumberFormat="1" applyFont="1" applyFill="1" applyBorder="1" applyAlignment="1" applyProtection="1">
      <alignment horizontal="right" vertical="center" wrapText="1"/>
    </xf>
    <xf numFmtId="41" fontId="2" fillId="5" borderId="1" xfId="14" applyFont="1" applyFill="1" applyBorder="1" applyAlignment="1" applyProtection="1">
      <alignment horizontal="right" vertical="center" wrapText="1"/>
    </xf>
    <xf numFmtId="1" fontId="2" fillId="5" borderId="1" xfId="0" applyNumberFormat="1" applyFont="1" applyFill="1" applyBorder="1" applyAlignment="1">
      <alignment horizontal="right" vertical="center" wrapText="1"/>
    </xf>
    <xf numFmtId="3" fontId="2" fillId="5" borderId="49" xfId="0" applyNumberFormat="1" applyFont="1" applyFill="1" applyBorder="1" applyAlignment="1">
      <alignment horizontal="right" vertical="center" wrapText="1"/>
    </xf>
    <xf numFmtId="3" fontId="2" fillId="5" borderId="64" xfId="0" applyNumberFormat="1" applyFont="1" applyFill="1" applyBorder="1" applyAlignment="1">
      <alignment horizontal="right" vertical="center" wrapText="1"/>
    </xf>
    <xf numFmtId="3" fontId="1" fillId="0" borderId="57" xfId="0" applyNumberFormat="1" applyFont="1" applyBorder="1" applyAlignment="1">
      <alignment horizontal="right" vertical="center" wrapText="1"/>
    </xf>
    <xf numFmtId="3" fontId="2" fillId="2" borderId="13" xfId="0" applyNumberFormat="1" applyFont="1" applyFill="1" applyBorder="1" applyAlignment="1" applyProtection="1">
      <alignment horizontal="center"/>
      <protection locked="0"/>
    </xf>
    <xf numFmtId="3" fontId="1" fillId="0" borderId="46" xfId="14" applyNumberFormat="1" applyFont="1" applyFill="1" applyBorder="1" applyAlignment="1">
      <alignment horizontal="right" vertical="top"/>
    </xf>
    <xf numFmtId="3" fontId="23" fillId="0" borderId="57" xfId="0" applyNumberFormat="1" applyFont="1" applyBorder="1" applyAlignment="1">
      <alignment horizontal="right" vertical="top" wrapText="1"/>
    </xf>
    <xf numFmtId="3" fontId="23" fillId="0" borderId="49" xfId="0" applyNumberFormat="1" applyFont="1" applyBorder="1" applyAlignment="1">
      <alignment horizontal="right" vertical="top" wrapText="1"/>
    </xf>
    <xf numFmtId="3" fontId="23" fillId="5" borderId="49" xfId="0" applyNumberFormat="1" applyFont="1" applyFill="1" applyBorder="1" applyAlignment="1">
      <alignment vertical="top"/>
    </xf>
    <xf numFmtId="3" fontId="23" fillId="0" borderId="49" xfId="0" applyNumberFormat="1" applyFont="1" applyBorder="1" applyAlignment="1">
      <alignment vertical="top"/>
    </xf>
    <xf numFmtId="3" fontId="2" fillId="0" borderId="49" xfId="0" applyNumberFormat="1" applyFont="1" applyBorder="1" applyAlignment="1">
      <alignment horizontal="right" vertical="top" wrapText="1"/>
    </xf>
    <xf numFmtId="3" fontId="3" fillId="0" borderId="49" xfId="0" applyNumberFormat="1" applyFont="1" applyBorder="1" applyAlignment="1">
      <alignment horizontal="right" vertical="top" wrapText="1"/>
    </xf>
    <xf numFmtId="3" fontId="2" fillId="5" borderId="49" xfId="0" applyNumberFormat="1" applyFont="1" applyFill="1" applyBorder="1" applyAlignment="1">
      <alignment vertical="top"/>
    </xf>
    <xf numFmtId="3" fontId="2" fillId="0" borderId="49" xfId="0" applyNumberFormat="1" applyFont="1" applyBorder="1" applyAlignment="1">
      <alignment vertical="top"/>
    </xf>
    <xf numFmtId="3" fontId="2" fillId="5" borderId="50" xfId="0" applyNumberFormat="1" applyFont="1" applyFill="1" applyBorder="1" applyAlignment="1">
      <alignment vertical="top"/>
    </xf>
    <xf numFmtId="3" fontId="2" fillId="2" borderId="63" xfId="0" applyNumberFormat="1" applyFont="1" applyFill="1" applyBorder="1" applyAlignment="1" applyProtection="1">
      <alignment vertical="center"/>
      <protection locked="0"/>
    </xf>
    <xf numFmtId="3" fontId="2" fillId="5" borderId="49" xfId="0" applyNumberFormat="1" applyFont="1" applyFill="1" applyBorder="1" applyAlignment="1" applyProtection="1">
      <alignment vertical="center"/>
      <protection locked="0"/>
    </xf>
    <xf numFmtId="3" fontId="2" fillId="0" borderId="49" xfId="0" applyNumberFormat="1" applyFont="1" applyBorder="1" applyAlignment="1" applyProtection="1">
      <alignment vertical="center"/>
      <protection locked="0"/>
    </xf>
    <xf numFmtId="3" fontId="3" fillId="0" borderId="49" xfId="16" applyNumberFormat="1" applyFont="1" applyFill="1" applyBorder="1" applyAlignment="1" applyProtection="1">
      <alignment vertical="center"/>
      <protection locked="0"/>
    </xf>
    <xf numFmtId="3" fontId="2" fillId="5" borderId="50" xfId="0" applyNumberFormat="1" applyFont="1" applyFill="1" applyBorder="1" applyAlignment="1" applyProtection="1">
      <alignment vertical="center"/>
      <protection locked="0"/>
    </xf>
    <xf numFmtId="3" fontId="15" fillId="0" borderId="0" xfId="7" applyNumberFormat="1" applyFont="1" applyFill="1" applyAlignment="1" applyProtection="1">
      <protection locked="0"/>
    </xf>
    <xf numFmtId="3" fontId="2" fillId="5" borderId="30" xfId="0" applyNumberFormat="1" applyFont="1" applyFill="1" applyBorder="1" applyAlignment="1">
      <alignment horizontal="right" vertical="top" wrapText="1"/>
    </xf>
    <xf numFmtId="3" fontId="4" fillId="2" borderId="56" xfId="0" applyNumberFormat="1" applyFont="1" applyFill="1" applyBorder="1" applyAlignment="1">
      <alignment vertical="center"/>
    </xf>
    <xf numFmtId="3" fontId="4" fillId="2" borderId="57" xfId="0" applyNumberFormat="1" applyFont="1" applyFill="1" applyBorder="1" applyAlignment="1">
      <alignment vertical="center"/>
    </xf>
    <xf numFmtId="3" fontId="1" fillId="10" borderId="2" xfId="0" applyNumberFormat="1" applyFont="1" applyFill="1" applyBorder="1" applyAlignment="1">
      <alignment horizontal="right" vertical="top" wrapText="1"/>
    </xf>
    <xf numFmtId="3" fontId="3" fillId="0" borderId="55" xfId="2" applyNumberFormat="1" applyFont="1" applyFill="1" applyBorder="1" applyAlignment="1" applyProtection="1">
      <alignment horizontal="right" vertical="top"/>
    </xf>
    <xf numFmtId="3" fontId="23" fillId="5" borderId="2" xfId="0" applyNumberFormat="1" applyFont="1" applyFill="1" applyBorder="1" applyAlignment="1">
      <alignment vertical="top"/>
    </xf>
    <xf numFmtId="3" fontId="2" fillId="5" borderId="2" xfId="0" applyNumberFormat="1" applyFont="1" applyFill="1" applyBorder="1" applyAlignment="1">
      <alignment vertical="top"/>
    </xf>
    <xf numFmtId="3" fontId="1" fillId="0" borderId="49" xfId="0" applyNumberFormat="1" applyFont="1" applyBorder="1" applyAlignment="1">
      <alignment horizontal="right" vertical="top"/>
    </xf>
    <xf numFmtId="3" fontId="1" fillId="10" borderId="49" xfId="0" applyNumberFormat="1" applyFont="1" applyFill="1" applyBorder="1" applyAlignment="1">
      <alignment horizontal="right" vertical="top" wrapText="1"/>
    </xf>
    <xf numFmtId="3" fontId="1" fillId="0" borderId="49" xfId="14" applyNumberFormat="1" applyFont="1" applyFill="1" applyBorder="1" applyAlignment="1">
      <alignment horizontal="right" vertical="top"/>
    </xf>
    <xf numFmtId="3" fontId="1" fillId="0" borderId="2" xfId="0" applyNumberFormat="1" applyFont="1" applyBorder="1" applyAlignment="1">
      <alignment vertical="top"/>
    </xf>
    <xf numFmtId="168" fontId="17" fillId="12" borderId="6" xfId="2" applyNumberFormat="1" applyFont="1" applyFill="1" applyBorder="1" applyAlignment="1" applyProtection="1">
      <alignment horizontal="left" vertical="center"/>
    </xf>
    <xf numFmtId="168" fontId="1" fillId="0" borderId="1" xfId="0" quotePrefix="1" applyNumberFormat="1" applyFont="1" applyBorder="1" applyAlignment="1">
      <alignment horizontal="left" vertical="center" wrapText="1"/>
    </xf>
    <xf numFmtId="168" fontId="1" fillId="0" borderId="1" xfId="0" quotePrefix="1" applyNumberFormat="1" applyFont="1" applyBorder="1" applyAlignment="1">
      <alignment horizontal="left" vertical="top" wrapText="1"/>
    </xf>
    <xf numFmtId="168" fontId="3" fillId="0" borderId="1" xfId="0" applyNumberFormat="1" applyFont="1" applyBorder="1" applyAlignment="1">
      <alignment horizontal="left" vertical="top" wrapText="1"/>
    </xf>
    <xf numFmtId="170" fontId="1" fillId="10" borderId="0" xfId="0" applyNumberFormat="1" applyFont="1" applyFill="1" applyAlignment="1">
      <alignment horizontal="left"/>
    </xf>
    <xf numFmtId="172" fontId="1" fillId="10" borderId="0" xfId="7" applyNumberFormat="1" applyFont="1" applyFill="1" applyBorder="1" applyAlignment="1">
      <alignment horizontal="center"/>
    </xf>
    <xf numFmtId="10" fontId="1" fillId="10" borderId="0" xfId="7" applyNumberFormat="1" applyFont="1" applyFill="1" applyBorder="1" applyAlignment="1">
      <alignment horizontal="center"/>
    </xf>
    <xf numFmtId="1" fontId="1" fillId="10" borderId="0" xfId="14" applyNumberFormat="1" applyFont="1" applyFill="1" applyBorder="1" applyAlignment="1">
      <alignment horizontal="center"/>
    </xf>
    <xf numFmtId="1" fontId="1" fillId="10" borderId="0" xfId="0" applyNumberFormat="1" applyFont="1" applyFill="1" applyAlignment="1">
      <alignment horizontal="center"/>
    </xf>
    <xf numFmtId="0" fontId="16" fillId="11" borderId="26" xfId="1" applyFont="1" applyFill="1" applyBorder="1" applyAlignment="1">
      <alignment horizontal="center" vertical="center"/>
    </xf>
    <xf numFmtId="3" fontId="2" fillId="2" borderId="11" xfId="0" applyNumberFormat="1" applyFont="1" applyFill="1" applyBorder="1" applyAlignment="1">
      <alignment horizontal="center" vertical="center"/>
    </xf>
    <xf numFmtId="3" fontId="2" fillId="2" borderId="8" xfId="0" applyNumberFormat="1" applyFont="1" applyFill="1" applyBorder="1" applyAlignment="1">
      <alignment horizontal="center" vertical="center"/>
    </xf>
    <xf numFmtId="3" fontId="2" fillId="2" borderId="19" xfId="0" applyNumberFormat="1" applyFont="1" applyFill="1" applyBorder="1" applyAlignment="1">
      <alignment horizontal="center" vertical="center"/>
    </xf>
    <xf numFmtId="0" fontId="4" fillId="8" borderId="11" xfId="0" applyFont="1" applyFill="1" applyBorder="1" applyAlignment="1">
      <alignment horizontal="center" vertical="center"/>
    </xf>
    <xf numFmtId="0" fontId="4" fillId="8" borderId="9" xfId="0" applyFont="1" applyFill="1" applyBorder="1" applyAlignment="1">
      <alignment horizontal="center" vertical="center"/>
    </xf>
    <xf numFmtId="3" fontId="2" fillId="2" borderId="41" xfId="0" applyNumberFormat="1" applyFont="1" applyFill="1" applyBorder="1" applyAlignment="1">
      <alignment horizontal="center" vertical="center"/>
    </xf>
    <xf numFmtId="0" fontId="3" fillId="0" borderId="0" xfId="0" applyFont="1" applyAlignment="1" applyProtection="1">
      <alignment vertical="center"/>
      <protection locked="0"/>
    </xf>
    <xf numFmtId="41" fontId="3" fillId="0" borderId="0" xfId="14" applyFont="1" applyFill="1" applyAlignment="1" applyProtection="1">
      <alignment vertical="center"/>
      <protection locked="0"/>
    </xf>
    <xf numFmtId="3" fontId="4" fillId="2" borderId="11" xfId="0" applyNumberFormat="1" applyFont="1" applyFill="1" applyBorder="1" applyAlignment="1" applyProtection="1">
      <alignment horizontal="center" vertical="center"/>
      <protection locked="0"/>
    </xf>
    <xf numFmtId="3" fontId="4" fillId="2" borderId="8" xfId="0" applyNumberFormat="1" applyFont="1" applyFill="1" applyBorder="1" applyAlignment="1" applyProtection="1">
      <alignment horizontal="center" vertical="center"/>
      <protection locked="0"/>
    </xf>
    <xf numFmtId="170" fontId="1" fillId="9" borderId="10" xfId="0" applyNumberFormat="1" applyFont="1" applyFill="1" applyBorder="1" applyAlignment="1">
      <alignment horizontal="left" vertical="center"/>
    </xf>
    <xf numFmtId="168" fontId="1" fillId="9" borderId="0" xfId="0" applyNumberFormat="1" applyFont="1" applyFill="1" applyAlignment="1">
      <alignment vertical="center"/>
    </xf>
    <xf numFmtId="0" fontId="1" fillId="9" borderId="0" xfId="0" applyFont="1" applyFill="1" applyAlignment="1">
      <alignment vertical="center"/>
    </xf>
    <xf numFmtId="3" fontId="1" fillId="9" borderId="0" xfId="0" applyNumberFormat="1" applyFont="1" applyFill="1" applyAlignment="1">
      <alignment vertical="center"/>
    </xf>
    <xf numFmtId="3" fontId="1" fillId="9" borderId="0" xfId="0" applyNumberFormat="1" applyFont="1" applyFill="1" applyAlignment="1">
      <alignment horizontal="center" vertical="center"/>
    </xf>
    <xf numFmtId="10" fontId="1" fillId="9" borderId="0" xfId="0" applyNumberFormat="1" applyFont="1" applyFill="1" applyAlignment="1">
      <alignment vertical="center"/>
    </xf>
    <xf numFmtId="10" fontId="1" fillId="9" borderId="0" xfId="0" applyNumberFormat="1" applyFont="1" applyFill="1" applyAlignment="1">
      <alignment horizontal="center" vertical="center"/>
    </xf>
    <xf numFmtId="3" fontId="1" fillId="10" borderId="0" xfId="14" applyNumberFormat="1" applyFont="1" applyFill="1" applyBorder="1" applyAlignment="1" applyProtection="1">
      <alignment horizontal="center" vertical="center"/>
      <protection locked="0"/>
    </xf>
    <xf numFmtId="3" fontId="1" fillId="9" borderId="0" xfId="14" applyNumberFormat="1" applyFont="1" applyFill="1" applyBorder="1" applyAlignment="1" applyProtection="1">
      <alignment horizontal="right" vertical="center"/>
    </xf>
    <xf numFmtId="3" fontId="1" fillId="10" borderId="0" xfId="0" applyNumberFormat="1" applyFont="1" applyFill="1" applyAlignment="1">
      <alignment vertical="center"/>
    </xf>
    <xf numFmtId="3" fontId="1" fillId="10" borderId="0" xfId="0" applyNumberFormat="1" applyFont="1" applyFill="1" applyAlignment="1" applyProtection="1">
      <alignment horizontal="right" vertical="center"/>
      <protection locked="0"/>
    </xf>
    <xf numFmtId="3" fontId="1" fillId="10" borderId="0" xfId="0" applyNumberFormat="1" applyFont="1" applyFill="1" applyAlignment="1" applyProtection="1">
      <alignment vertical="center"/>
      <protection locked="0"/>
    </xf>
    <xf numFmtId="0" fontId="5" fillId="13" borderId="11" xfId="0" applyFont="1" applyFill="1" applyBorder="1" applyAlignment="1">
      <alignment horizontal="center" vertical="center"/>
    </xf>
    <xf numFmtId="0" fontId="5" fillId="13" borderId="8" xfId="0" applyFont="1" applyFill="1" applyBorder="1" applyAlignment="1">
      <alignment horizontal="center" vertical="center"/>
    </xf>
    <xf numFmtId="0" fontId="46" fillId="13" borderId="11" xfId="0" applyFont="1" applyFill="1" applyBorder="1" applyAlignment="1">
      <alignment horizontal="center" vertical="center"/>
    </xf>
    <xf numFmtId="41" fontId="28" fillId="0" borderId="0" xfId="14" applyFont="1" applyFill="1" applyAlignment="1">
      <alignment horizontal="left" vertical="center"/>
    </xf>
    <xf numFmtId="41" fontId="28" fillId="0" borderId="0" xfId="14" applyFont="1" applyFill="1" applyAlignment="1">
      <alignment horizontal="center" vertical="center"/>
    </xf>
    <xf numFmtId="41" fontId="28" fillId="0" borderId="0" xfId="14" applyFont="1" applyFill="1" applyAlignment="1">
      <alignment vertical="center"/>
    </xf>
    <xf numFmtId="0" fontId="28" fillId="0" borderId="0" xfId="0" applyFont="1" applyAlignment="1">
      <alignment vertical="center"/>
    </xf>
    <xf numFmtId="170" fontId="18" fillId="9" borderId="10" xfId="0" applyNumberFormat="1" applyFont="1" applyFill="1" applyBorder="1" applyAlignment="1">
      <alignment horizontal="left" vertical="center"/>
    </xf>
    <xf numFmtId="167" fontId="18" fillId="9" borderId="0" xfId="0" applyNumberFormat="1" applyFont="1" applyFill="1" applyAlignment="1">
      <alignment horizontal="left" vertical="center"/>
    </xf>
    <xf numFmtId="168" fontId="18" fillId="9" borderId="0" xfId="0" applyNumberFormat="1" applyFont="1" applyFill="1" applyAlignment="1">
      <alignment vertical="center"/>
    </xf>
    <xf numFmtId="0" fontId="18" fillId="9" borderId="0" xfId="0" applyFont="1" applyFill="1" applyAlignment="1">
      <alignment vertical="center"/>
    </xf>
    <xf numFmtId="3" fontId="18" fillId="9" borderId="0" xfId="0" applyNumberFormat="1" applyFont="1" applyFill="1" applyAlignment="1">
      <alignment horizontal="right" vertical="center"/>
    </xf>
    <xf numFmtId="10" fontId="18" fillId="9" borderId="0" xfId="7" applyNumberFormat="1" applyFont="1" applyFill="1" applyBorder="1" applyAlignment="1">
      <alignment horizontal="center" vertical="center"/>
    </xf>
    <xf numFmtId="3" fontId="18" fillId="9" borderId="0" xfId="14" applyNumberFormat="1" applyFont="1" applyFill="1" applyBorder="1" applyAlignment="1">
      <alignment horizontal="right" vertical="center"/>
    </xf>
    <xf numFmtId="3" fontId="18" fillId="10" borderId="0" xfId="14" applyNumberFormat="1" applyFont="1" applyFill="1" applyBorder="1" applyAlignment="1">
      <alignment horizontal="center" vertical="center"/>
    </xf>
    <xf numFmtId="41" fontId="18" fillId="0" borderId="0" xfId="14" applyFont="1" applyFill="1" applyAlignment="1">
      <alignment horizontal="left" vertical="center"/>
    </xf>
    <xf numFmtId="41" fontId="18" fillId="0" borderId="0" xfId="14" applyFont="1" applyFill="1" applyAlignment="1">
      <alignment horizontal="center" vertical="center"/>
    </xf>
    <xf numFmtId="41" fontId="18" fillId="0" borderId="0" xfId="14" applyFont="1" applyFill="1" applyAlignment="1">
      <alignment vertical="center"/>
    </xf>
    <xf numFmtId="3" fontId="18" fillId="10" borderId="0" xfId="0" applyNumberFormat="1" applyFont="1" applyFill="1" applyAlignment="1">
      <alignment horizontal="right" vertical="center"/>
    </xf>
    <xf numFmtId="3" fontId="18" fillId="10" borderId="0" xfId="0" applyNumberFormat="1" applyFont="1" applyFill="1" applyAlignment="1">
      <alignment vertical="center"/>
    </xf>
    <xf numFmtId="3" fontId="18" fillId="0" borderId="0" xfId="0" applyNumberFormat="1" applyFont="1" applyAlignment="1">
      <alignment vertical="center"/>
    </xf>
    <xf numFmtId="0" fontId="4" fillId="8" borderId="20" xfId="0" applyFont="1" applyFill="1" applyBorder="1" applyAlignment="1">
      <alignment horizontal="center" vertical="center"/>
    </xf>
    <xf numFmtId="10" fontId="4" fillId="8" borderId="20" xfId="7" applyNumberFormat="1" applyFont="1" applyFill="1" applyBorder="1" applyAlignment="1" applyProtection="1">
      <alignment horizontal="center" vertical="center"/>
    </xf>
    <xf numFmtId="10" fontId="4" fillId="8" borderId="21" xfId="7" applyNumberFormat="1" applyFont="1" applyFill="1" applyBorder="1" applyAlignment="1" applyProtection="1">
      <alignment horizontal="center" vertical="center"/>
    </xf>
    <xf numFmtId="0" fontId="4" fillId="7" borderId="20" xfId="0" applyFont="1" applyFill="1" applyBorder="1" applyAlignment="1">
      <alignment horizontal="center" vertical="center"/>
    </xf>
    <xf numFmtId="10" fontId="4" fillId="7" borderId="21" xfId="7" applyNumberFormat="1" applyFont="1" applyFill="1" applyBorder="1" applyAlignment="1">
      <alignment horizontal="center" vertical="center"/>
    </xf>
    <xf numFmtId="3" fontId="2" fillId="2" borderId="23" xfId="0" applyNumberFormat="1" applyFont="1" applyFill="1" applyBorder="1" applyAlignment="1">
      <alignment horizontal="center" vertical="center"/>
    </xf>
    <xf numFmtId="3" fontId="2" fillId="2" borderId="12" xfId="0" applyNumberFormat="1" applyFont="1" applyFill="1" applyBorder="1" applyAlignment="1">
      <alignment horizontal="center" vertical="center"/>
    </xf>
    <xf numFmtId="3" fontId="2" fillId="2" borderId="30" xfId="0" applyNumberFormat="1" applyFont="1" applyFill="1" applyBorder="1" applyAlignment="1">
      <alignment horizontal="center" vertical="center"/>
    </xf>
    <xf numFmtId="3" fontId="1" fillId="0" borderId="26" xfId="14" applyNumberFormat="1" applyFont="1" applyBorder="1" applyAlignment="1">
      <alignment horizontal="center" vertical="center" wrapText="1"/>
    </xf>
    <xf numFmtId="3" fontId="1" fillId="0" borderId="22" xfId="14" applyNumberFormat="1" applyFont="1" applyFill="1" applyBorder="1" applyAlignment="1" applyProtection="1">
      <alignment horizontal="right" vertical="top" wrapText="1"/>
    </xf>
    <xf numFmtId="3" fontId="1" fillId="0" borderId="22" xfId="14" applyNumberFormat="1" applyFont="1" applyFill="1" applyBorder="1" applyAlignment="1" applyProtection="1">
      <alignment horizontal="right" vertical="top"/>
    </xf>
    <xf numFmtId="3" fontId="23" fillId="5" borderId="22" xfId="14" applyNumberFormat="1" applyFont="1" applyFill="1" applyBorder="1" applyAlignment="1" applyProtection="1">
      <alignment horizontal="right" vertical="top" wrapText="1"/>
    </xf>
    <xf numFmtId="3" fontId="3" fillId="0" borderId="22" xfId="14" applyNumberFormat="1" applyFont="1" applyFill="1" applyBorder="1" applyAlignment="1" applyProtection="1">
      <alignment horizontal="right" vertical="top" wrapText="1"/>
    </xf>
    <xf numFmtId="3" fontId="1" fillId="0" borderId="22" xfId="14" applyNumberFormat="1" applyFont="1" applyFill="1" applyBorder="1" applyAlignment="1">
      <alignment horizontal="right" vertical="top"/>
    </xf>
    <xf numFmtId="3" fontId="23" fillId="5" borderId="22" xfId="14" applyNumberFormat="1" applyFont="1" applyFill="1" applyBorder="1" applyAlignment="1">
      <alignment horizontal="right" vertical="top" wrapText="1"/>
    </xf>
    <xf numFmtId="3" fontId="23" fillId="0" borderId="22" xfId="2" applyNumberFormat="1" applyFont="1" applyFill="1" applyBorder="1" applyAlignment="1" applyProtection="1">
      <alignment horizontal="right" vertical="top"/>
    </xf>
    <xf numFmtId="3" fontId="1" fillId="10" borderId="22" xfId="14" applyNumberFormat="1" applyFont="1" applyFill="1" applyBorder="1" applyAlignment="1">
      <alignment horizontal="right" vertical="top"/>
    </xf>
    <xf numFmtId="3" fontId="3" fillId="0" borderId="22" xfId="2" applyNumberFormat="1" applyFont="1" applyFill="1" applyBorder="1" applyAlignment="1" applyProtection="1">
      <alignment horizontal="right" vertical="top"/>
    </xf>
    <xf numFmtId="3" fontId="2" fillId="5" borderId="22" xfId="14" applyNumberFormat="1" applyFont="1" applyFill="1" applyBorder="1" applyAlignment="1">
      <alignment horizontal="right" vertical="top"/>
    </xf>
    <xf numFmtId="3" fontId="2" fillId="5" borderId="37" xfId="14" applyNumberFormat="1" applyFont="1" applyFill="1" applyBorder="1" applyAlignment="1">
      <alignment horizontal="right" vertical="top"/>
    </xf>
    <xf numFmtId="3" fontId="23" fillId="5" borderId="22" xfId="14" applyNumberFormat="1" applyFont="1" applyFill="1" applyBorder="1" applyAlignment="1" applyProtection="1">
      <alignment horizontal="right" vertical="center"/>
    </xf>
    <xf numFmtId="3" fontId="23" fillId="5" borderId="22" xfId="14" applyNumberFormat="1" applyFont="1" applyFill="1" applyBorder="1" applyAlignment="1" applyProtection="1">
      <alignment horizontal="right" vertical="center" wrapText="1"/>
    </xf>
    <xf numFmtId="3" fontId="3" fillId="0" borderId="22" xfId="14" applyNumberFormat="1" applyFont="1" applyFill="1" applyBorder="1" applyAlignment="1" applyProtection="1">
      <alignment horizontal="right" vertical="center" wrapText="1"/>
    </xf>
    <xf numFmtId="3" fontId="3" fillId="0" borderId="22" xfId="14" applyNumberFormat="1" applyFont="1" applyFill="1" applyBorder="1" applyAlignment="1" applyProtection="1">
      <alignment horizontal="right" vertical="center"/>
    </xf>
    <xf numFmtId="3" fontId="23" fillId="5" borderId="37" xfId="14" applyNumberFormat="1" applyFont="1" applyFill="1" applyBorder="1" applyAlignment="1" applyProtection="1">
      <alignment horizontal="right" vertical="center"/>
    </xf>
    <xf numFmtId="3" fontId="2" fillId="2" borderId="38" xfId="0" applyNumberFormat="1" applyFont="1" applyFill="1" applyBorder="1" applyAlignment="1">
      <alignment horizontal="center" vertical="center"/>
    </xf>
    <xf numFmtId="3" fontId="1" fillId="0" borderId="51" xfId="0" applyNumberFormat="1" applyFont="1" applyBorder="1" applyAlignment="1">
      <alignment horizontal="right" vertical="center" wrapText="1"/>
    </xf>
    <xf numFmtId="172" fontId="1" fillId="0" borderId="1" xfId="7" applyNumberFormat="1" applyFont="1" applyFill="1" applyBorder="1" applyAlignment="1" applyProtection="1">
      <alignment horizontal="center" vertical="center" wrapText="1"/>
    </xf>
    <xf numFmtId="1" fontId="1" fillId="0" borderId="1" xfId="0" applyNumberFormat="1" applyFont="1" applyBorder="1" applyAlignment="1">
      <alignment horizontal="right" vertical="center" wrapText="1"/>
    </xf>
    <xf numFmtId="3" fontId="1" fillId="0" borderId="71" xfId="14" applyNumberFormat="1" applyFont="1" applyBorder="1" applyAlignment="1">
      <alignment horizontal="center" vertical="center" wrapText="1"/>
    </xf>
    <xf numFmtId="3" fontId="2" fillId="5" borderId="53" xfId="0" applyNumberFormat="1" applyFont="1" applyFill="1" applyBorder="1" applyAlignment="1">
      <alignment horizontal="right" vertical="top" wrapText="1"/>
    </xf>
    <xf numFmtId="3" fontId="2" fillId="5" borderId="52" xfId="0" applyNumberFormat="1" applyFont="1" applyFill="1" applyBorder="1" applyAlignment="1">
      <alignment horizontal="right" vertical="center" wrapText="1"/>
    </xf>
    <xf numFmtId="3" fontId="1" fillId="0" borderId="8" xfId="14" applyNumberFormat="1" applyFont="1" applyBorder="1" applyAlignment="1">
      <alignment horizontal="center" vertical="center" wrapText="1"/>
    </xf>
    <xf numFmtId="3" fontId="23" fillId="5" borderId="50" xfId="0" applyNumberFormat="1" applyFont="1" applyFill="1" applyBorder="1" applyAlignment="1">
      <alignment horizontal="right" vertical="top" wrapText="1"/>
    </xf>
    <xf numFmtId="3" fontId="1" fillId="0" borderId="49" xfId="0" applyNumberFormat="1" applyFont="1" applyBorder="1" applyAlignment="1">
      <alignment vertical="top"/>
    </xf>
    <xf numFmtId="0" fontId="27" fillId="0" borderId="0" xfId="0" applyFont="1" applyAlignment="1">
      <alignment vertical="top"/>
    </xf>
    <xf numFmtId="0" fontId="50" fillId="24" borderId="0" xfId="0" applyFont="1" applyFill="1" applyAlignment="1">
      <alignment horizontal="center" vertical="center" wrapText="1"/>
    </xf>
    <xf numFmtId="0" fontId="50" fillId="0" borderId="0" xfId="0" applyFont="1"/>
    <xf numFmtId="0" fontId="50" fillId="24" borderId="0" xfId="0" applyFont="1" applyFill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50" fillId="0" borderId="0" xfId="0" applyFont="1" applyAlignment="1">
      <alignment horizontal="left" vertical="center"/>
    </xf>
    <xf numFmtId="173" fontId="50" fillId="0" borderId="0" xfId="0" applyNumberFormat="1" applyFont="1" applyAlignment="1">
      <alignment horizontal="right" vertical="center"/>
    </xf>
    <xf numFmtId="41" fontId="50" fillId="0" borderId="0" xfId="14" applyFont="1" applyAlignment="1"/>
    <xf numFmtId="41" fontId="23" fillId="5" borderId="1" xfId="7" applyNumberFormat="1" applyFont="1" applyFill="1" applyBorder="1" applyAlignment="1">
      <alignment horizontal="center" vertical="top" wrapText="1"/>
    </xf>
    <xf numFmtId="41" fontId="2" fillId="0" borderId="0" xfId="14" applyFont="1" applyFill="1" applyAlignment="1">
      <alignment horizontal="left" vertical="top"/>
    </xf>
    <xf numFmtId="0" fontId="1" fillId="0" borderId="34" xfId="0" applyFont="1" applyBorder="1" applyAlignment="1">
      <alignment horizontal="left" vertical="top" wrapText="1"/>
    </xf>
    <xf numFmtId="0" fontId="1" fillId="10" borderId="34" xfId="0" applyFont="1" applyFill="1" applyBorder="1" applyAlignment="1">
      <alignment horizontal="left" vertical="top" wrapText="1"/>
    </xf>
    <xf numFmtId="3" fontId="23" fillId="0" borderId="1" xfId="0" applyNumberFormat="1" applyFont="1" applyBorder="1" applyAlignment="1">
      <alignment horizontal="right" vertical="top" wrapText="1"/>
    </xf>
    <xf numFmtId="0" fontId="23" fillId="5" borderId="34" xfId="0" applyFont="1" applyFill="1" applyBorder="1" applyAlignment="1">
      <alignment vertical="top" wrapText="1"/>
    </xf>
    <xf numFmtId="0" fontId="12" fillId="0" borderId="34" xfId="0" applyFont="1" applyBorder="1" applyAlignment="1">
      <alignment vertical="top" wrapText="1"/>
    </xf>
    <xf numFmtId="0" fontId="13" fillId="5" borderId="34" xfId="0" applyFont="1" applyFill="1" applyBorder="1" applyAlignment="1">
      <alignment vertical="top" wrapText="1"/>
    </xf>
    <xf numFmtId="0" fontId="13" fillId="5" borderId="34" xfId="0" applyFont="1" applyFill="1" applyBorder="1" applyAlignment="1">
      <alignment horizontal="left" vertical="top"/>
    </xf>
    <xf numFmtId="168" fontId="13" fillId="5" borderId="34" xfId="0" applyNumberFormat="1" applyFont="1" applyFill="1" applyBorder="1" applyAlignment="1">
      <alignment vertical="top" wrapText="1"/>
    </xf>
    <xf numFmtId="0" fontId="12" fillId="10" borderId="34" xfId="0" applyFont="1" applyFill="1" applyBorder="1" applyAlignment="1">
      <alignment vertical="top" wrapText="1"/>
    </xf>
    <xf numFmtId="0" fontId="2" fillId="5" borderId="34" xfId="0" applyFont="1" applyFill="1" applyBorder="1" applyAlignment="1">
      <alignment vertical="top" wrapText="1"/>
    </xf>
    <xf numFmtId="0" fontId="3" fillId="0" borderId="34" xfId="0" applyFont="1" applyBorder="1" applyAlignment="1">
      <alignment vertical="top" wrapText="1"/>
    </xf>
    <xf numFmtId="41" fontId="23" fillId="5" borderId="34" xfId="7" applyNumberFormat="1" applyFont="1" applyFill="1" applyBorder="1" applyAlignment="1">
      <alignment horizontal="left" vertical="top" wrapText="1"/>
    </xf>
    <xf numFmtId="0" fontId="2" fillId="5" borderId="43" xfId="0" applyFont="1" applyFill="1" applyBorder="1" applyAlignment="1">
      <alignment vertical="top" wrapText="1"/>
    </xf>
    <xf numFmtId="10" fontId="23" fillId="5" borderId="1" xfId="7" applyNumberFormat="1" applyFont="1" applyFill="1" applyBorder="1" applyAlignment="1" applyProtection="1">
      <alignment vertical="top" wrapText="1"/>
    </xf>
    <xf numFmtId="10" fontId="3" fillId="0" borderId="1" xfId="7" applyNumberFormat="1" applyFont="1" applyFill="1" applyBorder="1" applyAlignment="1" applyProtection="1">
      <alignment vertical="top" wrapText="1"/>
    </xf>
    <xf numFmtId="10" fontId="2" fillId="5" borderId="1" xfId="7" applyNumberFormat="1" applyFont="1" applyFill="1" applyBorder="1" applyAlignment="1" applyProtection="1">
      <alignment vertical="top" wrapText="1"/>
    </xf>
    <xf numFmtId="10" fontId="23" fillId="0" borderId="1" xfId="7" applyNumberFormat="1" applyFont="1" applyFill="1" applyBorder="1" applyAlignment="1" applyProtection="1">
      <alignment vertical="top" wrapText="1"/>
    </xf>
    <xf numFmtId="41" fontId="23" fillId="5" borderId="47" xfId="7" applyNumberFormat="1" applyFont="1" applyFill="1" applyBorder="1" applyAlignment="1">
      <alignment horizontal="center" vertical="top" wrapText="1"/>
    </xf>
    <xf numFmtId="41" fontId="1" fillId="0" borderId="46" xfId="7" applyNumberFormat="1" applyFont="1" applyFill="1" applyBorder="1" applyAlignment="1" applyProtection="1">
      <alignment horizontal="center" vertical="top" wrapText="1"/>
    </xf>
    <xf numFmtId="41" fontId="23" fillId="5" borderId="46" xfId="7" applyNumberFormat="1" applyFont="1" applyFill="1" applyBorder="1" applyAlignment="1">
      <alignment horizontal="center" vertical="top" wrapText="1"/>
    </xf>
    <xf numFmtId="10" fontId="1" fillId="0" borderId="46" xfId="7" applyNumberFormat="1" applyFont="1" applyFill="1" applyBorder="1" applyAlignment="1" applyProtection="1">
      <alignment horizontal="center" vertical="top" wrapText="1"/>
    </xf>
    <xf numFmtId="41" fontId="23" fillId="5" borderId="44" xfId="7" applyNumberFormat="1" applyFont="1" applyFill="1" applyBorder="1" applyAlignment="1">
      <alignment horizontal="center" vertical="top" wrapText="1"/>
    </xf>
    <xf numFmtId="3" fontId="4" fillId="7" borderId="19" xfId="14" applyNumberFormat="1" applyFont="1" applyFill="1" applyBorder="1" applyAlignment="1">
      <alignment horizontal="center" vertical="center"/>
    </xf>
    <xf numFmtId="10" fontId="23" fillId="5" borderId="22" xfId="7" applyNumberFormat="1" applyFont="1" applyFill="1" applyBorder="1" applyAlignment="1" applyProtection="1">
      <alignment vertical="top" wrapText="1"/>
    </xf>
    <xf numFmtId="10" fontId="3" fillId="0" borderId="22" xfId="7" applyNumberFormat="1" applyFont="1" applyFill="1" applyBorder="1" applyAlignment="1" applyProtection="1">
      <alignment vertical="top" wrapText="1"/>
    </xf>
    <xf numFmtId="10" fontId="23" fillId="0" borderId="22" xfId="7" applyNumberFormat="1" applyFont="1" applyFill="1" applyBorder="1" applyAlignment="1" applyProtection="1">
      <alignment vertical="top" wrapText="1"/>
    </xf>
    <xf numFmtId="3" fontId="2" fillId="5" borderId="22" xfId="0" applyNumberFormat="1" applyFont="1" applyFill="1" applyBorder="1" applyAlignment="1">
      <alignment vertical="top" wrapText="1"/>
    </xf>
    <xf numFmtId="10" fontId="3" fillId="10" borderId="22" xfId="7" applyNumberFormat="1" applyFont="1" applyFill="1" applyBorder="1" applyAlignment="1" applyProtection="1">
      <alignment vertical="top" wrapText="1"/>
    </xf>
    <xf numFmtId="10" fontId="23" fillId="5" borderId="37" xfId="7" applyNumberFormat="1" applyFont="1" applyFill="1" applyBorder="1" applyAlignment="1" applyProtection="1">
      <alignment vertical="top" wrapText="1"/>
    </xf>
    <xf numFmtId="3" fontId="23" fillId="5" borderId="15" xfId="0" applyNumberFormat="1" applyFont="1" applyFill="1" applyBorder="1" applyAlignment="1">
      <alignment vertical="top" wrapText="1"/>
    </xf>
    <xf numFmtId="3" fontId="23" fillId="5" borderId="1" xfId="0" applyNumberFormat="1" applyFont="1" applyFill="1" applyBorder="1" applyAlignment="1">
      <alignment vertical="top" wrapText="1"/>
    </xf>
    <xf numFmtId="3" fontId="3" fillId="0" borderId="15" xfId="0" applyNumberFormat="1" applyFont="1" applyBorder="1" applyAlignment="1">
      <alignment vertical="top" wrapText="1"/>
    </xf>
    <xf numFmtId="3" fontId="3" fillId="0" borderId="1" xfId="0" applyNumberFormat="1" applyFont="1" applyBorder="1" applyAlignment="1">
      <alignment vertical="top" wrapText="1"/>
    </xf>
    <xf numFmtId="3" fontId="1" fillId="0" borderId="1" xfId="0" applyNumberFormat="1" applyFont="1" applyBorder="1" applyAlignment="1">
      <alignment vertical="top" wrapText="1"/>
    </xf>
    <xf numFmtId="10" fontId="3" fillId="0" borderId="1" xfId="7" applyNumberFormat="1" applyFont="1" applyFill="1" applyBorder="1" applyAlignment="1" applyProtection="1">
      <alignment vertical="center"/>
    </xf>
    <xf numFmtId="3" fontId="1" fillId="0" borderId="15" xfId="0" applyNumberFormat="1" applyFont="1" applyBorder="1" applyAlignment="1">
      <alignment vertical="top" wrapText="1"/>
    </xf>
    <xf numFmtId="3" fontId="2" fillId="5" borderId="1" xfId="0" applyNumberFormat="1" applyFont="1" applyFill="1" applyBorder="1" applyAlignment="1">
      <alignment vertical="top" wrapText="1"/>
    </xf>
    <xf numFmtId="3" fontId="2" fillId="5" borderId="15" xfId="0" applyNumberFormat="1" applyFont="1" applyFill="1" applyBorder="1" applyAlignment="1">
      <alignment vertical="top" wrapText="1"/>
    </xf>
    <xf numFmtId="3" fontId="1" fillId="0" borderId="1" xfId="0" applyNumberFormat="1" applyFont="1" applyBorder="1" applyAlignment="1">
      <alignment vertical="top"/>
    </xf>
    <xf numFmtId="10" fontId="23" fillId="5" borderId="1" xfId="7" applyNumberFormat="1" applyFont="1" applyFill="1" applyBorder="1" applyAlignment="1">
      <alignment vertical="top" wrapText="1"/>
    </xf>
    <xf numFmtId="3" fontId="23" fillId="5" borderId="16" xfId="0" applyNumberFormat="1" applyFont="1" applyFill="1" applyBorder="1" applyAlignment="1">
      <alignment vertical="top" wrapText="1"/>
    </xf>
    <xf numFmtId="3" fontId="23" fillId="5" borderId="3" xfId="0" applyNumberFormat="1" applyFont="1" applyFill="1" applyBorder="1" applyAlignment="1">
      <alignment vertical="top" wrapText="1"/>
    </xf>
    <xf numFmtId="10" fontId="23" fillId="5" borderId="3" xfId="7" applyNumberFormat="1" applyFont="1" applyFill="1" applyBorder="1" applyAlignment="1">
      <alignment vertical="top" wrapText="1"/>
    </xf>
    <xf numFmtId="10" fontId="23" fillId="5" borderId="3" xfId="7" applyNumberFormat="1" applyFont="1" applyFill="1" applyBorder="1" applyAlignment="1" applyProtection="1">
      <alignment vertical="top" wrapText="1"/>
    </xf>
    <xf numFmtId="10" fontId="23" fillId="5" borderId="22" xfId="7" applyNumberFormat="1" applyFont="1" applyFill="1" applyBorder="1" applyAlignment="1">
      <alignment horizontal="right" vertical="top" wrapText="1"/>
    </xf>
    <xf numFmtId="10" fontId="1" fillId="0" borderId="22" xfId="7" applyNumberFormat="1" applyFont="1" applyFill="1" applyBorder="1" applyAlignment="1" applyProtection="1">
      <alignment horizontal="right" vertical="top" wrapText="1"/>
    </xf>
    <xf numFmtId="10" fontId="2" fillId="5" borderId="22" xfId="7" applyNumberFormat="1" applyFont="1" applyFill="1" applyBorder="1" applyAlignment="1" applyProtection="1">
      <alignment horizontal="right" vertical="top" wrapText="1"/>
    </xf>
    <xf numFmtId="10" fontId="23" fillId="5" borderId="37" xfId="7" applyNumberFormat="1" applyFont="1" applyFill="1" applyBorder="1" applyAlignment="1">
      <alignment horizontal="right" vertical="top" wrapText="1"/>
    </xf>
    <xf numFmtId="3" fontId="3" fillId="10" borderId="2" xfId="0" applyNumberFormat="1" applyFont="1" applyFill="1" applyBorder="1" applyAlignment="1">
      <alignment horizontal="right" vertical="top"/>
    </xf>
    <xf numFmtId="10" fontId="23" fillId="5" borderId="34" xfId="7" applyNumberFormat="1" applyFont="1" applyFill="1" applyBorder="1" applyAlignment="1" applyProtection="1">
      <alignment horizontal="center" vertical="center"/>
    </xf>
    <xf numFmtId="41" fontId="3" fillId="0" borderId="5" xfId="14" applyFont="1" applyFill="1" applyBorder="1" applyAlignment="1" applyProtection="1">
      <protection locked="0"/>
    </xf>
    <xf numFmtId="170" fontId="1" fillId="10" borderId="10" xfId="0" applyNumberFormat="1" applyFont="1" applyFill="1" applyBorder="1" applyAlignment="1">
      <alignment horizontal="center"/>
    </xf>
    <xf numFmtId="170" fontId="1" fillId="10" borderId="0" xfId="0" applyNumberFormat="1" applyFont="1" applyFill="1" applyAlignment="1">
      <alignment horizontal="center"/>
    </xf>
    <xf numFmtId="0" fontId="51" fillId="0" borderId="0" xfId="0" applyFont="1"/>
    <xf numFmtId="0" fontId="50" fillId="16" borderId="0" xfId="0" applyFont="1" applyFill="1" applyAlignment="1">
      <alignment horizontal="center" vertical="center"/>
    </xf>
    <xf numFmtId="173" fontId="50" fillId="16" borderId="0" xfId="0" applyNumberFormat="1" applyFont="1" applyFill="1" applyAlignment="1">
      <alignment horizontal="right" vertical="center"/>
    </xf>
    <xf numFmtId="41" fontId="51" fillId="0" borderId="0" xfId="14" applyFont="1"/>
    <xf numFmtId="41" fontId="51" fillId="10" borderId="0" xfId="14" applyFont="1" applyFill="1"/>
    <xf numFmtId="41" fontId="1" fillId="0" borderId="0" xfId="14" applyFont="1" applyFill="1" applyAlignment="1" applyProtection="1">
      <alignment horizontal="center" vertical="center"/>
      <protection locked="0"/>
    </xf>
    <xf numFmtId="10" fontId="23" fillId="5" borderId="43" xfId="7" applyNumberFormat="1" applyFont="1" applyFill="1" applyBorder="1" applyAlignment="1" applyProtection="1">
      <alignment horizontal="center" vertical="center"/>
    </xf>
    <xf numFmtId="3" fontId="3" fillId="0" borderId="47" xfId="14" applyNumberFormat="1" applyFont="1" applyFill="1" applyBorder="1" applyAlignment="1" applyProtection="1">
      <alignment horizontal="right" vertical="center"/>
      <protection locked="0"/>
    </xf>
    <xf numFmtId="3" fontId="23" fillId="5" borderId="22" xfId="14" applyNumberFormat="1" applyFont="1" applyFill="1" applyBorder="1" applyAlignment="1" applyProtection="1">
      <alignment horizontal="right" vertical="center"/>
      <protection locked="0"/>
    </xf>
    <xf numFmtId="3" fontId="3" fillId="0" borderId="22" xfId="14" applyNumberFormat="1" applyFont="1" applyFill="1" applyBorder="1" applyAlignment="1" applyProtection="1">
      <alignment horizontal="right" vertical="center"/>
      <protection locked="0"/>
    </xf>
    <xf numFmtId="3" fontId="1" fillId="0" borderId="22" xfId="14" applyNumberFormat="1" applyFont="1" applyFill="1" applyBorder="1" applyAlignment="1" applyProtection="1">
      <alignment horizontal="right" vertical="center"/>
    </xf>
    <xf numFmtId="3" fontId="1" fillId="0" borderId="22" xfId="14" applyNumberFormat="1" applyFont="1" applyFill="1" applyBorder="1" applyAlignment="1" applyProtection="1">
      <alignment horizontal="right"/>
      <protection locked="0"/>
    </xf>
    <xf numFmtId="3" fontId="23" fillId="0" borderId="22" xfId="14" applyNumberFormat="1" applyFont="1" applyFill="1" applyBorder="1" applyAlignment="1" applyProtection="1">
      <alignment horizontal="right" vertical="center"/>
    </xf>
    <xf numFmtId="3" fontId="23" fillId="5" borderId="24" xfId="14" applyNumberFormat="1" applyFont="1" applyFill="1" applyBorder="1" applyAlignment="1" applyProtection="1">
      <alignment horizontal="right" vertical="center"/>
      <protection locked="0"/>
    </xf>
    <xf numFmtId="3" fontId="23" fillId="5" borderId="16" xfId="14" applyNumberFormat="1" applyFont="1" applyFill="1" applyBorder="1" applyAlignment="1" applyProtection="1">
      <alignment horizontal="right" vertical="center" wrapText="1"/>
    </xf>
    <xf numFmtId="3" fontId="51" fillId="0" borderId="0" xfId="0" applyNumberFormat="1" applyFont="1"/>
    <xf numFmtId="3" fontId="23" fillId="0" borderId="57" xfId="14" applyNumberFormat="1" applyFont="1" applyFill="1" applyBorder="1" applyAlignment="1" applyProtection="1">
      <alignment horizontal="right" vertical="center"/>
      <protection locked="0"/>
    </xf>
    <xf numFmtId="10" fontId="3" fillId="0" borderId="33" xfId="7" applyNumberFormat="1" applyFont="1" applyFill="1" applyBorder="1" applyAlignment="1" applyProtection="1">
      <alignment horizontal="center" vertical="center" wrapText="1"/>
    </xf>
    <xf numFmtId="10" fontId="29" fillId="12" borderId="33" xfId="7" applyNumberFormat="1" applyFont="1" applyFill="1" applyBorder="1" applyAlignment="1" applyProtection="1">
      <alignment horizontal="center" vertical="center" wrapText="1"/>
    </xf>
    <xf numFmtId="3" fontId="29" fillId="12" borderId="18" xfId="2" applyNumberFormat="1" applyFont="1" applyFill="1" applyBorder="1" applyAlignment="1" applyProtection="1">
      <alignment vertical="center" wrapText="1"/>
    </xf>
    <xf numFmtId="3" fontId="29" fillId="12" borderId="17" xfId="2" applyNumberFormat="1" applyFont="1" applyFill="1" applyBorder="1" applyAlignment="1" applyProtection="1">
      <alignment vertical="center" wrapText="1"/>
    </xf>
    <xf numFmtId="3" fontId="29" fillId="12" borderId="6" xfId="14" applyNumberFormat="1" applyFont="1" applyFill="1" applyBorder="1" applyAlignment="1" applyProtection="1">
      <alignment vertical="center"/>
    </xf>
    <xf numFmtId="10" fontId="29" fillId="12" borderId="17" xfId="7" applyNumberFormat="1" applyFont="1" applyFill="1" applyBorder="1" applyAlignment="1" applyProtection="1">
      <alignment horizontal="center" vertical="center" wrapText="1"/>
    </xf>
    <xf numFmtId="10" fontId="29" fillId="12" borderId="24" xfId="7" applyNumberFormat="1" applyFont="1" applyFill="1" applyBorder="1" applyAlignment="1" applyProtection="1">
      <alignment horizontal="center" vertical="center" wrapText="1"/>
    </xf>
    <xf numFmtId="3" fontId="29" fillId="12" borderId="59" xfId="2" applyNumberFormat="1" applyFont="1" applyFill="1" applyBorder="1" applyAlignment="1" applyProtection="1">
      <alignment horizontal="right" vertical="center" wrapText="1"/>
    </xf>
    <xf numFmtId="3" fontId="29" fillId="12" borderId="6" xfId="2" applyNumberFormat="1" applyFont="1" applyFill="1" applyBorder="1" applyAlignment="1" applyProtection="1">
      <alignment horizontal="right" vertical="center" wrapText="1"/>
    </xf>
    <xf numFmtId="3" fontId="2" fillId="2" borderId="41" xfId="14" applyNumberFormat="1" applyFont="1" applyFill="1" applyBorder="1" applyAlignment="1" applyProtection="1">
      <alignment horizontal="right" vertical="center" wrapText="1"/>
      <protection locked="0"/>
    </xf>
    <xf numFmtId="3" fontId="2" fillId="2" borderId="40" xfId="14" applyNumberFormat="1" applyFont="1" applyFill="1" applyBorder="1" applyAlignment="1" applyProtection="1">
      <alignment horizontal="right" vertical="center" wrapText="1"/>
      <protection locked="0"/>
    </xf>
    <xf numFmtId="0" fontId="2" fillId="0" borderId="0" xfId="0" applyFont="1" applyAlignment="1" applyProtection="1">
      <alignment vertical="center" wrapText="1"/>
      <protection locked="0"/>
    </xf>
    <xf numFmtId="168" fontId="1" fillId="9" borderId="0" xfId="0" applyNumberFormat="1" applyFont="1" applyFill="1" applyAlignment="1">
      <alignment horizontal="center" vertical="center"/>
    </xf>
    <xf numFmtId="168" fontId="29" fillId="12" borderId="6" xfId="2" applyNumberFormat="1" applyFont="1" applyFill="1" applyBorder="1" applyAlignment="1" applyProtection="1">
      <alignment horizontal="center" vertical="center"/>
    </xf>
    <xf numFmtId="167" fontId="23" fillId="5" borderId="1" xfId="0" applyNumberFormat="1" applyFont="1" applyFill="1" applyBorder="1" applyAlignment="1">
      <alignment horizontal="center" vertical="center" wrapText="1"/>
    </xf>
    <xf numFmtId="167" fontId="1" fillId="0" borderId="1" xfId="0" applyNumberFormat="1" applyFont="1" applyBorder="1" applyAlignment="1">
      <alignment horizontal="center" vertical="center" wrapText="1"/>
    </xf>
    <xf numFmtId="168" fontId="23" fillId="5" borderId="3" xfId="0" applyNumberFormat="1" applyFont="1" applyFill="1" applyBorder="1" applyAlignment="1">
      <alignment horizontal="center" vertical="center" wrapText="1"/>
    </xf>
    <xf numFmtId="168" fontId="1" fillId="0" borderId="0" xfId="0" applyNumberFormat="1" applyFont="1" applyAlignment="1" applyProtection="1">
      <alignment horizontal="center" vertical="center"/>
      <protection locked="0"/>
    </xf>
    <xf numFmtId="168" fontId="1" fillId="0" borderId="0" xfId="0" applyNumberFormat="1" applyFont="1" applyAlignment="1" applyProtection="1">
      <alignment horizontal="center"/>
      <protection locked="0"/>
    </xf>
    <xf numFmtId="0" fontId="1" fillId="0" borderId="1" xfId="0" applyFont="1" applyBorder="1" applyAlignment="1" applyProtection="1">
      <alignment vertical="center"/>
      <protection locked="0"/>
    </xf>
    <xf numFmtId="3" fontId="23" fillId="5" borderId="55" xfId="0" applyNumberFormat="1" applyFont="1" applyFill="1" applyBorder="1" applyAlignment="1">
      <alignment vertical="center" wrapText="1"/>
    </xf>
    <xf numFmtId="0" fontId="12" fillId="0" borderId="0" xfId="0" applyFont="1"/>
    <xf numFmtId="3" fontId="33" fillId="8" borderId="19" xfId="0" applyNumberFormat="1" applyFont="1" applyFill="1" applyBorder="1" applyAlignment="1">
      <alignment horizontal="center" vertical="center" wrapText="1"/>
    </xf>
    <xf numFmtId="3" fontId="33" fillId="8" borderId="20" xfId="0" applyNumberFormat="1" applyFont="1" applyFill="1" applyBorder="1" applyAlignment="1">
      <alignment horizontal="center" vertical="center" wrapText="1"/>
    </xf>
    <xf numFmtId="3" fontId="33" fillId="8" borderId="21" xfId="0" applyNumberFormat="1" applyFont="1" applyFill="1" applyBorder="1" applyAlignment="1">
      <alignment horizontal="center" vertical="center" wrapText="1"/>
    </xf>
    <xf numFmtId="0" fontId="19" fillId="16" borderId="0" xfId="0" applyFont="1" applyFill="1" applyAlignment="1">
      <alignment horizontal="left" vertical="center"/>
    </xf>
    <xf numFmtId="3" fontId="2" fillId="2" borderId="24" xfId="14" applyNumberFormat="1" applyFont="1" applyFill="1" applyBorder="1" applyAlignment="1" applyProtection="1">
      <alignment vertical="center"/>
      <protection locked="0"/>
    </xf>
    <xf numFmtId="3" fontId="23" fillId="5" borderId="22" xfId="14" applyNumberFormat="1" applyFont="1" applyFill="1" applyBorder="1" applyAlignment="1" applyProtection="1">
      <alignment vertical="center"/>
    </xf>
    <xf numFmtId="3" fontId="23" fillId="5" borderId="22" xfId="14" applyNumberFormat="1" applyFont="1" applyFill="1" applyBorder="1" applyAlignment="1" applyProtection="1">
      <alignment vertical="center" wrapText="1"/>
    </xf>
    <xf numFmtId="3" fontId="3" fillId="0" borderId="22" xfId="14" applyNumberFormat="1" applyFont="1" applyFill="1" applyBorder="1" applyAlignment="1" applyProtection="1">
      <alignment vertical="center"/>
    </xf>
    <xf numFmtId="3" fontId="23" fillId="5" borderId="22" xfId="0" applyNumberFormat="1" applyFont="1" applyFill="1" applyBorder="1" applyAlignment="1">
      <alignment vertical="center" wrapText="1"/>
    </xf>
    <xf numFmtId="3" fontId="1" fillId="0" borderId="22" xfId="14" applyNumberFormat="1" applyFont="1" applyFill="1" applyBorder="1" applyAlignment="1" applyProtection="1">
      <alignment vertical="center" wrapText="1"/>
    </xf>
    <xf numFmtId="3" fontId="23" fillId="5" borderId="37" xfId="14" applyNumberFormat="1" applyFont="1" applyFill="1" applyBorder="1" applyAlignment="1" applyProtection="1">
      <alignment vertical="center"/>
    </xf>
    <xf numFmtId="3" fontId="4" fillId="2" borderId="9" xfId="0" applyNumberFormat="1" applyFont="1" applyFill="1" applyBorder="1" applyAlignment="1" applyProtection="1">
      <alignment horizontal="center" vertical="center"/>
      <protection locked="0"/>
    </xf>
    <xf numFmtId="3" fontId="23" fillId="5" borderId="15" xfId="14" applyNumberFormat="1" applyFont="1" applyFill="1" applyBorder="1" applyAlignment="1" applyProtection="1">
      <alignment vertical="center"/>
    </xf>
    <xf numFmtId="3" fontId="3" fillId="0" borderId="15" xfId="14" applyNumberFormat="1" applyFont="1" applyFill="1" applyBorder="1" applyAlignment="1" applyProtection="1">
      <alignment vertical="center"/>
    </xf>
    <xf numFmtId="3" fontId="23" fillId="0" borderId="15" xfId="14" applyNumberFormat="1" applyFont="1" applyFill="1" applyBorder="1" applyAlignment="1" applyProtection="1">
      <alignment vertical="center"/>
    </xf>
    <xf numFmtId="3" fontId="23" fillId="5" borderId="16" xfId="14" applyNumberFormat="1" applyFont="1" applyFill="1" applyBorder="1" applyAlignment="1" applyProtection="1">
      <alignment vertical="center"/>
    </xf>
    <xf numFmtId="3" fontId="2" fillId="2" borderId="18" xfId="14" applyNumberFormat="1" applyFont="1" applyFill="1" applyBorder="1" applyAlignment="1" applyProtection="1">
      <alignment vertical="center"/>
      <protection locked="0"/>
    </xf>
    <xf numFmtId="3" fontId="1" fillId="0" borderId="21" xfId="14" applyNumberFormat="1" applyFont="1" applyBorder="1" applyAlignment="1">
      <alignment horizontal="center" vertical="center" wrapText="1"/>
    </xf>
    <xf numFmtId="3" fontId="23" fillId="5" borderId="55" xfId="0" applyNumberFormat="1" applyFont="1" applyFill="1" applyBorder="1" applyAlignment="1">
      <alignment horizontal="right" vertical="center"/>
    </xf>
    <xf numFmtId="3" fontId="23" fillId="5" borderId="48" xfId="0" applyNumberFormat="1" applyFont="1" applyFill="1" applyBorder="1" applyAlignment="1">
      <alignment horizontal="right" vertical="center" wrapText="1"/>
    </xf>
    <xf numFmtId="171" fontId="2" fillId="5" borderId="1" xfId="8" applyNumberFormat="1" applyFont="1" applyFill="1" applyBorder="1" applyAlignment="1" applyProtection="1">
      <alignment vertical="center"/>
      <protection locked="0"/>
    </xf>
    <xf numFmtId="3" fontId="3" fillId="10" borderId="1" xfId="0" applyNumberFormat="1" applyFont="1" applyFill="1" applyBorder="1" applyAlignment="1">
      <alignment horizontal="right" vertical="center" wrapText="1"/>
    </xf>
    <xf numFmtId="0" fontId="16" fillId="11" borderId="27" xfId="1" applyFont="1" applyFill="1" applyBorder="1" applyAlignment="1">
      <alignment horizontal="center" vertical="center"/>
    </xf>
    <xf numFmtId="3" fontId="3" fillId="0" borderId="49" xfId="14" applyNumberFormat="1" applyFont="1" applyFill="1" applyBorder="1" applyAlignment="1" applyProtection="1">
      <alignment horizontal="right" vertical="center"/>
    </xf>
    <xf numFmtId="10" fontId="17" fillId="12" borderId="35" xfId="7" applyNumberFormat="1" applyFont="1" applyFill="1" applyBorder="1" applyAlignment="1">
      <alignment horizontal="center" vertical="center"/>
    </xf>
    <xf numFmtId="10" fontId="2" fillId="5" borderId="22" xfId="7" applyNumberFormat="1" applyFont="1" applyFill="1" applyBorder="1" applyAlignment="1">
      <alignment horizontal="center"/>
    </xf>
    <xf numFmtId="10" fontId="1" fillId="0" borderId="22" xfId="7" applyNumberFormat="1" applyFont="1" applyFill="1" applyBorder="1" applyAlignment="1">
      <alignment horizontal="center" vertical="top" wrapText="1"/>
    </xf>
    <xf numFmtId="10" fontId="1" fillId="0" borderId="22" xfId="7" applyNumberFormat="1" applyFont="1" applyFill="1" applyBorder="1" applyAlignment="1">
      <alignment horizontal="center"/>
    </xf>
    <xf numFmtId="10" fontId="2" fillId="5" borderId="22" xfId="7" applyNumberFormat="1" applyFont="1" applyFill="1" applyBorder="1" applyAlignment="1">
      <alignment horizontal="center" vertical="center"/>
    </xf>
    <xf numFmtId="10" fontId="2" fillId="5" borderId="22" xfId="7" applyNumberFormat="1" applyFont="1" applyFill="1" applyBorder="1" applyAlignment="1">
      <alignment horizontal="center" vertical="center" wrapText="1"/>
    </xf>
    <xf numFmtId="10" fontId="1" fillId="0" borderId="22" xfId="7" applyNumberFormat="1" applyFont="1" applyFill="1" applyBorder="1" applyAlignment="1">
      <alignment horizontal="center" vertical="center"/>
    </xf>
    <xf numFmtId="10" fontId="3" fillId="0" borderId="22" xfId="7" applyNumberFormat="1" applyFont="1" applyFill="1" applyBorder="1" applyAlignment="1">
      <alignment horizontal="center" vertical="center"/>
    </xf>
    <xf numFmtId="1" fontId="3" fillId="0" borderId="15" xfId="14" applyNumberFormat="1" applyFont="1" applyFill="1" applyBorder="1" applyAlignment="1" applyProtection="1">
      <alignment horizontal="right" vertical="top" wrapText="1"/>
    </xf>
    <xf numFmtId="1" fontId="2" fillId="5" borderId="55" xfId="14" applyNumberFormat="1" applyFont="1" applyFill="1" applyBorder="1"/>
    <xf numFmtId="1" fontId="2" fillId="5" borderId="55" xfId="14" applyNumberFormat="1" applyFont="1" applyFill="1" applyBorder="1" applyAlignment="1">
      <alignment horizontal="right" vertical="top" wrapText="1"/>
    </xf>
    <xf numFmtId="1" fontId="1" fillId="0" borderId="55" xfId="14" applyNumberFormat="1" applyFont="1" applyFill="1" applyBorder="1"/>
    <xf numFmtId="1" fontId="1" fillId="0" borderId="55" xfId="14" applyNumberFormat="1" applyFont="1" applyFill="1" applyBorder="1" applyAlignment="1">
      <alignment vertical="center"/>
    </xf>
    <xf numFmtId="1" fontId="3" fillId="0" borderId="55" xfId="14" applyNumberFormat="1" applyFont="1" applyFill="1" applyBorder="1" applyAlignment="1" applyProtection="1">
      <alignment horizontal="right" vertical="top" wrapText="1"/>
    </xf>
    <xf numFmtId="1" fontId="1" fillId="0" borderId="1" xfId="14" applyNumberFormat="1" applyFont="1" applyFill="1" applyBorder="1" applyAlignment="1">
      <alignment vertical="center"/>
    </xf>
    <xf numFmtId="3" fontId="17" fillId="12" borderId="59" xfId="2" applyNumberFormat="1" applyFont="1" applyFill="1" applyBorder="1" applyAlignment="1" applyProtection="1">
      <alignment vertical="center"/>
    </xf>
    <xf numFmtId="41" fontId="2" fillId="5" borderId="55" xfId="14" applyFont="1" applyFill="1" applyBorder="1" applyAlignment="1">
      <alignment horizontal="right" vertical="center" wrapText="1"/>
    </xf>
    <xf numFmtId="41" fontId="3" fillId="0" borderId="55" xfId="14" applyFont="1" applyFill="1" applyBorder="1" applyAlignment="1" applyProtection="1">
      <alignment horizontal="right" vertical="top" wrapText="1"/>
    </xf>
    <xf numFmtId="3" fontId="1" fillId="0" borderId="28" xfId="0" applyNumberFormat="1" applyFont="1" applyBorder="1" applyAlignment="1">
      <alignment horizontal="right" vertical="top" wrapText="1"/>
    </xf>
    <xf numFmtId="3" fontId="1" fillId="0" borderId="29" xfId="0" applyNumberFormat="1" applyFont="1" applyBorder="1" applyAlignment="1">
      <alignment horizontal="right" vertical="top" wrapText="1"/>
    </xf>
    <xf numFmtId="3" fontId="1" fillId="0" borderId="70" xfId="0" applyNumberFormat="1" applyFont="1" applyBorder="1" applyAlignment="1">
      <alignment horizontal="right" vertical="top" wrapText="1"/>
    </xf>
    <xf numFmtId="3" fontId="1" fillId="0" borderId="58" xfId="0" applyNumberFormat="1" applyFont="1" applyBorder="1" applyAlignment="1">
      <alignment horizontal="right" vertical="top" wrapText="1"/>
    </xf>
    <xf numFmtId="0" fontId="2" fillId="5" borderId="41" xfId="0" applyFont="1" applyFill="1" applyBorder="1" applyAlignment="1">
      <alignment horizontal="left" vertical="top" wrapText="1"/>
    </xf>
    <xf numFmtId="167" fontId="2" fillId="5" borderId="39" xfId="0" applyNumberFormat="1" applyFont="1" applyFill="1" applyBorder="1" applyAlignment="1">
      <alignment horizontal="left" vertical="center" wrapText="1"/>
    </xf>
    <xf numFmtId="168" fontId="2" fillId="5" borderId="39" xfId="0" applyNumberFormat="1" applyFont="1" applyFill="1" applyBorder="1" applyAlignment="1">
      <alignment horizontal="left" vertical="center" wrapText="1"/>
    </xf>
    <xf numFmtId="168" fontId="2" fillId="5" borderId="39" xfId="0" applyNumberFormat="1" applyFont="1" applyFill="1" applyBorder="1" applyAlignment="1">
      <alignment vertical="top" wrapText="1"/>
    </xf>
    <xf numFmtId="168" fontId="2" fillId="5" borderId="39" xfId="0" applyNumberFormat="1" applyFont="1" applyFill="1" applyBorder="1" applyAlignment="1">
      <alignment horizontal="center" vertical="top" wrapText="1"/>
    </xf>
    <xf numFmtId="3" fontId="2" fillId="5" borderId="39" xfId="0" applyNumberFormat="1" applyFont="1" applyFill="1" applyBorder="1" applyAlignment="1">
      <alignment horizontal="right" vertical="top" wrapText="1"/>
    </xf>
    <xf numFmtId="1" fontId="2" fillId="5" borderId="41" xfId="14" applyNumberFormat="1" applyFont="1" applyFill="1" applyBorder="1" applyAlignment="1" applyProtection="1">
      <alignment horizontal="right" vertical="top" wrapText="1"/>
    </xf>
    <xf numFmtId="1" fontId="2" fillId="5" borderId="39" xfId="0" applyNumberFormat="1" applyFont="1" applyFill="1" applyBorder="1" applyAlignment="1">
      <alignment horizontal="right" vertical="top" wrapText="1"/>
    </xf>
    <xf numFmtId="10" fontId="2" fillId="5" borderId="40" xfId="7" applyNumberFormat="1" applyFont="1" applyFill="1" applyBorder="1" applyAlignment="1" applyProtection="1">
      <alignment horizontal="center" vertical="top" wrapText="1"/>
    </xf>
    <xf numFmtId="10" fontId="1" fillId="5" borderId="1" xfId="7" applyNumberFormat="1" applyFont="1" applyFill="1" applyBorder="1" applyAlignment="1" applyProtection="1">
      <alignment horizontal="center" vertical="center" wrapText="1"/>
    </xf>
    <xf numFmtId="168" fontId="23" fillId="5" borderId="1" xfId="0" applyNumberFormat="1" applyFont="1" applyFill="1" applyBorder="1" applyAlignment="1">
      <alignment horizontal="left" vertical="top" wrapText="1"/>
    </xf>
    <xf numFmtId="1" fontId="23" fillId="5" borderId="1" xfId="0" applyNumberFormat="1" applyFont="1" applyFill="1" applyBorder="1" applyAlignment="1">
      <alignment horizontal="right" vertical="top" wrapText="1"/>
    </xf>
    <xf numFmtId="10" fontId="23" fillId="5" borderId="22" xfId="7" applyNumberFormat="1" applyFont="1" applyFill="1" applyBorder="1" applyAlignment="1">
      <alignment horizontal="center"/>
    </xf>
    <xf numFmtId="168" fontId="23" fillId="0" borderId="1" xfId="0" applyNumberFormat="1" applyFont="1" applyBorder="1" applyAlignment="1">
      <alignment horizontal="left" vertical="top" wrapText="1"/>
    </xf>
    <xf numFmtId="168" fontId="23" fillId="0" borderId="1" xfId="0" applyNumberFormat="1" applyFont="1" applyBorder="1" applyAlignment="1">
      <alignment horizontal="center" vertical="top" wrapText="1"/>
    </xf>
    <xf numFmtId="172" fontId="23" fillId="0" borderId="1" xfId="7" applyNumberFormat="1" applyFont="1" applyFill="1" applyBorder="1" applyAlignment="1" applyProtection="1">
      <alignment horizontal="center" vertical="center" wrapText="1"/>
    </xf>
    <xf numFmtId="1" fontId="23" fillId="0" borderId="1" xfId="0" applyNumberFormat="1" applyFont="1" applyBorder="1" applyAlignment="1">
      <alignment horizontal="right" vertical="top" wrapText="1"/>
    </xf>
    <xf numFmtId="41" fontId="2" fillId="2" borderId="54" xfId="14" applyFont="1" applyFill="1" applyBorder="1" applyAlignment="1">
      <alignment horizontal="right" vertical="center"/>
    </xf>
    <xf numFmtId="1" fontId="2" fillId="5" borderId="46" xfId="14" applyNumberFormat="1" applyFont="1" applyFill="1" applyBorder="1" applyAlignment="1">
      <alignment horizontal="right"/>
    </xf>
    <xf numFmtId="1" fontId="1" fillId="0" borderId="46" xfId="14" applyNumberFormat="1" applyFont="1" applyFill="1" applyBorder="1" applyAlignment="1">
      <alignment horizontal="right" vertical="top" wrapText="1"/>
    </xf>
    <xf numFmtId="41" fontId="2" fillId="5" borderId="46" xfId="14" applyFont="1" applyFill="1" applyBorder="1" applyAlignment="1">
      <alignment horizontal="right"/>
    </xf>
    <xf numFmtId="41" fontId="1" fillId="0" borderId="46" xfId="14" applyFont="1" applyFill="1" applyBorder="1" applyAlignment="1">
      <alignment horizontal="right"/>
    </xf>
    <xf numFmtId="1" fontId="2" fillId="5" borderId="46" xfId="14" applyNumberFormat="1" applyFont="1" applyFill="1" applyBorder="1" applyAlignment="1">
      <alignment horizontal="right" vertical="center"/>
    </xf>
    <xf numFmtId="1" fontId="2" fillId="5" borderId="46" xfId="14" applyNumberFormat="1" applyFont="1" applyFill="1" applyBorder="1" applyAlignment="1">
      <alignment horizontal="right" vertical="center" wrapText="1"/>
    </xf>
    <xf numFmtId="1" fontId="1" fillId="0" borderId="46" xfId="14" applyNumberFormat="1" applyFont="1" applyFill="1" applyBorder="1" applyAlignment="1">
      <alignment horizontal="right" vertical="center"/>
    </xf>
    <xf numFmtId="1" fontId="3" fillId="0" borderId="46" xfId="14" applyNumberFormat="1" applyFont="1" applyFill="1" applyBorder="1" applyAlignment="1">
      <alignment horizontal="right" vertical="center"/>
    </xf>
    <xf numFmtId="1" fontId="1" fillId="0" borderId="2" xfId="14" applyNumberFormat="1" applyFont="1" applyFill="1" applyBorder="1" applyAlignment="1">
      <alignment horizontal="right" vertical="center"/>
    </xf>
    <xf numFmtId="1" fontId="1" fillId="0" borderId="2" xfId="14" applyNumberFormat="1" applyFont="1" applyFill="1" applyBorder="1" applyAlignment="1">
      <alignment horizontal="right"/>
    </xf>
    <xf numFmtId="41" fontId="23" fillId="5" borderId="2" xfId="14" applyFont="1" applyFill="1" applyBorder="1" applyAlignment="1">
      <alignment horizontal="right"/>
    </xf>
    <xf numFmtId="1" fontId="2" fillId="5" borderId="23" xfId="14" applyNumberFormat="1" applyFont="1" applyFill="1" applyBorder="1" applyAlignment="1" applyProtection="1">
      <alignment horizontal="right" vertical="top" wrapText="1"/>
    </xf>
    <xf numFmtId="1" fontId="23" fillId="5" borderId="15" xfId="14" applyNumberFormat="1" applyFont="1" applyFill="1" applyBorder="1" applyAlignment="1" applyProtection="1">
      <alignment horizontal="right" vertical="top" wrapText="1"/>
    </xf>
    <xf numFmtId="1" fontId="23" fillId="0" borderId="15" xfId="14" applyNumberFormat="1" applyFont="1" applyFill="1" applyBorder="1" applyAlignment="1" applyProtection="1">
      <alignment horizontal="right" vertical="top" wrapText="1"/>
    </xf>
    <xf numFmtId="10" fontId="23" fillId="0" borderId="22" xfId="7" applyNumberFormat="1" applyFont="1" applyFill="1" applyBorder="1" applyAlignment="1">
      <alignment horizontal="center"/>
    </xf>
    <xf numFmtId="41" fontId="23" fillId="0" borderId="2" xfId="14" applyFont="1" applyFill="1" applyBorder="1" applyAlignment="1">
      <alignment horizontal="right"/>
    </xf>
    <xf numFmtId="10" fontId="17" fillId="12" borderId="35" xfId="7" applyNumberFormat="1" applyFont="1" applyFill="1" applyBorder="1" applyAlignment="1" applyProtection="1">
      <alignment horizontal="center" vertical="center"/>
    </xf>
    <xf numFmtId="172" fontId="2" fillId="5" borderId="22" xfId="7" applyNumberFormat="1" applyFont="1" applyFill="1" applyBorder="1" applyAlignment="1" applyProtection="1">
      <alignment horizontal="center" vertical="top" wrapText="1"/>
    </xf>
    <xf numFmtId="172" fontId="2" fillId="5" borderId="22" xfId="7" applyNumberFormat="1" applyFont="1" applyFill="1" applyBorder="1" applyAlignment="1" applyProtection="1">
      <alignment horizontal="center" vertical="center" wrapText="1"/>
    </xf>
    <xf numFmtId="10" fontId="23" fillId="5" borderId="22" xfId="7" applyNumberFormat="1" applyFont="1" applyFill="1" applyBorder="1" applyAlignment="1" applyProtection="1">
      <alignment horizontal="center" vertical="center" wrapText="1"/>
    </xf>
    <xf numFmtId="10" fontId="23" fillId="0" borderId="22" xfId="7" applyNumberFormat="1" applyFont="1" applyFill="1" applyBorder="1" applyAlignment="1" applyProtection="1">
      <alignment horizontal="center" vertical="center" wrapText="1"/>
    </xf>
    <xf numFmtId="9" fontId="2" fillId="5" borderId="40" xfId="7" applyFont="1" applyFill="1" applyBorder="1" applyAlignment="1" applyProtection="1">
      <alignment horizontal="center" vertical="top" wrapText="1"/>
    </xf>
    <xf numFmtId="0" fontId="33" fillId="8" borderId="9" xfId="0" applyFont="1" applyFill="1" applyBorder="1" applyAlignment="1">
      <alignment horizontal="center" vertical="center"/>
    </xf>
    <xf numFmtId="172" fontId="0" fillId="0" borderId="0" xfId="0" applyNumberFormat="1"/>
    <xf numFmtId="167" fontId="23" fillId="10" borderId="1" xfId="0" applyNumberFormat="1" applyFont="1" applyFill="1" applyBorder="1" applyAlignment="1">
      <alignment horizontal="center" vertical="top" wrapText="1"/>
    </xf>
    <xf numFmtId="3" fontId="12" fillId="19" borderId="27" xfId="0" applyNumberFormat="1" applyFont="1" applyFill="1" applyBorder="1"/>
    <xf numFmtId="3" fontId="1" fillId="19" borderId="29" xfId="0" applyNumberFormat="1" applyFont="1" applyFill="1" applyBorder="1"/>
    <xf numFmtId="0" fontId="2" fillId="19" borderId="52" xfId="0" applyFont="1" applyFill="1" applyBorder="1" applyAlignment="1">
      <alignment horizontal="center" vertical="center"/>
    </xf>
    <xf numFmtId="3" fontId="12" fillId="19" borderId="27" xfId="0" applyNumberFormat="1" applyFont="1" applyFill="1" applyBorder="1" applyAlignment="1">
      <alignment vertical="center" wrapText="1"/>
    </xf>
    <xf numFmtId="41" fontId="1" fillId="10" borderId="52" xfId="14" applyFont="1" applyFill="1" applyBorder="1"/>
    <xf numFmtId="3" fontId="1" fillId="10" borderId="38" xfId="0" applyNumberFormat="1" applyFont="1" applyFill="1" applyBorder="1"/>
    <xf numFmtId="0" fontId="1" fillId="9" borderId="10" xfId="0" applyFont="1" applyFill="1" applyBorder="1" applyAlignment="1">
      <alignment horizontal="left"/>
    </xf>
    <xf numFmtId="0" fontId="12" fillId="9" borderId="29" xfId="0" applyFont="1" applyFill="1" applyBorder="1" applyAlignment="1">
      <alignment horizontal="right"/>
    </xf>
    <xf numFmtId="49" fontId="23" fillId="10" borderId="1" xfId="0" applyNumberFormat="1" applyFont="1" applyFill="1" applyBorder="1" applyAlignment="1">
      <alignment horizontal="left" vertical="top" wrapText="1"/>
    </xf>
    <xf numFmtId="3" fontId="1" fillId="5" borderId="15" xfId="0" applyNumberFormat="1" applyFont="1" applyFill="1" applyBorder="1" applyAlignment="1">
      <alignment vertical="top" wrapText="1"/>
    </xf>
    <xf numFmtId="3" fontId="3" fillId="5" borderId="1" xfId="0" applyNumberFormat="1" applyFont="1" applyFill="1" applyBorder="1" applyAlignment="1">
      <alignment vertical="top" wrapText="1"/>
    </xf>
    <xf numFmtId="3" fontId="3" fillId="10" borderId="22" xfId="0" applyNumberFormat="1" applyFont="1" applyFill="1" applyBorder="1" applyAlignment="1">
      <alignment horizontal="right" vertical="top" wrapText="1"/>
    </xf>
    <xf numFmtId="0" fontId="50" fillId="25" borderId="0" xfId="0" applyFont="1" applyFill="1" applyAlignment="1">
      <alignment horizontal="left" vertical="center"/>
    </xf>
    <xf numFmtId="173" fontId="50" fillId="25" borderId="0" xfId="0" applyNumberFormat="1" applyFont="1" applyFill="1" applyAlignment="1">
      <alignment horizontal="right" vertical="center"/>
    </xf>
    <xf numFmtId="41" fontId="50" fillId="25" borderId="0" xfId="14" applyFont="1" applyFill="1" applyAlignment="1"/>
    <xf numFmtId="41" fontId="50" fillId="0" borderId="0" xfId="14" applyFont="1" applyFill="1" applyAlignment="1"/>
    <xf numFmtId="41" fontId="1" fillId="0" borderId="17" xfId="14" applyFont="1" applyFill="1" applyBorder="1" applyAlignment="1">
      <alignment horizontal="right" vertical="center"/>
    </xf>
    <xf numFmtId="174" fontId="0" fillId="0" borderId="0" xfId="0" applyNumberFormat="1"/>
    <xf numFmtId="41" fontId="1" fillId="0" borderId="0" xfId="0" applyNumberFormat="1" applyFont="1"/>
    <xf numFmtId="174" fontId="1" fillId="0" borderId="0" xfId="0" applyNumberFormat="1" applyFont="1"/>
    <xf numFmtId="3" fontId="3" fillId="0" borderId="34" xfId="0" applyNumberFormat="1" applyFont="1" applyBorder="1" applyAlignment="1">
      <alignment horizontal="right" vertical="top" wrapText="1"/>
    </xf>
    <xf numFmtId="168" fontId="23" fillId="0" borderId="1" xfId="0" applyNumberFormat="1" applyFont="1" applyBorder="1" applyAlignment="1">
      <alignment horizontal="right" vertical="top" wrapText="1"/>
    </xf>
    <xf numFmtId="168" fontId="23" fillId="0" borderId="1" xfId="0" applyNumberFormat="1" applyFont="1" applyBorder="1"/>
    <xf numFmtId="41" fontId="2" fillId="0" borderId="0" xfId="14" applyFont="1" applyFill="1"/>
    <xf numFmtId="41" fontId="2" fillId="0" borderId="0" xfId="0" applyNumberFormat="1" applyFont="1"/>
    <xf numFmtId="174" fontId="2" fillId="0" borderId="0" xfId="0" applyNumberFormat="1" applyFont="1"/>
    <xf numFmtId="3" fontId="29" fillId="15" borderId="11" xfId="0" applyNumberFormat="1" applyFont="1" applyFill="1" applyBorder="1" applyAlignment="1" applyProtection="1">
      <alignment horizontal="center" vertical="center" wrapText="1"/>
      <protection locked="0"/>
    </xf>
    <xf numFmtId="3" fontId="1" fillId="0" borderId="56" xfId="0" applyNumberFormat="1" applyFont="1" applyBorder="1" applyProtection="1">
      <protection locked="0"/>
    </xf>
    <xf numFmtId="3" fontId="1" fillId="0" borderId="12" xfId="0" applyNumberFormat="1" applyFont="1" applyBorder="1" applyProtection="1">
      <protection locked="0"/>
    </xf>
    <xf numFmtId="3" fontId="29" fillId="15" borderId="21" xfId="0" applyNumberFormat="1" applyFont="1" applyFill="1" applyBorder="1" applyAlignment="1" applyProtection="1">
      <alignment horizontal="center" vertical="center" wrapText="1"/>
      <protection locked="0"/>
    </xf>
    <xf numFmtId="3" fontId="1" fillId="0" borderId="24" xfId="0" applyNumberFormat="1" applyFont="1" applyBorder="1" applyProtection="1">
      <protection locked="0"/>
    </xf>
    <xf numFmtId="3" fontId="1" fillId="0" borderId="40" xfId="0" applyNumberFormat="1" applyFont="1" applyBorder="1" applyProtection="1">
      <protection locked="0"/>
    </xf>
    <xf numFmtId="3" fontId="2" fillId="0" borderId="37" xfId="0" applyNumberFormat="1" applyFont="1" applyBorder="1" applyProtection="1">
      <protection locked="0"/>
    </xf>
    <xf numFmtId="3" fontId="2" fillId="2" borderId="9" xfId="0" applyNumberFormat="1" applyFont="1" applyFill="1" applyBorder="1" applyAlignment="1">
      <alignment horizontal="center" vertical="center"/>
    </xf>
    <xf numFmtId="168" fontId="12" fillId="0" borderId="1" xfId="0" quotePrefix="1" applyNumberFormat="1" applyFont="1" applyBorder="1" applyAlignment="1">
      <alignment vertical="top" wrapText="1"/>
    </xf>
    <xf numFmtId="168" fontId="13" fillId="0" borderId="1" xfId="0" quotePrefix="1" applyNumberFormat="1" applyFont="1" applyBorder="1" applyAlignment="1">
      <alignment vertical="top" wrapText="1"/>
    </xf>
    <xf numFmtId="172" fontId="29" fillId="12" borderId="35" xfId="2" applyNumberFormat="1" applyFont="1" applyFill="1" applyBorder="1" applyAlignment="1" applyProtection="1">
      <alignment horizontal="center" vertical="center"/>
    </xf>
    <xf numFmtId="172" fontId="23" fillId="5" borderId="22" xfId="7" applyNumberFormat="1" applyFont="1" applyFill="1" applyBorder="1" applyAlignment="1" applyProtection="1">
      <alignment horizontal="center" vertical="center"/>
    </xf>
    <xf numFmtId="172" fontId="3" fillId="0" borderId="22" xfId="7" applyNumberFormat="1" applyFont="1" applyFill="1" applyBorder="1" applyAlignment="1" applyProtection="1">
      <alignment horizontal="center" vertical="center"/>
    </xf>
    <xf numFmtId="172" fontId="23" fillId="0" borderId="22" xfId="7" applyNumberFormat="1" applyFont="1" applyFill="1" applyBorder="1" applyAlignment="1" applyProtection="1">
      <alignment horizontal="center" vertical="center"/>
    </xf>
    <xf numFmtId="172" fontId="23" fillId="5" borderId="37" xfId="7" applyNumberFormat="1" applyFont="1" applyFill="1" applyBorder="1" applyAlignment="1" applyProtection="1">
      <alignment horizontal="center" vertical="center"/>
    </xf>
    <xf numFmtId="0" fontId="29" fillId="12" borderId="35" xfId="2" applyFont="1" applyFill="1" applyBorder="1" applyAlignment="1" applyProtection="1">
      <alignment horizontal="center" vertical="center"/>
    </xf>
    <xf numFmtId="0" fontId="23" fillId="5" borderId="22" xfId="0" applyFont="1" applyFill="1" applyBorder="1" applyAlignment="1">
      <alignment vertical="center"/>
    </xf>
    <xf numFmtId="0" fontId="3" fillId="0" borderId="22" xfId="0" applyFont="1" applyBorder="1" applyAlignment="1">
      <alignment horizontal="left" vertical="center"/>
    </xf>
    <xf numFmtId="0" fontId="23" fillId="5" borderId="37" xfId="0" applyFont="1" applyFill="1" applyBorder="1" applyAlignment="1">
      <alignment vertical="center"/>
    </xf>
    <xf numFmtId="3" fontId="2" fillId="5" borderId="3" xfId="0" applyNumberFormat="1" applyFont="1" applyFill="1" applyBorder="1" applyAlignment="1">
      <alignment horizontal="right" vertical="center" wrapText="1"/>
    </xf>
    <xf numFmtId="10" fontId="29" fillId="12" borderId="35" xfId="2" applyNumberFormat="1" applyFont="1" applyFill="1" applyBorder="1" applyAlignment="1" applyProtection="1">
      <alignment horizontal="center" vertical="center" wrapText="1"/>
    </xf>
    <xf numFmtId="10" fontId="1" fillId="0" borderId="22" xfId="7" applyNumberFormat="1" applyFont="1" applyFill="1" applyBorder="1" applyAlignment="1" applyProtection="1">
      <alignment horizontal="center" vertical="center"/>
    </xf>
    <xf numFmtId="10" fontId="23" fillId="0" borderId="22" xfId="7" applyNumberFormat="1" applyFont="1" applyFill="1" applyBorder="1" applyAlignment="1" applyProtection="1">
      <alignment horizontal="center" vertical="center"/>
    </xf>
    <xf numFmtId="10" fontId="23" fillId="5" borderId="37" xfId="7" applyNumberFormat="1" applyFont="1" applyFill="1" applyBorder="1" applyAlignment="1" applyProtection="1">
      <alignment horizontal="center" vertical="center"/>
    </xf>
    <xf numFmtId="168" fontId="23" fillId="5" borderId="1" xfId="0" applyNumberFormat="1" applyFont="1" applyFill="1" applyBorder="1" applyAlignment="1">
      <alignment horizontal="right" vertical="center"/>
    </xf>
    <xf numFmtId="168" fontId="3" fillId="0" borderId="1" xfId="16" applyNumberFormat="1" applyFont="1" applyFill="1" applyBorder="1" applyAlignment="1" applyProtection="1">
      <alignment horizontal="right" vertical="center" wrapText="1"/>
    </xf>
    <xf numFmtId="168" fontId="3" fillId="10" borderId="1" xfId="0" applyNumberFormat="1" applyFont="1" applyFill="1" applyBorder="1" applyAlignment="1">
      <alignment horizontal="right" vertical="center" wrapText="1"/>
    </xf>
    <xf numFmtId="3" fontId="3" fillId="0" borderId="46" xfId="14" applyNumberFormat="1" applyFont="1" applyFill="1" applyBorder="1" applyAlignment="1" applyProtection="1">
      <alignment vertical="center"/>
    </xf>
    <xf numFmtId="3" fontId="23" fillId="5" borderId="46" xfId="14" applyNumberFormat="1" applyFont="1" applyFill="1" applyBorder="1" applyAlignment="1" applyProtection="1">
      <alignment vertical="center"/>
    </xf>
    <xf numFmtId="3" fontId="1" fillId="0" borderId="46" xfId="14" applyNumberFormat="1" applyFont="1" applyFill="1" applyBorder="1" applyAlignment="1" applyProtection="1">
      <alignment vertical="center" wrapText="1"/>
    </xf>
    <xf numFmtId="3" fontId="23" fillId="5" borderId="44" xfId="14" applyNumberFormat="1" applyFont="1" applyFill="1" applyBorder="1" applyAlignment="1" applyProtection="1">
      <alignment vertical="center"/>
    </xf>
    <xf numFmtId="3" fontId="23" fillId="5" borderId="22" xfId="0" applyNumberFormat="1" applyFont="1" applyFill="1" applyBorder="1" applyAlignment="1">
      <alignment horizontal="right" vertical="center" wrapText="1"/>
    </xf>
    <xf numFmtId="3" fontId="3" fillId="0" borderId="22" xfId="0" applyNumberFormat="1" applyFont="1" applyBorder="1" applyAlignment="1" applyProtection="1">
      <alignment vertical="center"/>
      <protection locked="0"/>
    </xf>
    <xf numFmtId="3" fontId="3" fillId="0" borderId="22" xfId="0" applyNumberFormat="1" applyFont="1" applyBorder="1" applyAlignment="1">
      <alignment horizontal="right" vertical="center" wrapText="1"/>
    </xf>
    <xf numFmtId="0" fontId="52" fillId="10" borderId="0" xfId="0" applyFont="1" applyFill="1" applyAlignment="1">
      <alignment horizontal="center" vertical="center"/>
    </xf>
    <xf numFmtId="173" fontId="52" fillId="10" borderId="0" xfId="0" applyNumberFormat="1" applyFont="1" applyFill="1" applyAlignment="1">
      <alignment horizontal="right" vertical="center"/>
    </xf>
    <xf numFmtId="41" fontId="53" fillId="10" borderId="0" xfId="14" applyFont="1" applyFill="1" applyAlignment="1"/>
    <xf numFmtId="0" fontId="52" fillId="22" borderId="61" xfId="0" applyFont="1" applyFill="1" applyBorder="1" applyAlignment="1">
      <alignment horizontal="left" vertical="center"/>
    </xf>
    <xf numFmtId="0" fontId="52" fillId="22" borderId="61" xfId="0" applyFont="1" applyFill="1" applyBorder="1" applyAlignment="1">
      <alignment horizontal="center" vertical="center"/>
    </xf>
    <xf numFmtId="0" fontId="50" fillId="24" borderId="0" xfId="0" applyFont="1" applyFill="1" applyAlignment="1">
      <alignment horizontal="left" vertical="center" wrapText="1"/>
    </xf>
    <xf numFmtId="0" fontId="0" fillId="0" borderId="0" xfId="0" applyAlignment="1">
      <alignment wrapText="1"/>
    </xf>
    <xf numFmtId="173" fontId="52" fillId="22" borderId="61" xfId="0" applyNumberFormat="1" applyFont="1" applyFill="1" applyBorder="1" applyAlignment="1">
      <alignment horizontal="right" vertical="center"/>
    </xf>
    <xf numFmtId="3" fontId="2" fillId="2" borderId="32" xfId="0" applyNumberFormat="1" applyFont="1" applyFill="1" applyBorder="1" applyAlignment="1" applyProtection="1">
      <alignment horizontal="right" vertical="center"/>
      <protection locked="0"/>
    </xf>
    <xf numFmtId="3" fontId="23" fillId="5" borderId="34" xfId="0" applyNumberFormat="1" applyFont="1" applyFill="1" applyBorder="1" applyAlignment="1">
      <alignment horizontal="right" vertical="center" wrapText="1"/>
    </xf>
    <xf numFmtId="3" fontId="3" fillId="0" borderId="34" xfId="0" applyNumberFormat="1" applyFont="1" applyBorder="1" applyAlignment="1" applyProtection="1">
      <alignment vertical="center"/>
      <protection locked="0"/>
    </xf>
    <xf numFmtId="3" fontId="23" fillId="5" borderId="34" xfId="0" applyNumberFormat="1" applyFont="1" applyFill="1" applyBorder="1" applyAlignment="1">
      <alignment horizontal="right" vertical="center"/>
    </xf>
    <xf numFmtId="3" fontId="3" fillId="0" borderId="34" xfId="0" applyNumberFormat="1" applyFont="1" applyBorder="1" applyAlignment="1">
      <alignment horizontal="right" vertical="center" wrapText="1"/>
    </xf>
    <xf numFmtId="0" fontId="52" fillId="10" borderId="0" xfId="0" applyFont="1" applyFill="1" applyAlignment="1">
      <alignment horizontal="left" vertical="center"/>
    </xf>
    <xf numFmtId="3" fontId="1" fillId="0" borderId="46" xfId="14" applyNumberFormat="1" applyFont="1" applyFill="1" applyBorder="1" applyAlignment="1" applyProtection="1">
      <alignment horizontal="right" vertical="center"/>
    </xf>
    <xf numFmtId="3" fontId="1" fillId="0" borderId="46" xfId="14" applyNumberFormat="1" applyFont="1" applyFill="1" applyBorder="1" applyAlignment="1" applyProtection="1">
      <alignment horizontal="right"/>
      <protection locked="0"/>
    </xf>
    <xf numFmtId="3" fontId="23" fillId="5" borderId="44" xfId="14" applyNumberFormat="1" applyFont="1" applyFill="1" applyBorder="1" applyAlignment="1" applyProtection="1">
      <alignment horizontal="right" vertical="center"/>
    </xf>
    <xf numFmtId="3" fontId="23" fillId="0" borderId="22" xfId="0" applyNumberFormat="1" applyFont="1" applyBorder="1" applyAlignment="1" applyProtection="1">
      <alignment vertical="center"/>
      <protection locked="0"/>
    </xf>
    <xf numFmtId="3" fontId="23" fillId="5" borderId="22" xfId="0" applyNumberFormat="1" applyFont="1" applyFill="1" applyBorder="1" applyAlignment="1" applyProtection="1">
      <alignment horizontal="right" vertical="center"/>
      <protection locked="0"/>
    </xf>
    <xf numFmtId="3" fontId="23" fillId="5" borderId="37" xfId="0" applyNumberFormat="1" applyFont="1" applyFill="1" applyBorder="1" applyAlignment="1" applyProtection="1">
      <alignment vertical="center"/>
      <protection locked="0"/>
    </xf>
    <xf numFmtId="0" fontId="51" fillId="0" borderId="0" xfId="0" applyFont="1" applyAlignment="1">
      <alignment horizontal="left"/>
    </xf>
    <xf numFmtId="0" fontId="50" fillId="22" borderId="61" xfId="0" applyFont="1" applyFill="1" applyBorder="1" applyAlignment="1">
      <alignment horizontal="center" vertical="center"/>
    </xf>
    <xf numFmtId="0" fontId="50" fillId="22" borderId="61" xfId="0" applyFont="1" applyFill="1" applyBorder="1" applyAlignment="1">
      <alignment horizontal="left" vertical="center"/>
    </xf>
    <xf numFmtId="173" fontId="50" fillId="22" borderId="61" xfId="0" applyNumberFormat="1" applyFont="1" applyFill="1" applyBorder="1" applyAlignment="1">
      <alignment horizontal="right" vertical="center"/>
    </xf>
    <xf numFmtId="0" fontId="50" fillId="16" borderId="0" xfId="0" applyFont="1" applyFill="1" applyAlignment="1">
      <alignment horizontal="left" vertical="center"/>
    </xf>
    <xf numFmtId="3" fontId="23" fillId="5" borderId="33" xfId="0" applyNumberFormat="1" applyFont="1" applyFill="1" applyBorder="1" applyAlignment="1" applyProtection="1">
      <alignment vertical="center"/>
      <protection locked="0"/>
    </xf>
    <xf numFmtId="3" fontId="23" fillId="5" borderId="33" xfId="14" applyNumberFormat="1" applyFont="1" applyFill="1" applyBorder="1" applyAlignment="1" applyProtection="1">
      <alignment horizontal="right" vertical="center"/>
      <protection locked="0"/>
    </xf>
    <xf numFmtId="3" fontId="23" fillId="5" borderId="34" xfId="14" applyNumberFormat="1" applyFont="1" applyFill="1" applyBorder="1" applyAlignment="1" applyProtection="1">
      <alignment horizontal="right" vertical="center"/>
    </xf>
    <xf numFmtId="3" fontId="23" fillId="0" borderId="34" xfId="0" applyNumberFormat="1" applyFont="1" applyBorder="1" applyAlignment="1" applyProtection="1">
      <alignment vertical="center"/>
      <protection locked="0"/>
    </xf>
    <xf numFmtId="3" fontId="23" fillId="5" borderId="34" xfId="0" applyNumberFormat="1" applyFont="1" applyFill="1" applyBorder="1" applyAlignment="1" applyProtection="1">
      <alignment horizontal="right" vertical="center"/>
      <protection locked="0"/>
    </xf>
    <xf numFmtId="173" fontId="51" fillId="0" borderId="0" xfId="0" applyNumberFormat="1" applyFont="1"/>
    <xf numFmtId="3" fontId="1" fillId="0" borderId="46" xfId="0" applyNumberFormat="1" applyFont="1" applyBorder="1" applyAlignment="1">
      <alignment horizontal="right" vertical="center" wrapText="1"/>
    </xf>
    <xf numFmtId="3" fontId="2" fillId="5" borderId="46" xfId="0" applyNumberFormat="1" applyFont="1" applyFill="1" applyBorder="1"/>
    <xf numFmtId="3" fontId="2" fillId="5" borderId="46" xfId="0" applyNumberFormat="1" applyFont="1" applyFill="1" applyBorder="1" applyAlignment="1">
      <alignment vertical="center"/>
    </xf>
    <xf numFmtId="3" fontId="1" fillId="0" borderId="47" xfId="0" applyNumberFormat="1" applyFont="1" applyBorder="1" applyAlignment="1">
      <alignment horizontal="right" vertical="center" wrapText="1"/>
    </xf>
    <xf numFmtId="3" fontId="1" fillId="0" borderId="47" xfId="0" applyNumberFormat="1" applyFont="1" applyBorder="1" applyAlignment="1">
      <alignment horizontal="right" vertical="top" wrapText="1"/>
    </xf>
    <xf numFmtId="3" fontId="1" fillId="0" borderId="24" xfId="0" applyNumberFormat="1" applyFont="1" applyBorder="1" applyAlignment="1">
      <alignment horizontal="right" vertical="center" wrapText="1"/>
    </xf>
    <xf numFmtId="3" fontId="3" fillId="0" borderId="24" xfId="0" applyNumberFormat="1" applyFont="1" applyBorder="1" applyAlignment="1">
      <alignment horizontal="right" vertical="top" wrapText="1"/>
    </xf>
    <xf numFmtId="3" fontId="1" fillId="0" borderId="24" xfId="0" applyNumberFormat="1" applyFont="1" applyBorder="1" applyAlignment="1">
      <alignment horizontal="right" vertical="top" wrapText="1"/>
    </xf>
    <xf numFmtId="3" fontId="1" fillId="0" borderId="75" xfId="0" applyNumberFormat="1" applyFont="1" applyBorder="1" applyAlignment="1">
      <alignment horizontal="right" vertical="top" wrapText="1"/>
    </xf>
    <xf numFmtId="3" fontId="2" fillId="5" borderId="37" xfId="0" applyNumberFormat="1" applyFont="1" applyFill="1" applyBorder="1" applyAlignment="1">
      <alignment horizontal="right" vertical="top" wrapText="1"/>
    </xf>
    <xf numFmtId="3" fontId="1" fillId="0" borderId="76" xfId="14" applyNumberFormat="1" applyFont="1" applyBorder="1" applyAlignment="1">
      <alignment horizontal="center" vertical="center" wrapText="1"/>
    </xf>
    <xf numFmtId="3" fontId="4" fillId="2" borderId="32" xfId="0" applyNumberFormat="1" applyFont="1" applyFill="1" applyBorder="1" applyAlignment="1">
      <alignment vertical="center"/>
    </xf>
    <xf numFmtId="3" fontId="23" fillId="5" borderId="34" xfId="0" applyNumberFormat="1" applyFont="1" applyFill="1" applyBorder="1" applyAlignment="1">
      <alignment horizontal="right" vertical="top" wrapText="1"/>
    </xf>
    <xf numFmtId="3" fontId="23" fillId="0" borderId="34" xfId="0" applyNumberFormat="1" applyFont="1" applyBorder="1" applyAlignment="1">
      <alignment horizontal="right" vertical="top" wrapText="1"/>
    </xf>
    <xf numFmtId="3" fontId="2" fillId="5" borderId="45" xfId="0" applyNumberFormat="1" applyFont="1" applyFill="1" applyBorder="1"/>
    <xf numFmtId="3" fontId="2" fillId="5" borderId="44" xfId="0" applyNumberFormat="1" applyFont="1" applyFill="1" applyBorder="1" applyAlignment="1">
      <alignment horizontal="right" vertical="top" wrapText="1"/>
    </xf>
    <xf numFmtId="3" fontId="4" fillId="2" borderId="59" xfId="0" applyNumberFormat="1" applyFont="1" applyFill="1" applyBorder="1" applyAlignment="1">
      <alignment vertical="center"/>
    </xf>
    <xf numFmtId="1" fontId="1" fillId="0" borderId="22" xfId="14" applyNumberFormat="1" applyFont="1" applyFill="1" applyBorder="1"/>
    <xf numFmtId="1" fontId="1" fillId="0" borderId="22" xfId="14" applyNumberFormat="1" applyFont="1" applyFill="1" applyBorder="1" applyAlignment="1">
      <alignment vertical="center"/>
    </xf>
    <xf numFmtId="3" fontId="1" fillId="0" borderId="56" xfId="0" applyNumberFormat="1" applyFont="1" applyBorder="1" applyAlignment="1">
      <alignment horizontal="right" vertical="center" wrapText="1"/>
    </xf>
    <xf numFmtId="3" fontId="23" fillId="5" borderId="58" xfId="0" applyNumberFormat="1" applyFont="1" applyFill="1" applyBorder="1" applyAlignment="1">
      <alignment horizontal="right" vertical="top" wrapText="1"/>
    </xf>
    <xf numFmtId="3" fontId="23" fillId="0" borderId="58" xfId="0" applyNumberFormat="1" applyFont="1" applyBorder="1" applyAlignment="1">
      <alignment horizontal="right" vertical="top" wrapText="1"/>
    </xf>
    <xf numFmtId="3" fontId="23" fillId="5" borderId="75" xfId="0" applyNumberFormat="1" applyFont="1" applyFill="1" applyBorder="1" applyAlignment="1">
      <alignment horizontal="right" vertical="top" wrapText="1"/>
    </xf>
    <xf numFmtId="176" fontId="51" fillId="10" borderId="0" xfId="14" applyNumberFormat="1" applyFont="1" applyFill="1"/>
    <xf numFmtId="0" fontId="55" fillId="22" borderId="61" xfId="0" applyFont="1" applyFill="1" applyBorder="1" applyAlignment="1">
      <alignment horizontal="center" vertical="center" wrapText="1"/>
    </xf>
    <xf numFmtId="173" fontId="55" fillId="22" borderId="61" xfId="0" applyNumberFormat="1" applyFont="1" applyFill="1" applyBorder="1" applyAlignment="1">
      <alignment horizontal="right" vertical="center" wrapText="1"/>
    </xf>
    <xf numFmtId="3" fontId="1" fillId="10" borderId="22" xfId="0" applyNumberFormat="1" applyFont="1" applyFill="1" applyBorder="1" applyAlignment="1">
      <alignment horizontal="right" vertical="top" wrapText="1"/>
    </xf>
    <xf numFmtId="3" fontId="2" fillId="0" borderId="22" xfId="0" applyNumberFormat="1" applyFont="1" applyBorder="1" applyAlignment="1">
      <alignment horizontal="right" vertical="top" wrapText="1"/>
    </xf>
    <xf numFmtId="3" fontId="1" fillId="0" borderId="55" xfId="14" applyNumberFormat="1" applyFont="1" applyFill="1" applyBorder="1" applyAlignment="1" applyProtection="1">
      <alignment horizontal="right" vertical="top" wrapText="1"/>
    </xf>
    <xf numFmtId="3" fontId="23" fillId="5" borderId="55" xfId="14" applyNumberFormat="1" applyFont="1" applyFill="1" applyBorder="1" applyAlignment="1" applyProtection="1">
      <alignment horizontal="right" vertical="top" wrapText="1"/>
    </xf>
    <xf numFmtId="3" fontId="3" fillId="0" borderId="55" xfId="14" applyNumberFormat="1" applyFont="1" applyFill="1" applyBorder="1" applyAlignment="1" applyProtection="1">
      <alignment horizontal="right" vertical="top" wrapText="1"/>
    </xf>
    <xf numFmtId="3" fontId="23" fillId="5" borderId="55" xfId="0" applyNumberFormat="1" applyFont="1" applyFill="1" applyBorder="1" applyAlignment="1">
      <alignment horizontal="right" vertical="top"/>
    </xf>
    <xf numFmtId="3" fontId="1" fillId="0" borderId="55" xfId="14" applyNumberFormat="1" applyFont="1" applyFill="1" applyBorder="1" applyAlignment="1">
      <alignment horizontal="right" vertical="top"/>
    </xf>
    <xf numFmtId="3" fontId="2" fillId="5" borderId="55" xfId="0" applyNumberFormat="1" applyFont="1" applyFill="1" applyBorder="1" applyAlignment="1">
      <alignment horizontal="right" vertical="top"/>
    </xf>
    <xf numFmtId="3" fontId="23" fillId="5" borderId="55" xfId="14" applyNumberFormat="1" applyFont="1" applyFill="1" applyBorder="1" applyAlignment="1">
      <alignment horizontal="right" vertical="top" wrapText="1"/>
    </xf>
    <xf numFmtId="3" fontId="1" fillId="10" borderId="55" xfId="14" applyNumberFormat="1" applyFont="1" applyFill="1" applyBorder="1" applyAlignment="1">
      <alignment horizontal="right" vertical="top"/>
    </xf>
    <xf numFmtId="3" fontId="2" fillId="5" borderId="55" xfId="14" applyNumberFormat="1" applyFont="1" applyFill="1" applyBorder="1" applyAlignment="1">
      <alignment horizontal="right" vertical="top"/>
    </xf>
    <xf numFmtId="3" fontId="2" fillId="5" borderId="48" xfId="14" applyNumberFormat="1" applyFont="1" applyFill="1" applyBorder="1" applyAlignment="1">
      <alignment horizontal="right" vertical="top"/>
    </xf>
    <xf numFmtId="3" fontId="2" fillId="5" borderId="55" xfId="0" applyNumberFormat="1" applyFont="1" applyFill="1" applyBorder="1" applyAlignment="1">
      <alignment vertical="top" wrapText="1"/>
    </xf>
    <xf numFmtId="173" fontId="19" fillId="16" borderId="0" xfId="0" applyNumberFormat="1" applyFont="1" applyFill="1" applyAlignment="1">
      <alignment horizontal="center" vertical="center"/>
    </xf>
    <xf numFmtId="0" fontId="54" fillId="24" borderId="72" xfId="0" applyFont="1" applyFill="1" applyBorder="1" applyAlignment="1">
      <alignment horizontal="center" vertical="center" wrapText="1"/>
    </xf>
    <xf numFmtId="0" fontId="54" fillId="24" borderId="72" xfId="0" applyFont="1" applyFill="1" applyBorder="1" applyAlignment="1">
      <alignment horizontal="left" vertical="center" wrapText="1"/>
    </xf>
    <xf numFmtId="0" fontId="54" fillId="24" borderId="73" xfId="0" applyFont="1" applyFill="1" applyBorder="1" applyAlignment="1">
      <alignment horizontal="center" vertical="center" wrapText="1"/>
    </xf>
    <xf numFmtId="0" fontId="50" fillId="26" borderId="0" xfId="0" applyFont="1" applyFill="1" applyAlignment="1">
      <alignment horizontal="center" vertical="center" wrapText="1"/>
    </xf>
    <xf numFmtId="0" fontId="20" fillId="26" borderId="0" xfId="0" applyFont="1" applyFill="1" applyAlignment="1">
      <alignment horizontal="center" vertical="center" wrapText="1"/>
    </xf>
    <xf numFmtId="3" fontId="3" fillId="10" borderId="55" xfId="0" applyNumberFormat="1" applyFont="1" applyFill="1" applyBorder="1" applyAlignment="1">
      <alignment horizontal="right" vertical="center" wrapText="1"/>
    </xf>
    <xf numFmtId="172" fontId="3" fillId="10" borderId="22" xfId="7" applyNumberFormat="1" applyFont="1" applyFill="1" applyBorder="1" applyAlignment="1" applyProtection="1">
      <alignment horizontal="center" vertical="center"/>
    </xf>
    <xf numFmtId="3" fontId="3" fillId="10" borderId="15" xfId="14" applyNumberFormat="1" applyFont="1" applyFill="1" applyBorder="1" applyAlignment="1" applyProtection="1">
      <alignment vertical="center"/>
    </xf>
    <xf numFmtId="3" fontId="3" fillId="10" borderId="22" xfId="14" applyNumberFormat="1" applyFont="1" applyFill="1" applyBorder="1" applyAlignment="1" applyProtection="1">
      <alignment vertical="center"/>
    </xf>
    <xf numFmtId="3" fontId="3" fillId="10" borderId="46" xfId="14" applyNumberFormat="1" applyFont="1" applyFill="1" applyBorder="1" applyAlignment="1" applyProtection="1">
      <alignment vertical="center"/>
    </xf>
    <xf numFmtId="3" fontId="1" fillId="10" borderId="22" xfId="14" applyNumberFormat="1" applyFont="1" applyFill="1" applyBorder="1" applyAlignment="1" applyProtection="1">
      <alignment vertical="center" wrapText="1"/>
    </xf>
    <xf numFmtId="3" fontId="1" fillId="10" borderId="46" xfId="14" applyNumberFormat="1" applyFont="1" applyFill="1" applyBorder="1" applyAlignment="1" applyProtection="1">
      <alignment vertical="center" wrapText="1"/>
    </xf>
    <xf numFmtId="3" fontId="3" fillId="10" borderId="15" xfId="0" applyNumberFormat="1" applyFont="1" applyFill="1" applyBorder="1" applyAlignment="1">
      <alignment vertical="center" wrapText="1"/>
    </xf>
    <xf numFmtId="3" fontId="3" fillId="10" borderId="22" xfId="0" applyNumberFormat="1" applyFont="1" applyFill="1" applyBorder="1" applyAlignment="1">
      <alignment vertical="center" wrapText="1"/>
    </xf>
    <xf numFmtId="3" fontId="3" fillId="10" borderId="34" xfId="0" applyNumberFormat="1" applyFont="1" applyFill="1" applyBorder="1" applyAlignment="1">
      <alignment horizontal="right" vertical="center" wrapText="1"/>
    </xf>
    <xf numFmtId="170" fontId="3" fillId="9" borderId="0" xfId="0" applyNumberFormat="1" applyFont="1" applyFill="1" applyAlignment="1">
      <alignment vertical="center"/>
    </xf>
    <xf numFmtId="170" fontId="3" fillId="10" borderId="0" xfId="0" applyNumberFormat="1" applyFont="1" applyFill="1" applyAlignment="1">
      <alignment horizontal="center" vertical="center"/>
    </xf>
    <xf numFmtId="3" fontId="3" fillId="10" borderId="0" xfId="0" applyNumberFormat="1" applyFont="1" applyFill="1" applyAlignment="1" applyProtection="1">
      <alignment horizontal="center" vertical="center"/>
      <protection locked="0"/>
    </xf>
    <xf numFmtId="3" fontId="3" fillId="10" borderId="0" xfId="0" applyNumberFormat="1" applyFont="1" applyFill="1" applyAlignment="1" applyProtection="1">
      <alignment vertical="center"/>
      <protection locked="0"/>
    </xf>
    <xf numFmtId="3" fontId="3" fillId="10" borderId="29" xfId="0" applyNumberFormat="1" applyFont="1" applyFill="1" applyBorder="1" applyAlignment="1" applyProtection="1">
      <alignment horizontal="center" vertical="center"/>
      <protection locked="0"/>
    </xf>
    <xf numFmtId="3" fontId="1" fillId="0" borderId="74" xfId="14" applyNumberFormat="1" applyFont="1" applyBorder="1" applyAlignment="1">
      <alignment horizontal="center" vertical="center" wrapText="1"/>
    </xf>
    <xf numFmtId="3" fontId="3" fillId="0" borderId="34" xfId="0" applyNumberFormat="1" applyFont="1" applyBorder="1" applyAlignment="1">
      <alignment horizontal="right" vertical="center"/>
    </xf>
    <xf numFmtId="3" fontId="3" fillId="0" borderId="34" xfId="14" applyNumberFormat="1" applyFont="1" applyFill="1" applyBorder="1" applyAlignment="1" applyProtection="1">
      <alignment horizontal="right" vertical="center"/>
    </xf>
    <xf numFmtId="3" fontId="3" fillId="0" borderId="34" xfId="16" applyNumberFormat="1" applyFont="1" applyFill="1" applyBorder="1" applyAlignment="1" applyProtection="1">
      <alignment horizontal="right" vertical="center"/>
    </xf>
    <xf numFmtId="3" fontId="3" fillId="10" borderId="34" xfId="0" applyNumberFormat="1" applyFont="1" applyFill="1" applyBorder="1" applyAlignment="1">
      <alignment horizontal="right" vertical="center"/>
    </xf>
    <xf numFmtId="3" fontId="23" fillId="5" borderId="43" xfId="0" applyNumberFormat="1" applyFont="1" applyFill="1" applyBorder="1" applyAlignment="1">
      <alignment horizontal="right" vertical="center"/>
    </xf>
    <xf numFmtId="3" fontId="2" fillId="2" borderId="57" xfId="0" applyNumberFormat="1" applyFont="1" applyFill="1" applyBorder="1" applyAlignment="1" applyProtection="1">
      <alignment vertical="center"/>
      <protection locked="0"/>
    </xf>
    <xf numFmtId="3" fontId="3" fillId="0" borderId="55" xfId="16" applyNumberFormat="1" applyFont="1" applyFill="1" applyBorder="1" applyAlignment="1" applyProtection="1">
      <alignment horizontal="right" vertical="center"/>
    </xf>
    <xf numFmtId="3" fontId="3" fillId="10" borderId="55" xfId="0" applyNumberFormat="1" applyFont="1" applyFill="1" applyBorder="1" applyAlignment="1">
      <alignment horizontal="right" vertical="center"/>
    </xf>
    <xf numFmtId="3" fontId="23" fillId="5" borderId="48" xfId="0" applyNumberFormat="1" applyFont="1" applyFill="1" applyBorder="1" applyAlignment="1">
      <alignment horizontal="right" vertical="center"/>
    </xf>
    <xf numFmtId="3" fontId="4" fillId="2" borderId="25" xfId="0" applyNumberFormat="1" applyFont="1" applyFill="1" applyBorder="1" applyAlignment="1" applyProtection="1">
      <alignment horizontal="center" vertical="center"/>
      <protection locked="0"/>
    </xf>
    <xf numFmtId="3" fontId="1" fillId="0" borderId="8" xfId="0" applyNumberFormat="1" applyFont="1" applyBorder="1" applyAlignment="1">
      <alignment horizontal="center" vertical="center" wrapText="1"/>
    </xf>
    <xf numFmtId="3" fontId="23" fillId="5" borderId="47" xfId="0" applyNumberFormat="1" applyFont="1" applyFill="1" applyBorder="1" applyAlignment="1">
      <alignment horizontal="right" vertical="top" wrapText="1"/>
    </xf>
    <xf numFmtId="3" fontId="23" fillId="5" borderId="22" xfId="0" applyNumberFormat="1" applyFont="1" applyFill="1" applyBorder="1" applyAlignment="1">
      <alignment vertical="top"/>
    </xf>
    <xf numFmtId="3" fontId="2" fillId="5" borderId="22" xfId="0" applyNumberFormat="1" applyFont="1" applyFill="1" applyBorder="1" applyAlignment="1">
      <alignment vertical="top"/>
    </xf>
    <xf numFmtId="3" fontId="2" fillId="5" borderId="37" xfId="0" applyNumberFormat="1" applyFont="1" applyFill="1" applyBorder="1" applyAlignment="1">
      <alignment vertical="top"/>
    </xf>
    <xf numFmtId="0" fontId="19" fillId="0" borderId="0" xfId="0" applyFont="1" applyAlignment="1">
      <alignment horizontal="left" vertical="center"/>
    </xf>
    <xf numFmtId="173" fontId="19" fillId="0" borderId="0" xfId="0" applyNumberFormat="1" applyFont="1" applyAlignment="1">
      <alignment horizontal="right" vertical="center"/>
    </xf>
    <xf numFmtId="41" fontId="50" fillId="0" borderId="0" xfId="14" applyFont="1"/>
    <xf numFmtId="3" fontId="23" fillId="5" borderId="34" xfId="0" applyNumberFormat="1" applyFont="1" applyFill="1" applyBorder="1" applyAlignment="1">
      <alignment horizontal="right" vertical="top"/>
    </xf>
    <xf numFmtId="3" fontId="2" fillId="5" borderId="34" xfId="0" applyNumberFormat="1" applyFont="1" applyFill="1" applyBorder="1" applyAlignment="1">
      <alignment horizontal="right" vertical="top"/>
    </xf>
    <xf numFmtId="3" fontId="1" fillId="0" borderId="34" xfId="0" applyNumberFormat="1" applyFont="1" applyBorder="1" applyAlignment="1">
      <alignment horizontal="right" vertical="top"/>
    </xf>
    <xf numFmtId="3" fontId="1" fillId="10" borderId="34" xfId="0" applyNumberFormat="1" applyFont="1" applyFill="1" applyBorder="1" applyAlignment="1">
      <alignment horizontal="right" vertical="top" wrapText="1"/>
    </xf>
    <xf numFmtId="3" fontId="1" fillId="0" borderId="34" xfId="14" applyNumberFormat="1" applyFont="1" applyFill="1" applyBorder="1" applyAlignment="1">
      <alignment horizontal="right" vertical="top"/>
    </xf>
    <xf numFmtId="3" fontId="3" fillId="0" borderId="34" xfId="2" applyNumberFormat="1" applyFont="1" applyFill="1" applyBorder="1" applyAlignment="1" applyProtection="1">
      <alignment horizontal="right" vertical="top"/>
    </xf>
    <xf numFmtId="3" fontId="2" fillId="0" borderId="34" xfId="0" applyNumberFormat="1" applyFont="1" applyBorder="1" applyAlignment="1">
      <alignment horizontal="right" vertical="top" wrapText="1"/>
    </xf>
    <xf numFmtId="3" fontId="2" fillId="5" borderId="43" xfId="0" applyNumberFormat="1" applyFont="1" applyFill="1" applyBorder="1" applyAlignment="1">
      <alignment horizontal="right" vertical="top"/>
    </xf>
    <xf numFmtId="41" fontId="1" fillId="0" borderId="0" xfId="14" applyFont="1" applyFill="1" applyAlignment="1">
      <alignment horizontal="left" vertical="center" wrapText="1"/>
    </xf>
    <xf numFmtId="0" fontId="19" fillId="6" borderId="0" xfId="0" applyFont="1" applyFill="1" applyAlignment="1">
      <alignment horizontal="left" vertical="center"/>
    </xf>
    <xf numFmtId="3" fontId="3" fillId="0" borderId="55" xfId="0" applyNumberFormat="1" applyFont="1" applyBorder="1" applyAlignment="1">
      <alignment horizontal="right" vertical="top"/>
    </xf>
    <xf numFmtId="3" fontId="3" fillId="0" borderId="34" xfId="0" applyNumberFormat="1" applyFont="1" applyBorder="1" applyAlignment="1">
      <alignment horizontal="right" vertical="top"/>
    </xf>
    <xf numFmtId="0" fontId="1" fillId="0" borderId="34" xfId="0" applyFont="1" applyBorder="1" applyAlignment="1">
      <alignment horizontal="left"/>
    </xf>
    <xf numFmtId="3" fontId="1" fillId="10" borderId="15" xfId="0" applyNumberFormat="1" applyFont="1" applyFill="1" applyBorder="1" applyAlignment="1">
      <alignment vertical="top" wrapText="1"/>
    </xf>
    <xf numFmtId="10" fontId="1" fillId="10" borderId="22" xfId="7" applyNumberFormat="1" applyFont="1" applyFill="1" applyBorder="1" applyAlignment="1" applyProtection="1">
      <alignment horizontal="right" vertical="top" wrapText="1"/>
    </xf>
    <xf numFmtId="41" fontId="1" fillId="10" borderId="46" xfId="7" applyNumberFormat="1" applyFont="1" applyFill="1" applyBorder="1" applyAlignment="1" applyProtection="1">
      <alignment horizontal="center" vertical="top" wrapText="1"/>
    </xf>
    <xf numFmtId="3" fontId="3" fillId="10" borderId="2" xfId="0" applyNumberFormat="1" applyFont="1" applyFill="1" applyBorder="1" applyAlignment="1">
      <alignment horizontal="right" vertical="top" wrapText="1"/>
    </xf>
    <xf numFmtId="3" fontId="3" fillId="10" borderId="47" xfId="0" applyNumberFormat="1" applyFont="1" applyFill="1" applyBorder="1" applyAlignment="1">
      <alignment horizontal="right" vertical="top" wrapText="1"/>
    </xf>
    <xf numFmtId="3" fontId="3" fillId="10" borderId="46" xfId="0" applyNumberFormat="1" applyFont="1" applyFill="1" applyBorder="1" applyAlignment="1">
      <alignment horizontal="right" vertical="top" wrapText="1"/>
    </xf>
    <xf numFmtId="3" fontId="3" fillId="10" borderId="49" xfId="0" applyNumberFormat="1" applyFont="1" applyFill="1" applyBorder="1" applyAlignment="1">
      <alignment horizontal="right" vertical="top" wrapText="1"/>
    </xf>
    <xf numFmtId="41" fontId="1" fillId="10" borderId="0" xfId="14" applyFont="1" applyFill="1" applyAlignment="1">
      <alignment horizontal="center" vertical="center" wrapText="1"/>
    </xf>
    <xf numFmtId="0" fontId="19" fillId="27" borderId="0" xfId="0" applyFont="1" applyFill="1" applyAlignment="1">
      <alignment horizontal="left" vertical="center"/>
    </xf>
    <xf numFmtId="173" fontId="19" fillId="27" borderId="0" xfId="0" applyNumberFormat="1" applyFont="1" applyFill="1" applyAlignment="1">
      <alignment horizontal="right" vertical="center"/>
    </xf>
    <xf numFmtId="168" fontId="3" fillId="0" borderId="1" xfId="0" quotePrefix="1" applyNumberFormat="1" applyFont="1" applyBorder="1" applyAlignment="1">
      <alignment vertical="top" wrapText="1"/>
    </xf>
    <xf numFmtId="0" fontId="3" fillId="0" borderId="34" xfId="0" applyFont="1" applyBorder="1" applyAlignment="1">
      <alignment horizontal="left" vertical="top" wrapText="1"/>
    </xf>
    <xf numFmtId="3" fontId="3" fillId="0" borderId="55" xfId="0" applyNumberFormat="1" applyFont="1" applyBorder="1" applyAlignment="1">
      <alignment vertical="top"/>
    </xf>
    <xf numFmtId="0" fontId="56" fillId="0" borderId="0" xfId="0" applyFont="1" applyAlignment="1">
      <alignment horizontal="center" vertical="center"/>
    </xf>
    <xf numFmtId="0" fontId="56" fillId="0" borderId="0" xfId="0" applyFont="1" applyAlignment="1">
      <alignment horizontal="left" vertical="center"/>
    </xf>
    <xf numFmtId="173" fontId="56" fillId="0" borderId="0" xfId="0" applyNumberFormat="1" applyFont="1" applyAlignment="1">
      <alignment horizontal="right" vertical="center"/>
    </xf>
    <xf numFmtId="41" fontId="56" fillId="0" borderId="0" xfId="14" applyFont="1" applyAlignment="1"/>
    <xf numFmtId="0" fontId="56" fillId="0" borderId="0" xfId="0" applyFont="1"/>
    <xf numFmtId="41" fontId="56" fillId="0" borderId="0" xfId="14" applyFont="1"/>
    <xf numFmtId="0" fontId="12" fillId="0" borderId="34" xfId="0" applyFont="1" applyBorder="1" applyAlignment="1">
      <alignment horizontal="left" vertical="top"/>
    </xf>
    <xf numFmtId="3" fontId="1" fillId="0" borderId="34" xfId="0" applyNumberFormat="1" applyFont="1" applyBorder="1" applyAlignment="1">
      <alignment horizontal="left" vertical="top" wrapText="1"/>
    </xf>
    <xf numFmtId="0" fontId="1" fillId="0" borderId="34" xfId="0" applyFont="1" applyBorder="1" applyAlignment="1">
      <alignment vertical="top"/>
    </xf>
    <xf numFmtId="49" fontId="1" fillId="0" borderId="1" xfId="0" applyNumberFormat="1" applyFont="1" applyBorder="1" applyAlignment="1">
      <alignment vertical="top" wrapText="1"/>
    </xf>
    <xf numFmtId="167" fontId="1" fillId="0" borderId="0" xfId="0" applyNumberFormat="1" applyFont="1" applyAlignment="1">
      <alignment horizontal="left" vertical="top"/>
    </xf>
    <xf numFmtId="168" fontId="1" fillId="0" borderId="0" xfId="0" applyNumberFormat="1" applyFont="1" applyAlignment="1">
      <alignment vertical="top"/>
    </xf>
    <xf numFmtId="3" fontId="1" fillId="0" borderId="0" xfId="0" applyNumberFormat="1" applyFont="1" applyAlignment="1">
      <alignment horizontal="right" vertical="top"/>
    </xf>
    <xf numFmtId="10" fontId="1" fillId="0" borderId="0" xfId="7" applyNumberFormat="1" applyFont="1" applyFill="1" applyBorder="1" applyAlignment="1">
      <alignment horizontal="center" vertical="top"/>
    </xf>
    <xf numFmtId="3" fontId="1" fillId="0" borderId="0" xfId="14" applyNumberFormat="1" applyFont="1" applyFill="1" applyBorder="1" applyAlignment="1">
      <alignment horizontal="right" vertical="top"/>
    </xf>
    <xf numFmtId="3" fontId="1" fillId="0" borderId="0" xfId="0" applyNumberFormat="1" applyFont="1" applyAlignment="1">
      <alignment vertical="top"/>
    </xf>
    <xf numFmtId="10" fontId="1" fillId="0" borderId="0" xfId="7" applyNumberFormat="1" applyFont="1" applyFill="1" applyAlignment="1">
      <alignment horizontal="center" vertical="top"/>
    </xf>
    <xf numFmtId="3" fontId="1" fillId="0" borderId="0" xfId="14" applyNumberFormat="1" applyFont="1" applyFill="1" applyAlignment="1">
      <alignment horizontal="right" vertical="top"/>
    </xf>
    <xf numFmtId="0" fontId="22" fillId="0" borderId="0" xfId="0" applyFont="1" applyAlignment="1">
      <alignment vertical="top"/>
    </xf>
    <xf numFmtId="0" fontId="1" fillId="0" borderId="0" xfId="0" applyFont="1" applyAlignment="1">
      <alignment horizontal="right" vertical="top"/>
    </xf>
    <xf numFmtId="0" fontId="1" fillId="0" borderId="0" xfId="0" applyFont="1" applyAlignment="1">
      <alignment horizontal="left" vertical="center"/>
    </xf>
    <xf numFmtId="168" fontId="1" fillId="0" borderId="34" xfId="0" applyNumberFormat="1" applyFont="1" applyBorder="1" applyAlignment="1">
      <alignment vertical="top" wrapText="1"/>
    </xf>
    <xf numFmtId="168" fontId="2" fillId="0" borderId="34" xfId="0" applyNumberFormat="1" applyFont="1" applyBorder="1" applyAlignment="1">
      <alignment vertical="top" wrapText="1"/>
    </xf>
    <xf numFmtId="167" fontId="3" fillId="0" borderId="1" xfId="0" applyNumberFormat="1" applyFont="1" applyBorder="1" applyAlignment="1">
      <alignment horizontal="left" vertical="top" wrapText="1"/>
    </xf>
    <xf numFmtId="10" fontId="3" fillId="0" borderId="22" xfId="7" applyNumberFormat="1" applyFont="1" applyFill="1" applyBorder="1" applyAlignment="1" applyProtection="1">
      <alignment horizontal="right" vertical="top" wrapText="1"/>
    </xf>
    <xf numFmtId="41" fontId="3" fillId="0" borderId="46" xfId="7" applyNumberFormat="1" applyFont="1" applyFill="1" applyBorder="1" applyAlignment="1" applyProtection="1">
      <alignment horizontal="center" vertical="top" wrapText="1"/>
    </xf>
    <xf numFmtId="41" fontId="3" fillId="0" borderId="0" xfId="14" applyFont="1" applyFill="1" applyAlignment="1">
      <alignment horizontal="center" vertical="center" wrapText="1"/>
    </xf>
    <xf numFmtId="3" fontId="2" fillId="5" borderId="15" xfId="14" applyNumberFormat="1" applyFont="1" applyFill="1" applyBorder="1" applyAlignment="1">
      <alignment horizontal="right" vertical="top"/>
    </xf>
    <xf numFmtId="0" fontId="23" fillId="0" borderId="34" xfId="0" applyFont="1" applyBorder="1" applyAlignment="1">
      <alignment vertical="center"/>
    </xf>
    <xf numFmtId="3" fontId="23" fillId="0" borderId="15" xfId="0" applyNumberFormat="1" applyFont="1" applyBorder="1" applyAlignment="1">
      <alignment vertical="center" wrapText="1"/>
    </xf>
    <xf numFmtId="3" fontId="23" fillId="0" borderId="1" xfId="0" applyNumberFormat="1" applyFont="1" applyBorder="1" applyAlignment="1">
      <alignment vertical="center" wrapText="1"/>
    </xf>
    <xf numFmtId="3" fontId="23" fillId="0" borderId="55" xfId="0" applyNumberFormat="1" applyFont="1" applyBorder="1" applyAlignment="1">
      <alignment horizontal="right" vertical="center" wrapText="1"/>
    </xf>
    <xf numFmtId="3" fontId="23" fillId="0" borderId="1" xfId="0" applyNumberFormat="1" applyFont="1" applyBorder="1" applyAlignment="1">
      <alignment horizontal="right" vertical="center" wrapText="1"/>
    </xf>
    <xf numFmtId="0" fontId="51" fillId="0" borderId="0" xfId="0" applyFont="1" applyAlignment="1">
      <alignment wrapText="1"/>
    </xf>
    <xf numFmtId="0" fontId="50" fillId="18" borderId="0" xfId="0" applyFont="1" applyFill="1" applyAlignment="1">
      <alignment horizontal="center" vertical="center" wrapText="1"/>
    </xf>
    <xf numFmtId="3" fontId="3" fillId="0" borderId="33" xfId="14" applyNumberFormat="1" applyFont="1" applyFill="1" applyBorder="1" applyAlignment="1" applyProtection="1">
      <alignment horizontal="right" vertical="center"/>
      <protection locked="0"/>
    </xf>
    <xf numFmtId="3" fontId="1" fillId="0" borderId="34" xfId="0" applyNumberFormat="1" applyFont="1" applyBorder="1" applyAlignment="1" applyProtection="1">
      <alignment vertical="center"/>
      <protection locked="0"/>
    </xf>
    <xf numFmtId="3" fontId="23" fillId="5" borderId="43" xfId="0" applyNumberFormat="1" applyFont="1" applyFill="1" applyBorder="1" applyAlignment="1" applyProtection="1">
      <alignment vertical="center"/>
      <protection locked="0"/>
    </xf>
    <xf numFmtId="3" fontId="23" fillId="5" borderId="22" xfId="0" applyNumberFormat="1" applyFont="1" applyFill="1" applyBorder="1" applyAlignment="1" applyProtection="1">
      <alignment vertical="center"/>
      <protection locked="0"/>
    </xf>
    <xf numFmtId="3" fontId="3" fillId="0" borderId="15" xfId="14" applyNumberFormat="1" applyFont="1" applyFill="1" applyBorder="1" applyAlignment="1" applyProtection="1">
      <alignment horizontal="right" vertical="center"/>
      <protection locked="0"/>
    </xf>
    <xf numFmtId="3" fontId="23" fillId="5" borderId="15" xfId="14" applyNumberFormat="1" applyFont="1" applyFill="1" applyBorder="1" applyAlignment="1" applyProtection="1">
      <alignment horizontal="right" vertical="center"/>
    </xf>
    <xf numFmtId="3" fontId="3" fillId="0" borderId="1" xfId="14" applyNumberFormat="1" applyFont="1" applyFill="1" applyBorder="1" applyAlignment="1" applyProtection="1"/>
    <xf numFmtId="3" fontId="3" fillId="0" borderId="67" xfId="14" applyNumberFormat="1" applyFont="1" applyFill="1" applyBorder="1" applyAlignment="1" applyProtection="1">
      <alignment vertical="center"/>
    </xf>
    <xf numFmtId="41" fontId="1" fillId="0" borderId="55" xfId="14" applyFont="1" applyFill="1" applyBorder="1" applyAlignment="1" applyProtection="1">
      <protection locked="0"/>
    </xf>
    <xf numFmtId="168" fontId="18" fillId="0" borderId="1" xfId="0" applyNumberFormat="1" applyFont="1" applyBorder="1" applyAlignment="1">
      <alignment horizontal="center" vertical="center" wrapText="1"/>
    </xf>
    <xf numFmtId="41" fontId="1" fillId="0" borderId="1" xfId="14" applyFont="1" applyFill="1" applyBorder="1" applyAlignment="1" applyProtection="1">
      <alignment vertical="center"/>
      <protection locked="0"/>
    </xf>
    <xf numFmtId="41" fontId="1" fillId="0" borderId="1" xfId="14" applyFont="1" applyFill="1" applyBorder="1" applyAlignment="1" applyProtection="1">
      <protection locked="0"/>
    </xf>
    <xf numFmtId="41" fontId="1" fillId="0" borderId="15" xfId="14" applyFont="1" applyFill="1" applyBorder="1" applyAlignment="1" applyProtection="1">
      <protection locked="0"/>
    </xf>
    <xf numFmtId="0" fontId="12" fillId="0" borderId="34" xfId="0" applyFont="1" applyBorder="1" applyAlignment="1">
      <alignment horizontal="left" vertical="center"/>
    </xf>
    <xf numFmtId="1" fontId="1" fillId="0" borderId="46" xfId="14" applyNumberFormat="1" applyFont="1" applyFill="1" applyBorder="1"/>
    <xf numFmtId="1" fontId="1" fillId="0" borderId="46" xfId="14" applyNumberFormat="1" applyFont="1" applyFill="1" applyBorder="1" applyAlignment="1">
      <alignment vertical="center"/>
    </xf>
    <xf numFmtId="3" fontId="3" fillId="0" borderId="47" xfId="0" applyNumberFormat="1" applyFont="1" applyBorder="1" applyAlignment="1">
      <alignment horizontal="right" vertical="top" wrapText="1"/>
    </xf>
    <xf numFmtId="3" fontId="1" fillId="0" borderId="0" xfId="0" applyNumberFormat="1" applyFont="1" applyAlignment="1">
      <alignment horizontal="right" vertical="top" wrapText="1"/>
    </xf>
    <xf numFmtId="3" fontId="23" fillId="5" borderId="77" xfId="0" applyNumberFormat="1" applyFont="1" applyFill="1" applyBorder="1" applyAlignment="1">
      <alignment horizontal="right" vertical="top" wrapText="1"/>
    </xf>
    <xf numFmtId="3" fontId="1" fillId="0" borderId="22" xfId="0" applyNumberFormat="1" applyFont="1" applyBorder="1"/>
    <xf numFmtId="3" fontId="2" fillId="5" borderId="22" xfId="0" applyNumberFormat="1" applyFont="1" applyFill="1" applyBorder="1" applyAlignment="1">
      <alignment horizontal="right" vertical="center" wrapText="1"/>
    </xf>
    <xf numFmtId="3" fontId="1" fillId="0" borderId="36" xfId="0" applyNumberFormat="1" applyFont="1" applyBorder="1" applyAlignment="1">
      <alignment horizontal="right" vertical="top" wrapText="1"/>
    </xf>
    <xf numFmtId="41" fontId="51" fillId="0" borderId="0" xfId="14" applyFont="1" applyAlignment="1"/>
    <xf numFmtId="41" fontId="1" fillId="0" borderId="46" xfId="14" applyFont="1" applyFill="1" applyBorder="1"/>
    <xf numFmtId="0" fontId="58" fillId="0" borderId="0" xfId="0" applyFont="1" applyAlignment="1">
      <alignment horizontal="left" vertical="center"/>
    </xf>
    <xf numFmtId="41" fontId="58" fillId="0" borderId="0" xfId="14" applyFont="1" applyFill="1" applyAlignment="1"/>
    <xf numFmtId="173" fontId="58" fillId="0" borderId="0" xfId="0" applyNumberFormat="1" applyFont="1" applyAlignment="1">
      <alignment horizontal="right" vertical="center"/>
    </xf>
    <xf numFmtId="41" fontId="59" fillId="0" borderId="0" xfId="14" applyFont="1" applyAlignment="1"/>
    <xf numFmtId="0" fontId="57" fillId="0" borderId="0" xfId="0" applyFont="1"/>
    <xf numFmtId="170" fontId="57" fillId="0" borderId="0" xfId="0" applyNumberFormat="1" applyFont="1"/>
    <xf numFmtId="41" fontId="57" fillId="0" borderId="0" xfId="14" applyFont="1" applyAlignment="1"/>
    <xf numFmtId="17" fontId="57" fillId="0" borderId="0" xfId="0" applyNumberFormat="1" applyFont="1"/>
    <xf numFmtId="0" fontId="58" fillId="0" borderId="0" xfId="0" applyFont="1"/>
    <xf numFmtId="41" fontId="58" fillId="0" borderId="0" xfId="0" applyNumberFormat="1" applyFont="1"/>
    <xf numFmtId="0" fontId="58" fillId="6" borderId="0" xfId="0" applyFont="1" applyFill="1"/>
    <xf numFmtId="41" fontId="58" fillId="6" borderId="0" xfId="14" applyFont="1" applyFill="1" applyAlignment="1"/>
    <xf numFmtId="3" fontId="58" fillId="0" borderId="0" xfId="0" applyNumberFormat="1" applyFont="1"/>
    <xf numFmtId="41" fontId="59" fillId="0" borderId="0" xfId="14" applyFont="1" applyFill="1" applyAlignment="1"/>
    <xf numFmtId="41" fontId="58" fillId="0" borderId="0" xfId="14" applyFont="1" applyAlignment="1"/>
    <xf numFmtId="0" fontId="59" fillId="0" borderId="0" xfId="0" applyFont="1"/>
    <xf numFmtId="0" fontId="58" fillId="26" borderId="0" xfId="0" applyFont="1" applyFill="1" applyAlignment="1">
      <alignment horizontal="left" vertical="center"/>
    </xf>
    <xf numFmtId="173" fontId="58" fillId="26" borderId="0" xfId="0" applyNumberFormat="1" applyFont="1" applyFill="1" applyAlignment="1">
      <alignment horizontal="right" vertical="center"/>
    </xf>
    <xf numFmtId="41" fontId="58" fillId="26" borderId="0" xfId="14" applyFont="1" applyFill="1" applyAlignment="1"/>
    <xf numFmtId="3" fontId="23" fillId="5" borderId="51" xfId="0" applyNumberFormat="1" applyFont="1" applyFill="1" applyBorder="1" applyAlignment="1">
      <alignment horizontal="right" vertical="top" wrapText="1"/>
    </xf>
    <xf numFmtId="3" fontId="23" fillId="0" borderId="47" xfId="0" applyNumberFormat="1" applyFont="1" applyBorder="1" applyAlignment="1">
      <alignment horizontal="right" vertical="top" wrapText="1"/>
    </xf>
    <xf numFmtId="3" fontId="23" fillId="5" borderId="23" xfId="0" applyNumberFormat="1" applyFont="1" applyFill="1" applyBorder="1" applyAlignment="1">
      <alignment horizontal="right" vertical="top" wrapText="1"/>
    </xf>
    <xf numFmtId="3" fontId="12" fillId="0" borderId="15" xfId="0" applyNumberFormat="1" applyFont="1" applyBorder="1" applyAlignment="1">
      <alignment horizontal="right" vertical="top" wrapText="1"/>
    </xf>
    <xf numFmtId="3" fontId="12" fillId="0" borderId="1" xfId="0" applyNumberFormat="1" applyFont="1" applyBorder="1" applyAlignment="1">
      <alignment horizontal="right" vertical="top" wrapText="1"/>
    </xf>
    <xf numFmtId="0" fontId="3" fillId="10" borderId="0" xfId="0" applyFont="1" applyFill="1"/>
    <xf numFmtId="41" fontId="3" fillId="10" borderId="0" xfId="14" applyFont="1" applyFill="1"/>
    <xf numFmtId="174" fontId="3" fillId="10" borderId="0" xfId="0" applyNumberFormat="1" applyFont="1" applyFill="1"/>
    <xf numFmtId="3" fontId="4" fillId="2" borderId="38" xfId="0" applyNumberFormat="1" applyFont="1" applyFill="1" applyBorder="1" applyAlignment="1" applyProtection="1">
      <alignment horizontal="center" vertical="center"/>
      <protection locked="0"/>
    </xf>
    <xf numFmtId="3" fontId="2" fillId="2" borderId="24" xfId="0" applyNumberFormat="1" applyFont="1" applyFill="1" applyBorder="1" applyAlignment="1" applyProtection="1">
      <alignment vertical="center"/>
      <protection locked="0"/>
    </xf>
    <xf numFmtId="3" fontId="3" fillId="0" borderId="22" xfId="0" applyNumberFormat="1" applyFont="1" applyBorder="1" applyAlignment="1" applyProtection="1">
      <alignment horizontal="right" vertical="center"/>
      <protection locked="0"/>
    </xf>
    <xf numFmtId="3" fontId="3" fillId="0" borderId="22" xfId="16" applyNumberFormat="1" applyFont="1" applyFill="1" applyBorder="1" applyAlignment="1" applyProtection="1">
      <alignment horizontal="right" vertical="center"/>
      <protection locked="0"/>
    </xf>
    <xf numFmtId="3" fontId="23" fillId="5" borderId="37" xfId="0" applyNumberFormat="1" applyFont="1" applyFill="1" applyBorder="1" applyAlignment="1" applyProtection="1">
      <alignment horizontal="right" vertical="center"/>
      <protection locked="0"/>
    </xf>
    <xf numFmtId="3" fontId="3" fillId="0" borderId="55" xfId="16" applyNumberFormat="1" applyFont="1" applyFill="1" applyBorder="1" applyAlignment="1" applyProtection="1">
      <alignment horizontal="right" vertical="center"/>
      <protection locked="0"/>
    </xf>
    <xf numFmtId="3" fontId="23" fillId="5" borderId="48" xfId="0" applyNumberFormat="1" applyFont="1" applyFill="1" applyBorder="1" applyAlignment="1" applyProtection="1">
      <alignment horizontal="right" vertical="center"/>
      <protection locked="0"/>
    </xf>
    <xf numFmtId="3" fontId="2" fillId="2" borderId="35" xfId="0" applyNumberFormat="1" applyFont="1" applyFill="1" applyBorder="1" applyAlignment="1" applyProtection="1">
      <alignment vertical="center"/>
      <protection locked="0"/>
    </xf>
    <xf numFmtId="3" fontId="2" fillId="5" borderId="22" xfId="0" applyNumberFormat="1" applyFont="1" applyFill="1" applyBorder="1" applyAlignment="1">
      <alignment horizontal="right" vertical="center"/>
    </xf>
    <xf numFmtId="3" fontId="2" fillId="5" borderId="22" xfId="0" applyNumberFormat="1" applyFont="1" applyFill="1" applyBorder="1" applyAlignment="1" applyProtection="1">
      <alignment vertical="center"/>
      <protection locked="0"/>
    </xf>
    <xf numFmtId="41" fontId="2" fillId="5" borderId="22" xfId="14" applyFont="1" applyFill="1" applyBorder="1" applyAlignment="1" applyProtection="1">
      <alignment vertical="center"/>
      <protection locked="0"/>
    </xf>
    <xf numFmtId="3" fontId="3" fillId="0" borderId="22" xfId="16" applyNumberFormat="1" applyFont="1" applyFill="1" applyBorder="1" applyAlignment="1" applyProtection="1">
      <alignment horizontal="right" vertical="center" wrapText="1"/>
    </xf>
    <xf numFmtId="0" fontId="19" fillId="16" borderId="0" xfId="0" applyFont="1" applyFill="1" applyAlignment="1">
      <alignment horizontal="center" vertical="center" wrapText="1"/>
    </xf>
    <xf numFmtId="173" fontId="19" fillId="16" borderId="0" xfId="0" applyNumberFormat="1" applyFont="1" applyFill="1" applyAlignment="1">
      <alignment horizontal="right" vertical="center" wrapText="1"/>
    </xf>
    <xf numFmtId="0" fontId="19" fillId="16" borderId="0" xfId="0" applyFont="1" applyFill="1" applyAlignment="1">
      <alignment vertical="center"/>
    </xf>
    <xf numFmtId="3" fontId="2" fillId="2" borderId="32" xfId="0" applyNumberFormat="1" applyFont="1" applyFill="1" applyBorder="1" applyAlignment="1" applyProtection="1">
      <alignment vertical="center"/>
      <protection locked="0"/>
    </xf>
    <xf numFmtId="3" fontId="2" fillId="5" borderId="34" xfId="0" applyNumberFormat="1" applyFont="1" applyFill="1" applyBorder="1" applyAlignment="1">
      <alignment horizontal="right" vertical="center" wrapText="1"/>
    </xf>
    <xf numFmtId="41" fontId="2" fillId="5" borderId="34" xfId="14" applyFont="1" applyFill="1" applyBorder="1" applyAlignment="1" applyProtection="1">
      <alignment vertical="center"/>
      <protection locked="0"/>
    </xf>
    <xf numFmtId="3" fontId="2" fillId="2" borderId="26" xfId="0" applyNumberFormat="1" applyFont="1" applyFill="1" applyBorder="1" applyAlignment="1">
      <alignment horizontal="center" vertical="center"/>
    </xf>
    <xf numFmtId="168" fontId="1" fillId="0" borderId="12" xfId="0" applyNumberFormat="1" applyFont="1" applyBorder="1" applyProtection="1">
      <protection locked="0"/>
    </xf>
    <xf numFmtId="0" fontId="29" fillId="15" borderId="32" xfId="0" applyFont="1" applyFill="1" applyBorder="1" applyAlignment="1" applyProtection="1">
      <alignment horizontal="center" vertical="center"/>
      <protection locked="0"/>
    </xf>
    <xf numFmtId="0" fontId="1" fillId="0" borderId="34" xfId="0" applyFont="1" applyBorder="1" applyProtection="1">
      <protection locked="0"/>
    </xf>
    <xf numFmtId="0" fontId="1" fillId="0" borderId="43" xfId="0" applyFont="1" applyBorder="1" applyProtection="1">
      <protection locked="0"/>
    </xf>
    <xf numFmtId="3" fontId="29" fillId="15" borderId="14" xfId="0" applyNumberFormat="1" applyFont="1" applyFill="1" applyBorder="1" applyAlignment="1" applyProtection="1">
      <alignment horizontal="center" vertical="center" wrapText="1"/>
      <protection locked="0"/>
    </xf>
    <xf numFmtId="3" fontId="1" fillId="0" borderId="15" xfId="0" applyNumberFormat="1" applyFont="1" applyBorder="1" applyProtection="1">
      <protection locked="0"/>
    </xf>
    <xf numFmtId="3" fontId="1" fillId="0" borderId="16" xfId="0" applyNumberFormat="1" applyFont="1" applyBorder="1" applyProtection="1">
      <protection locked="0"/>
    </xf>
    <xf numFmtId="3" fontId="23" fillId="5" borderId="24" xfId="0" applyNumberFormat="1" applyFont="1" applyFill="1" applyBorder="1" applyAlignment="1" applyProtection="1">
      <alignment vertical="center"/>
      <protection locked="0"/>
    </xf>
    <xf numFmtId="3" fontId="23" fillId="5" borderId="18" xfId="0" applyNumberFormat="1" applyFont="1" applyFill="1" applyBorder="1" applyAlignment="1" applyProtection="1">
      <alignment vertical="center"/>
      <protection locked="0"/>
    </xf>
    <xf numFmtId="3" fontId="2" fillId="2" borderId="41" xfId="0" applyNumberFormat="1" applyFont="1" applyFill="1" applyBorder="1" applyAlignment="1" applyProtection="1">
      <alignment vertical="center" wrapText="1"/>
      <protection locked="0"/>
    </xf>
    <xf numFmtId="3" fontId="2" fillId="2" borderId="45" xfId="0" applyNumberFormat="1" applyFont="1" applyFill="1" applyBorder="1" applyAlignment="1" applyProtection="1">
      <alignment vertical="center" wrapText="1"/>
      <protection locked="0"/>
    </xf>
    <xf numFmtId="3" fontId="23" fillId="5" borderId="34" xfId="14" applyNumberFormat="1" applyFont="1" applyFill="1" applyBorder="1" applyAlignment="1" applyProtection="1">
      <alignment horizontal="right" vertical="center"/>
      <protection locked="0"/>
    </xf>
    <xf numFmtId="3" fontId="3" fillId="0" borderId="34" xfId="14" applyNumberFormat="1" applyFont="1" applyFill="1" applyBorder="1" applyAlignment="1" applyProtection="1">
      <alignment horizontal="right" vertical="center"/>
      <protection locked="0"/>
    </xf>
    <xf numFmtId="41" fontId="1" fillId="0" borderId="34" xfId="14" applyFont="1" applyFill="1" applyBorder="1" applyAlignment="1" applyProtection="1">
      <alignment vertical="center"/>
      <protection locked="0"/>
    </xf>
    <xf numFmtId="3" fontId="23" fillId="5" borderId="34" xfId="0" applyNumberFormat="1" applyFont="1" applyFill="1" applyBorder="1" applyAlignment="1" applyProtection="1">
      <alignment vertical="center"/>
      <protection locked="0"/>
    </xf>
    <xf numFmtId="3" fontId="23" fillId="5" borderId="46" xfId="0" applyNumberFormat="1" applyFont="1" applyFill="1" applyBorder="1" applyAlignment="1">
      <alignment horizontal="right" vertical="center" wrapText="1"/>
    </xf>
    <xf numFmtId="3" fontId="3" fillId="0" borderId="46" xfId="0" applyNumberFormat="1" applyFont="1" applyBorder="1" applyAlignment="1">
      <alignment horizontal="right" vertical="center" wrapText="1"/>
    </xf>
    <xf numFmtId="3" fontId="1" fillId="0" borderId="46" xfId="0" applyNumberFormat="1" applyFont="1" applyBorder="1" applyAlignment="1" applyProtection="1">
      <alignment vertical="center"/>
      <protection locked="0"/>
    </xf>
    <xf numFmtId="3" fontId="3" fillId="0" borderId="46" xfId="0" applyNumberFormat="1" applyFont="1" applyBorder="1" applyAlignment="1" applyProtection="1">
      <alignment vertical="center"/>
      <protection locked="0"/>
    </xf>
    <xf numFmtId="3" fontId="23" fillId="5" borderId="34" xfId="0" applyNumberFormat="1" applyFont="1" applyFill="1" applyBorder="1" applyAlignment="1">
      <alignment vertical="top"/>
    </xf>
    <xf numFmtId="3" fontId="2" fillId="5" borderId="34" xfId="0" applyNumberFormat="1" applyFont="1" applyFill="1" applyBorder="1" applyAlignment="1">
      <alignment vertical="top"/>
    </xf>
    <xf numFmtId="3" fontId="2" fillId="5" borderId="43" xfId="0" applyNumberFormat="1" applyFont="1" applyFill="1" applyBorder="1" applyAlignment="1">
      <alignment vertical="top"/>
    </xf>
    <xf numFmtId="3" fontId="2" fillId="5" borderId="52" xfId="0" applyNumberFormat="1" applyFont="1" applyFill="1" applyBorder="1" applyAlignment="1">
      <alignment horizontal="right" vertical="top" wrapText="1"/>
    </xf>
    <xf numFmtId="0" fontId="60" fillId="0" borderId="0" xfId="0" applyFont="1"/>
    <xf numFmtId="0" fontId="18" fillId="0" borderId="0" xfId="0" applyFont="1" applyAlignment="1">
      <alignment horizontal="left" vertical="top"/>
    </xf>
    <xf numFmtId="173" fontId="19" fillId="0" borderId="0" xfId="0" applyNumberFormat="1" applyFont="1" applyAlignment="1">
      <alignment horizontal="right" vertical="center" wrapText="1"/>
    </xf>
    <xf numFmtId="3" fontId="1" fillId="0" borderId="55" xfId="0" applyNumberFormat="1" applyFont="1" applyBorder="1" applyAlignment="1">
      <alignment horizontal="right" vertical="top"/>
    </xf>
    <xf numFmtId="168" fontId="23" fillId="5" borderId="15" xfId="0" applyNumberFormat="1" applyFont="1" applyFill="1" applyBorder="1" applyAlignment="1">
      <alignment vertical="top" wrapText="1"/>
    </xf>
    <xf numFmtId="0" fontId="3" fillId="10" borderId="15" xfId="0" applyFont="1" applyFill="1" applyBorder="1" applyAlignment="1">
      <alignment horizontal="left" vertical="top" wrapText="1"/>
    </xf>
    <xf numFmtId="0" fontId="23" fillId="0" borderId="55" xfId="0" applyFont="1" applyBorder="1" applyAlignment="1">
      <alignment horizontal="left" vertical="top" wrapText="1"/>
    </xf>
    <xf numFmtId="0" fontId="23" fillId="0" borderId="55" xfId="0" applyFont="1" applyBorder="1" applyAlignment="1">
      <alignment vertical="top" wrapText="1"/>
    </xf>
    <xf numFmtId="0" fontId="23" fillId="5" borderId="16" xfId="0" applyFont="1" applyFill="1" applyBorder="1" applyAlignment="1">
      <alignment horizontal="left" vertical="top" wrapText="1"/>
    </xf>
    <xf numFmtId="168" fontId="3" fillId="0" borderId="15" xfId="0" applyNumberFormat="1" applyFont="1" applyBorder="1" applyAlignment="1">
      <alignment horizontal="left" vertical="top" wrapText="1"/>
    </xf>
    <xf numFmtId="0" fontId="23" fillId="5" borderId="15" xfId="0" applyFont="1" applyFill="1" applyBorder="1" applyAlignment="1">
      <alignment horizontal="left" vertical="top"/>
    </xf>
    <xf numFmtId="167" fontId="23" fillId="5" borderId="1" xfId="0" applyNumberFormat="1" applyFont="1" applyFill="1" applyBorder="1" applyAlignment="1">
      <alignment horizontal="left" vertical="top"/>
    </xf>
    <xf numFmtId="0" fontId="3" fillId="0" borderId="15" xfId="0" applyFont="1" applyBorder="1" applyAlignment="1">
      <alignment horizontal="left" vertical="top"/>
    </xf>
    <xf numFmtId="167" fontId="3" fillId="0" borderId="1" xfId="0" applyNumberFormat="1" applyFont="1" applyBorder="1" applyAlignment="1">
      <alignment horizontal="left" vertical="top"/>
    </xf>
    <xf numFmtId="167" fontId="3" fillId="10" borderId="1" xfId="0" applyNumberFormat="1" applyFont="1" applyFill="1" applyBorder="1" applyAlignment="1">
      <alignment horizontal="left" vertical="top" wrapText="1"/>
    </xf>
    <xf numFmtId="167" fontId="3" fillId="0" borderId="34" xfId="0" applyNumberFormat="1" applyFont="1" applyBorder="1" applyAlignment="1">
      <alignment horizontal="left" vertical="top" wrapText="1"/>
    </xf>
    <xf numFmtId="167" fontId="23" fillId="5" borderId="3" xfId="0" applyNumberFormat="1" applyFont="1" applyFill="1" applyBorder="1" applyAlignment="1">
      <alignment horizontal="left" vertical="top" wrapText="1"/>
    </xf>
    <xf numFmtId="41" fontId="20" fillId="22" borderId="61" xfId="14" applyFont="1" applyFill="1" applyBorder="1" applyAlignment="1" applyProtection="1">
      <alignment horizontal="right" vertical="center"/>
    </xf>
    <xf numFmtId="41" fontId="1" fillId="0" borderId="55" xfId="14" applyFont="1" applyFill="1" applyBorder="1" applyAlignment="1">
      <alignment vertical="center"/>
    </xf>
    <xf numFmtId="3" fontId="1" fillId="0" borderId="0" xfId="0" applyNumberFormat="1" applyFont="1" applyAlignment="1">
      <alignment wrapText="1"/>
    </xf>
    <xf numFmtId="173" fontId="50" fillId="0" borderId="0" xfId="0" applyNumberFormat="1" applyFont="1"/>
    <xf numFmtId="3" fontId="2" fillId="0" borderId="2" xfId="0" applyNumberFormat="1" applyFont="1" applyBorder="1" applyAlignment="1">
      <alignment horizontal="right" vertical="top" wrapText="1"/>
    </xf>
    <xf numFmtId="3" fontId="2" fillId="5" borderId="2" xfId="0" applyNumberFormat="1" applyFont="1" applyFill="1" applyBorder="1" applyAlignment="1">
      <alignment horizontal="right" vertical="center" wrapText="1"/>
    </xf>
    <xf numFmtId="3" fontId="1" fillId="0" borderId="2" xfId="0" applyNumberFormat="1" applyFont="1" applyBorder="1" applyAlignment="1">
      <alignment horizontal="right" vertical="center" wrapText="1"/>
    </xf>
    <xf numFmtId="3" fontId="3" fillId="0" borderId="2" xfId="0" applyNumberFormat="1" applyFont="1" applyBorder="1" applyAlignment="1">
      <alignment horizontal="right" vertical="center" wrapText="1"/>
    </xf>
    <xf numFmtId="3" fontId="2" fillId="5" borderId="69" xfId="0" applyNumberFormat="1" applyFont="1" applyFill="1" applyBorder="1" applyAlignment="1">
      <alignment horizontal="right" vertical="top" wrapText="1"/>
    </xf>
    <xf numFmtId="0" fontId="17" fillId="12" borderId="35" xfId="2" applyFont="1" applyFill="1" applyBorder="1" applyAlignment="1" applyProtection="1">
      <alignment vertical="center"/>
    </xf>
    <xf numFmtId="0" fontId="2" fillId="5" borderId="22" xfId="0" applyFont="1" applyFill="1" applyBorder="1" applyAlignment="1">
      <alignment vertical="top" wrapText="1"/>
    </xf>
    <xf numFmtId="0" fontId="1" fillId="0" borderId="22" xfId="0" applyFont="1" applyBorder="1" applyAlignment="1">
      <alignment vertical="top" wrapText="1"/>
    </xf>
    <xf numFmtId="0" fontId="1" fillId="0" borderId="0" xfId="0" applyFont="1" applyAlignment="1">
      <alignment horizontal="center" wrapText="1"/>
    </xf>
    <xf numFmtId="0" fontId="3" fillId="0" borderId="22" xfId="0" applyFont="1" applyBorder="1" applyAlignment="1">
      <alignment vertical="top" wrapText="1"/>
    </xf>
    <xf numFmtId="0" fontId="24" fillId="0" borderId="22" xfId="0" applyFont="1" applyBorder="1" applyAlignment="1">
      <alignment horizontal="left" vertical="center" wrapText="1"/>
    </xf>
    <xf numFmtId="0" fontId="23" fillId="5" borderId="22" xfId="0" applyFont="1" applyFill="1" applyBorder="1" applyAlignment="1">
      <alignment vertical="top" wrapText="1"/>
    </xf>
    <xf numFmtId="0" fontId="23" fillId="0" borderId="22" xfId="0" applyFont="1" applyBorder="1" applyAlignment="1">
      <alignment vertical="top" wrapText="1"/>
    </xf>
    <xf numFmtId="0" fontId="2" fillId="5" borderId="40" xfId="0" applyFont="1" applyFill="1" applyBorder="1" applyAlignment="1">
      <alignment vertical="top" wrapText="1"/>
    </xf>
    <xf numFmtId="3" fontId="2" fillId="5" borderId="46" xfId="0" applyNumberFormat="1" applyFont="1" applyFill="1" applyBorder="1" applyAlignment="1">
      <alignment horizontal="right" vertical="center" wrapText="1"/>
    </xf>
    <xf numFmtId="3" fontId="3" fillId="0" borderId="46" xfId="14" applyNumberFormat="1" applyFont="1" applyFill="1" applyBorder="1" applyAlignment="1" applyProtection="1">
      <alignment horizontal="right" vertical="center"/>
    </xf>
    <xf numFmtId="3" fontId="3" fillId="0" borderId="46" xfId="16" applyNumberFormat="1" applyFont="1" applyFill="1" applyBorder="1" applyAlignment="1" applyProtection="1">
      <alignment horizontal="right" vertical="center" wrapText="1"/>
    </xf>
    <xf numFmtId="3" fontId="61" fillId="0" borderId="0" xfId="0" applyNumberFormat="1" applyFont="1"/>
    <xf numFmtId="0" fontId="3" fillId="10" borderId="22" xfId="0" applyFont="1" applyFill="1" applyBorder="1" applyAlignment="1">
      <alignment vertical="center"/>
    </xf>
    <xf numFmtId="172" fontId="3" fillId="10" borderId="34" xfId="2" applyNumberFormat="1" applyFont="1" applyFill="1" applyBorder="1" applyAlignment="1" applyProtection="1">
      <alignment horizontal="center" vertical="center" wrapText="1"/>
    </xf>
    <xf numFmtId="3" fontId="3" fillId="10" borderId="1" xfId="7" applyNumberFormat="1" applyFont="1" applyFill="1" applyBorder="1" applyAlignment="1" applyProtection="1">
      <alignment horizontal="right" vertical="center" wrapText="1"/>
    </xf>
    <xf numFmtId="172" fontId="3" fillId="10" borderId="22" xfId="7" applyNumberFormat="1" applyFont="1" applyFill="1" applyBorder="1" applyAlignment="1" applyProtection="1">
      <alignment horizontal="center" vertical="center" wrapText="1"/>
    </xf>
    <xf numFmtId="172" fontId="3" fillId="10" borderId="34" xfId="7" applyNumberFormat="1" applyFont="1" applyFill="1" applyBorder="1" applyAlignment="1" applyProtection="1">
      <alignment horizontal="center" vertical="center" wrapText="1"/>
    </xf>
    <xf numFmtId="168" fontId="1" fillId="9" borderId="10" xfId="0" applyNumberFormat="1" applyFont="1" applyFill="1" applyBorder="1" applyAlignment="1" applyProtection="1">
      <alignment vertical="center"/>
      <protection locked="0"/>
    </xf>
    <xf numFmtId="169" fontId="1" fillId="9" borderId="24" xfId="11" applyNumberFormat="1" applyFont="1" applyFill="1" applyBorder="1" applyAlignment="1">
      <alignment horizontal="right"/>
    </xf>
    <xf numFmtId="0" fontId="10" fillId="15" borderId="11" xfId="1" applyFont="1" applyFill="1" applyBorder="1" applyAlignment="1">
      <alignment vertical="center"/>
    </xf>
    <xf numFmtId="0" fontId="2" fillId="9" borderId="15" xfId="0" applyFont="1" applyFill="1" applyBorder="1" applyAlignment="1">
      <alignment horizontal="left"/>
    </xf>
    <xf numFmtId="169" fontId="1" fillId="9" borderId="22" xfId="11" applyNumberFormat="1" applyFont="1" applyFill="1" applyBorder="1" applyAlignment="1">
      <alignment horizontal="right"/>
    </xf>
    <xf numFmtId="0" fontId="2" fillId="9" borderId="18" xfId="0" applyFont="1" applyFill="1" applyBorder="1" applyAlignment="1">
      <alignment horizontal="left"/>
    </xf>
    <xf numFmtId="3" fontId="17" fillId="12" borderId="47" xfId="14" applyNumberFormat="1" applyFont="1" applyFill="1" applyBorder="1" applyAlignment="1" applyProtection="1">
      <alignment horizontal="right" vertical="center"/>
    </xf>
    <xf numFmtId="3" fontId="23" fillId="5" borderId="46" xfId="0" applyNumberFormat="1" applyFont="1" applyFill="1" applyBorder="1" applyAlignment="1">
      <alignment horizontal="right" vertical="top" wrapText="1"/>
    </xf>
    <xf numFmtId="3" fontId="23" fillId="5" borderId="46" xfId="0" applyNumberFormat="1" applyFont="1" applyFill="1" applyBorder="1" applyAlignment="1">
      <alignment vertical="top"/>
    </xf>
    <xf numFmtId="3" fontId="2" fillId="5" borderId="46" xfId="0" applyNumberFormat="1" applyFont="1" applyFill="1" applyBorder="1" applyAlignment="1">
      <alignment vertical="top"/>
    </xf>
    <xf numFmtId="3" fontId="2" fillId="5" borderId="46" xfId="0" applyNumberFormat="1" applyFont="1" applyFill="1" applyBorder="1" applyAlignment="1">
      <alignment horizontal="right" vertical="top"/>
    </xf>
    <xf numFmtId="3" fontId="1" fillId="0" borderId="46" xfId="0" applyNumberFormat="1" applyFont="1" applyBorder="1" applyAlignment="1">
      <alignment horizontal="right" vertical="top"/>
    </xf>
    <xf numFmtId="3" fontId="1" fillId="10" borderId="46" xfId="0" applyNumberFormat="1" applyFont="1" applyFill="1" applyBorder="1" applyAlignment="1">
      <alignment horizontal="right" vertical="top" wrapText="1"/>
    </xf>
    <xf numFmtId="3" fontId="3" fillId="0" borderId="46" xfId="2" applyNumberFormat="1" applyFont="1" applyFill="1" applyBorder="1" applyAlignment="1" applyProtection="1">
      <alignment horizontal="right" vertical="top"/>
    </xf>
    <xf numFmtId="3" fontId="2" fillId="0" borderId="46" xfId="0" applyNumberFormat="1" applyFont="1" applyBorder="1" applyAlignment="1">
      <alignment horizontal="right" vertical="top" wrapText="1"/>
    </xf>
    <xf numFmtId="3" fontId="2" fillId="5" borderId="44" xfId="0" applyNumberFormat="1" applyFont="1" applyFill="1" applyBorder="1" applyAlignment="1">
      <alignment vertical="top"/>
    </xf>
    <xf numFmtId="3" fontId="1" fillId="0" borderId="22" xfId="0" applyNumberFormat="1" applyFont="1" applyBorder="1" applyAlignment="1">
      <alignment vertical="top"/>
    </xf>
    <xf numFmtId="0" fontId="1" fillId="0" borderId="22" xfId="0" applyFont="1" applyBorder="1" applyAlignment="1">
      <alignment vertical="top"/>
    </xf>
    <xf numFmtId="41" fontId="17" fillId="12" borderId="47" xfId="7" applyNumberFormat="1" applyFont="1" applyFill="1" applyBorder="1" applyAlignment="1" applyProtection="1">
      <alignment horizontal="center" vertical="center"/>
    </xf>
    <xf numFmtId="3" fontId="17" fillId="12" borderId="24" xfId="14" applyNumberFormat="1" applyFont="1" applyFill="1" applyBorder="1" applyAlignment="1" applyProtection="1">
      <alignment horizontal="right" vertical="center"/>
    </xf>
    <xf numFmtId="3" fontId="17" fillId="12" borderId="18" xfId="14" applyNumberFormat="1" applyFont="1" applyFill="1" applyBorder="1" applyAlignment="1" applyProtection="1">
      <alignment horizontal="right" vertical="center"/>
    </xf>
    <xf numFmtId="3" fontId="17" fillId="12" borderId="33" xfId="14" applyNumberFormat="1" applyFont="1" applyFill="1" applyBorder="1" applyAlignment="1" applyProtection="1">
      <alignment horizontal="right" vertical="center"/>
    </xf>
    <xf numFmtId="3" fontId="17" fillId="12" borderId="57" xfId="14" applyNumberFormat="1" applyFont="1" applyFill="1" applyBorder="1" applyAlignment="1" applyProtection="1">
      <alignment horizontal="right" vertical="center"/>
    </xf>
    <xf numFmtId="3" fontId="17" fillId="12" borderId="56" xfId="14" applyNumberFormat="1" applyFont="1" applyFill="1" applyBorder="1" applyAlignment="1" applyProtection="1">
      <alignment horizontal="right" vertical="center"/>
    </xf>
    <xf numFmtId="3" fontId="17" fillId="12" borderId="42" xfId="14" applyNumberFormat="1" applyFont="1" applyFill="1" applyBorder="1" applyAlignment="1" applyProtection="1">
      <alignment horizontal="right" vertical="center"/>
    </xf>
    <xf numFmtId="3" fontId="1" fillId="0" borderId="38" xfId="14" applyNumberFormat="1" applyFont="1" applyBorder="1" applyAlignment="1">
      <alignment horizontal="center" vertical="center" wrapText="1"/>
    </xf>
    <xf numFmtId="3" fontId="1" fillId="0" borderId="9" xfId="14" applyNumberFormat="1" applyFont="1" applyBorder="1" applyAlignment="1">
      <alignment horizontal="center" vertical="center" wrapText="1"/>
    </xf>
    <xf numFmtId="41" fontId="27" fillId="0" borderId="0" xfId="14" applyFont="1" applyFill="1" applyAlignment="1">
      <alignment horizontal="left" vertical="center" wrapText="1"/>
    </xf>
    <xf numFmtId="41" fontId="27" fillId="0" borderId="0" xfId="14" applyFont="1" applyFill="1" applyAlignment="1">
      <alignment horizontal="left" vertical="center"/>
    </xf>
    <xf numFmtId="0" fontId="3" fillId="0" borderId="55" xfId="0" applyFont="1" applyBorder="1" applyAlignment="1">
      <alignment horizontal="left" vertical="top" wrapText="1"/>
    </xf>
    <xf numFmtId="168" fontId="1" fillId="0" borderId="34" xfId="0" applyNumberFormat="1" applyFont="1" applyBorder="1" applyAlignment="1">
      <alignment horizontal="left" vertical="top" wrapText="1"/>
    </xf>
    <xf numFmtId="3" fontId="2" fillId="2" borderId="21" xfId="0" applyNumberFormat="1" applyFont="1" applyFill="1" applyBorder="1" applyAlignment="1" applyProtection="1">
      <alignment vertical="center" wrapText="1"/>
      <protection locked="0"/>
    </xf>
    <xf numFmtId="3" fontId="2" fillId="2" borderId="25" xfId="0" applyNumberFormat="1" applyFont="1" applyFill="1" applyBorder="1" applyAlignment="1" applyProtection="1">
      <alignment horizontal="center"/>
      <protection locked="0"/>
    </xf>
    <xf numFmtId="3" fontId="2" fillId="2" borderId="40" xfId="0" applyNumberFormat="1" applyFont="1" applyFill="1" applyBorder="1" applyAlignment="1" applyProtection="1">
      <alignment vertical="center" wrapText="1"/>
      <protection locked="0"/>
    </xf>
    <xf numFmtId="3" fontId="2" fillId="2" borderId="12" xfId="0" applyNumberFormat="1" applyFont="1" applyFill="1" applyBorder="1" applyAlignment="1" applyProtection="1">
      <alignment vertical="center" wrapText="1"/>
      <protection locked="0"/>
    </xf>
    <xf numFmtId="3" fontId="3" fillId="0" borderId="55" xfId="0" applyNumberFormat="1" applyFont="1" applyBorder="1" applyAlignment="1">
      <alignment vertical="center" wrapText="1"/>
    </xf>
    <xf numFmtId="3" fontId="3" fillId="0" borderId="1" xfId="0" applyNumberFormat="1" applyFont="1" applyBorder="1" applyAlignment="1">
      <alignment horizontal="right" vertical="center"/>
    </xf>
    <xf numFmtId="3" fontId="3" fillId="0" borderId="15" xfId="0" applyNumberFormat="1" applyFont="1" applyBorder="1" applyAlignment="1">
      <alignment horizontal="right" vertical="center" wrapText="1"/>
    </xf>
    <xf numFmtId="3" fontId="23" fillId="0" borderId="49" xfId="0" applyNumberFormat="1" applyFont="1" applyBorder="1" applyAlignment="1">
      <alignment horizontal="right" vertical="center" wrapText="1"/>
    </xf>
    <xf numFmtId="3" fontId="23" fillId="0" borderId="15" xfId="0" applyNumberFormat="1" applyFont="1" applyBorder="1" applyAlignment="1">
      <alignment horizontal="right" vertical="center" wrapText="1"/>
    </xf>
    <xf numFmtId="3" fontId="2" fillId="0" borderId="49" xfId="0" applyNumberFormat="1" applyFont="1" applyBorder="1" applyAlignment="1">
      <alignment horizontal="right" vertical="center" wrapText="1"/>
    </xf>
    <xf numFmtId="3" fontId="2" fillId="0" borderId="15" xfId="0" applyNumberFormat="1" applyFont="1" applyBorder="1" applyAlignment="1">
      <alignment horizontal="right" vertical="center" wrapText="1"/>
    </xf>
    <xf numFmtId="3" fontId="3" fillId="0" borderId="15" xfId="0" applyNumberFormat="1" applyFont="1" applyBorder="1" applyAlignment="1" applyProtection="1">
      <alignment vertical="center"/>
      <protection locked="0"/>
    </xf>
    <xf numFmtId="3" fontId="2" fillId="0" borderId="15" xfId="0" applyNumberFormat="1" applyFont="1" applyBorder="1" applyAlignment="1">
      <alignment vertical="center"/>
    </xf>
    <xf numFmtId="41" fontId="1" fillId="0" borderId="0" xfId="14" applyFont="1"/>
    <xf numFmtId="3" fontId="3" fillId="10" borderId="1" xfId="0" applyNumberFormat="1" applyFont="1" applyFill="1" applyBorder="1" applyAlignment="1">
      <alignment vertical="top" wrapText="1"/>
    </xf>
    <xf numFmtId="10" fontId="3" fillId="10" borderId="1" xfId="7" applyNumberFormat="1" applyFont="1" applyFill="1" applyBorder="1" applyAlignment="1" applyProtection="1">
      <alignment vertical="center"/>
    </xf>
    <xf numFmtId="10" fontId="23" fillId="10" borderId="22" xfId="7" applyNumberFormat="1" applyFont="1" applyFill="1" applyBorder="1" applyAlignment="1" applyProtection="1">
      <alignment vertical="top" wrapText="1"/>
    </xf>
    <xf numFmtId="3" fontId="1" fillId="10" borderId="1" xfId="14" applyNumberFormat="1" applyFont="1" applyFill="1" applyBorder="1" applyAlignment="1" applyProtection="1">
      <alignment horizontal="right" vertical="top" wrapText="1"/>
    </xf>
    <xf numFmtId="3" fontId="23" fillId="10" borderId="22" xfId="14" applyNumberFormat="1" applyFont="1" applyFill="1" applyBorder="1" applyAlignment="1">
      <alignment horizontal="right" vertical="top" wrapText="1"/>
    </xf>
    <xf numFmtId="3" fontId="23" fillId="10" borderId="34" xfId="0" applyNumberFormat="1" applyFont="1" applyFill="1" applyBorder="1" applyAlignment="1">
      <alignment horizontal="right" vertical="top" wrapText="1"/>
    </xf>
    <xf numFmtId="3" fontId="23" fillId="10" borderId="55" xfId="0" applyNumberFormat="1" applyFont="1" applyFill="1" applyBorder="1" applyAlignment="1">
      <alignment horizontal="right" vertical="top" wrapText="1"/>
    </xf>
    <xf numFmtId="3" fontId="23" fillId="10" borderId="22" xfId="0" applyNumberFormat="1" applyFont="1" applyFill="1" applyBorder="1" applyAlignment="1">
      <alignment horizontal="right" vertical="top" wrapText="1"/>
    </xf>
    <xf numFmtId="3" fontId="23" fillId="10" borderId="46" xfId="0" applyNumberFormat="1" applyFont="1" applyFill="1" applyBorder="1" applyAlignment="1">
      <alignment horizontal="right" vertical="top" wrapText="1"/>
    </xf>
    <xf numFmtId="3" fontId="23" fillId="10" borderId="47" xfId="0" applyNumberFormat="1" applyFont="1" applyFill="1" applyBorder="1" applyAlignment="1">
      <alignment horizontal="right" vertical="top" wrapText="1"/>
    </xf>
    <xf numFmtId="3" fontId="2" fillId="10" borderId="55" xfId="0" applyNumberFormat="1" applyFont="1" applyFill="1" applyBorder="1" applyAlignment="1">
      <alignment horizontal="right" vertical="top" wrapText="1"/>
    </xf>
    <xf numFmtId="3" fontId="23" fillId="10" borderId="49" xfId="0" applyNumberFormat="1" applyFont="1" applyFill="1" applyBorder="1" applyAlignment="1">
      <alignment horizontal="right" vertical="top" wrapText="1"/>
    </xf>
    <xf numFmtId="3" fontId="23" fillId="10" borderId="2" xfId="0" applyNumberFormat="1" applyFont="1" applyFill="1" applyBorder="1" applyAlignment="1">
      <alignment horizontal="right" vertical="top" wrapText="1"/>
    </xf>
    <xf numFmtId="41" fontId="2" fillId="10" borderId="0" xfId="14" applyFont="1" applyFill="1" applyAlignment="1">
      <alignment horizontal="center" vertical="top"/>
    </xf>
    <xf numFmtId="41" fontId="2" fillId="10" borderId="0" xfId="14" applyFont="1" applyFill="1" applyAlignment="1">
      <alignment vertical="center"/>
    </xf>
    <xf numFmtId="41" fontId="2" fillId="10" borderId="0" xfId="14" applyFont="1" applyFill="1" applyAlignment="1">
      <alignment horizontal="left" vertical="center"/>
    </xf>
    <xf numFmtId="41" fontId="2" fillId="10" borderId="0" xfId="14" applyFont="1" applyFill="1" applyAlignment="1">
      <alignment horizontal="center" vertical="center"/>
    </xf>
    <xf numFmtId="41" fontId="2" fillId="10" borderId="0" xfId="0" applyNumberFormat="1" applyFont="1" applyFill="1" applyAlignment="1">
      <alignment vertical="center"/>
    </xf>
    <xf numFmtId="0" fontId="2" fillId="10" borderId="0" xfId="0" applyFont="1" applyFill="1" applyAlignment="1">
      <alignment vertical="top"/>
    </xf>
    <xf numFmtId="3" fontId="2" fillId="5" borderId="55" xfId="0" applyNumberFormat="1" applyFont="1" applyFill="1" applyBorder="1" applyAlignment="1">
      <alignment horizontal="right" vertical="center"/>
    </xf>
    <xf numFmtId="3" fontId="2" fillId="5" borderId="37" xfId="0" applyNumberFormat="1" applyFont="1" applyFill="1" applyBorder="1" applyAlignment="1" applyProtection="1">
      <alignment vertical="center"/>
      <protection locked="0"/>
    </xf>
    <xf numFmtId="10" fontId="1" fillId="10" borderId="17" xfId="7" applyNumberFormat="1" applyFont="1" applyFill="1" applyBorder="1" applyAlignment="1">
      <alignment horizontal="center" vertical="center"/>
    </xf>
    <xf numFmtId="10" fontId="17" fillId="12" borderId="17" xfId="2" applyNumberFormat="1" applyFont="1" applyFill="1" applyBorder="1" applyAlignment="1">
      <alignment horizontal="center" vertical="center"/>
    </xf>
    <xf numFmtId="10" fontId="3" fillId="10" borderId="1" xfId="7" applyNumberFormat="1" applyFont="1" applyFill="1" applyBorder="1" applyAlignment="1">
      <alignment horizontal="center" vertical="center" wrapText="1"/>
    </xf>
    <xf numFmtId="10" fontId="3" fillId="0" borderId="1" xfId="7" applyNumberFormat="1" applyFont="1" applyFill="1" applyBorder="1" applyAlignment="1">
      <alignment horizontal="center" vertical="center" wrapText="1"/>
    </xf>
    <xf numFmtId="10" fontId="12" fillId="0" borderId="1" xfId="7" applyNumberFormat="1" applyFont="1" applyFill="1" applyBorder="1" applyAlignment="1">
      <alignment horizontal="center" vertical="center" wrapText="1"/>
    </xf>
    <xf numFmtId="10" fontId="23" fillId="0" borderId="1" xfId="7" applyNumberFormat="1" applyFont="1" applyFill="1" applyBorder="1" applyAlignment="1">
      <alignment horizontal="center" vertical="center" wrapText="1"/>
    </xf>
    <xf numFmtId="10" fontId="3" fillId="10" borderId="3" xfId="7" applyNumberFormat="1" applyFont="1" applyFill="1" applyBorder="1" applyAlignment="1">
      <alignment horizontal="center" vertical="center" wrapText="1"/>
    </xf>
    <xf numFmtId="10" fontId="1" fillId="10" borderId="1" xfId="7" applyNumberFormat="1" applyFont="1" applyFill="1" applyBorder="1" applyAlignment="1">
      <alignment horizontal="center" vertical="center"/>
    </xf>
    <xf numFmtId="10" fontId="3" fillId="10" borderId="1" xfId="7" applyNumberFormat="1" applyFont="1" applyFill="1" applyBorder="1" applyAlignment="1">
      <alignment horizontal="center" vertical="center"/>
    </xf>
    <xf numFmtId="10" fontId="17" fillId="12" borderId="39" xfId="7" applyNumberFormat="1" applyFont="1" applyFill="1" applyBorder="1" applyAlignment="1">
      <alignment horizontal="center" vertical="center"/>
    </xf>
    <xf numFmtId="10" fontId="3" fillId="10" borderId="17" xfId="7" applyNumberFormat="1" applyFont="1" applyFill="1" applyBorder="1" applyAlignment="1">
      <alignment horizontal="center" vertical="center"/>
    </xf>
    <xf numFmtId="10" fontId="3" fillId="10" borderId="34" xfId="7" applyNumberFormat="1" applyFont="1" applyFill="1" applyBorder="1" applyAlignment="1">
      <alignment horizontal="center" vertical="center" wrapText="1"/>
    </xf>
    <xf numFmtId="10" fontId="17" fillId="12" borderId="24" xfId="2" applyNumberFormat="1" applyFont="1" applyFill="1" applyBorder="1" applyAlignment="1">
      <alignment horizontal="center" vertical="center"/>
    </xf>
    <xf numFmtId="10" fontId="3" fillId="10" borderId="22" xfId="7" applyNumberFormat="1" applyFont="1" applyFill="1" applyBorder="1" applyAlignment="1">
      <alignment horizontal="center" vertical="center" wrapText="1"/>
    </xf>
    <xf numFmtId="10" fontId="3" fillId="0" borderId="22" xfId="7" applyNumberFormat="1" applyFont="1" applyFill="1" applyBorder="1" applyAlignment="1">
      <alignment horizontal="center" vertical="center" wrapText="1"/>
    </xf>
    <xf numFmtId="10" fontId="12" fillId="0" borderId="22" xfId="7" applyNumberFormat="1" applyFont="1" applyFill="1" applyBorder="1" applyAlignment="1">
      <alignment horizontal="center" vertical="center" wrapText="1"/>
    </xf>
    <xf numFmtId="10" fontId="3" fillId="10" borderId="22" xfId="0" applyNumberFormat="1" applyFont="1" applyFill="1" applyBorder="1" applyAlignment="1">
      <alignment horizontal="right" vertical="top" wrapText="1"/>
    </xf>
    <xf numFmtId="10" fontId="23" fillId="0" borderId="22" xfId="7" applyNumberFormat="1" applyFont="1" applyFill="1" applyBorder="1" applyAlignment="1">
      <alignment horizontal="center" vertical="center" wrapText="1"/>
    </xf>
    <xf numFmtId="10" fontId="3" fillId="10" borderId="37" xfId="7" applyNumberFormat="1" applyFont="1" applyFill="1" applyBorder="1" applyAlignment="1">
      <alignment horizontal="center" vertical="center" wrapText="1"/>
    </xf>
    <xf numFmtId="10" fontId="3" fillId="10" borderId="22" xfId="0" applyNumberFormat="1" applyFont="1" applyFill="1" applyBorder="1" applyAlignment="1">
      <alignment horizontal="center" vertical="top" wrapText="1"/>
    </xf>
    <xf numFmtId="10" fontId="1" fillId="10" borderId="24" xfId="7" applyNumberFormat="1" applyFont="1" applyFill="1" applyBorder="1" applyAlignment="1">
      <alignment horizontal="center" vertical="center"/>
    </xf>
    <xf numFmtId="10" fontId="3" fillId="10" borderId="24" xfId="7" applyNumberFormat="1" applyFont="1" applyFill="1" applyBorder="1" applyAlignment="1">
      <alignment horizontal="center" vertical="center"/>
    </xf>
    <xf numFmtId="10" fontId="17" fillId="12" borderId="40" xfId="2" applyNumberFormat="1" applyFont="1" applyFill="1" applyBorder="1" applyAlignment="1">
      <alignment horizontal="center" vertical="center"/>
    </xf>
    <xf numFmtId="10" fontId="17" fillId="12" borderId="23" xfId="2" applyNumberFormat="1" applyFont="1" applyFill="1" applyBorder="1" applyAlignment="1">
      <alignment horizontal="center" vertical="center"/>
    </xf>
    <xf numFmtId="10" fontId="17" fillId="12" borderId="39" xfId="7" applyNumberFormat="1" applyFont="1" applyFill="1" applyBorder="1" applyAlignment="1">
      <alignment horizontal="center"/>
    </xf>
    <xf numFmtId="10" fontId="0" fillId="0" borderId="0" xfId="7" applyNumberFormat="1" applyFont="1"/>
    <xf numFmtId="10" fontId="3" fillId="0" borderId="1" xfId="7" applyNumberFormat="1" applyFont="1" applyBorder="1" applyAlignment="1">
      <alignment vertical="top" wrapText="1"/>
    </xf>
    <xf numFmtId="10" fontId="1" fillId="0" borderId="0" xfId="7" applyNumberFormat="1" applyFont="1" applyAlignment="1">
      <alignment horizontal="right" vertical="top"/>
    </xf>
    <xf numFmtId="41" fontId="1" fillId="0" borderId="0" xfId="14" applyFont="1" applyFill="1" applyBorder="1" applyAlignment="1">
      <alignment horizontal="center" vertical="center"/>
    </xf>
    <xf numFmtId="0" fontId="57" fillId="18" borderId="0" xfId="0" applyFont="1" applyFill="1" applyAlignment="1">
      <alignment horizontal="center" vertical="center" wrapText="1"/>
    </xf>
    <xf numFmtId="0" fontId="58" fillId="0" borderId="0" xfId="0" applyFont="1" applyAlignment="1">
      <alignment wrapText="1"/>
    </xf>
    <xf numFmtId="0" fontId="58" fillId="26" borderId="0" xfId="0" applyFont="1" applyFill="1" applyAlignment="1">
      <alignment horizontal="center" vertical="center" wrapText="1"/>
    </xf>
    <xf numFmtId="0" fontId="57" fillId="6" borderId="0" xfId="0" applyFont="1" applyFill="1" applyAlignment="1">
      <alignment horizontal="center" vertical="center" wrapText="1"/>
    </xf>
    <xf numFmtId="41" fontId="58" fillId="17" borderId="0" xfId="14" applyFont="1" applyFill="1" applyAlignment="1">
      <alignment vertical="center" wrapText="1"/>
    </xf>
    <xf numFmtId="41" fontId="3" fillId="0" borderId="0" xfId="14" applyFont="1" applyFill="1" applyAlignment="1">
      <alignment horizontal="left" vertical="center" wrapText="1"/>
    </xf>
    <xf numFmtId="41" fontId="58" fillId="28" borderId="0" xfId="14" applyFont="1" applyFill="1" applyAlignment="1"/>
    <xf numFmtId="0" fontId="58" fillId="28" borderId="0" xfId="0" applyFont="1" applyFill="1"/>
    <xf numFmtId="41" fontId="58" fillId="0" borderId="0" xfId="14" applyFont="1"/>
    <xf numFmtId="0" fontId="3" fillId="0" borderId="1" xfId="0" applyFont="1" applyBorder="1" applyAlignment="1">
      <alignment horizontal="left" vertical="top" wrapText="1"/>
    </xf>
    <xf numFmtId="0" fontId="23" fillId="0" borderId="1" xfId="0" applyFont="1" applyBorder="1" applyAlignment="1">
      <alignment vertical="top" wrapText="1"/>
    </xf>
    <xf numFmtId="3" fontId="23" fillId="0" borderId="15" xfId="0" applyNumberFormat="1" applyFont="1" applyBorder="1" applyAlignment="1">
      <alignment vertical="top" wrapText="1"/>
    </xf>
    <xf numFmtId="0" fontId="19" fillId="0" borderId="0" xfId="0" applyFont="1"/>
    <xf numFmtId="41" fontId="19" fillId="0" borderId="0" xfId="14" applyFont="1"/>
    <xf numFmtId="0" fontId="62" fillId="0" borderId="0" xfId="0" applyFont="1"/>
    <xf numFmtId="0" fontId="19" fillId="23" borderId="0" xfId="0" applyFont="1" applyFill="1" applyAlignment="1">
      <alignment horizontal="left" vertical="center"/>
    </xf>
    <xf numFmtId="173" fontId="19" fillId="23" borderId="0" xfId="0" applyNumberFormat="1" applyFont="1" applyFill="1" applyAlignment="1">
      <alignment horizontal="right" vertical="center" wrapText="1"/>
    </xf>
    <xf numFmtId="41" fontId="19" fillId="23" borderId="0" xfId="14" applyFont="1" applyFill="1"/>
    <xf numFmtId="0" fontId="9" fillId="0" borderId="0" xfId="0" applyFont="1"/>
    <xf numFmtId="41" fontId="28" fillId="0" borderId="0" xfId="14" applyFont="1" applyFill="1" applyBorder="1" applyAlignment="1">
      <alignment vertical="center" wrapText="1"/>
    </xf>
    <xf numFmtId="41" fontId="28" fillId="0" borderId="0" xfId="14" applyFont="1" applyFill="1" applyBorder="1" applyAlignment="1">
      <alignment horizontal="center" vertical="center" wrapText="1"/>
    </xf>
    <xf numFmtId="41" fontId="28" fillId="0" borderId="0" xfId="14" applyFont="1" applyFill="1" applyBorder="1" applyAlignment="1">
      <alignment vertical="top" wrapText="1"/>
    </xf>
    <xf numFmtId="41" fontId="28" fillId="0" borderId="0" xfId="14" applyFont="1" applyFill="1" applyBorder="1" applyAlignment="1" applyProtection="1">
      <alignment vertical="top" wrapText="1"/>
    </xf>
    <xf numFmtId="41" fontId="28" fillId="0" borderId="0" xfId="14" applyFont="1" applyFill="1" applyBorder="1" applyAlignment="1">
      <alignment vertical="top"/>
    </xf>
    <xf numFmtId="41" fontId="28" fillId="0" borderId="0" xfId="14" applyFont="1" applyFill="1" applyBorder="1" applyAlignment="1">
      <alignment horizontal="left" vertical="top" wrapText="1"/>
    </xf>
    <xf numFmtId="41" fontId="28" fillId="10" borderId="0" xfId="14" applyFont="1" applyFill="1" applyBorder="1" applyAlignment="1">
      <alignment vertical="top" wrapText="1"/>
    </xf>
    <xf numFmtId="41" fontId="29" fillId="0" borderId="0" xfId="14" applyFont="1" applyFill="1" applyBorder="1" applyAlignment="1">
      <alignment vertical="top" wrapText="1"/>
    </xf>
    <xf numFmtId="41" fontId="0" fillId="0" borderId="0" xfId="14" applyFont="1" applyFill="1" applyAlignment="1">
      <alignment horizontal="left"/>
    </xf>
    <xf numFmtId="0" fontId="50" fillId="0" borderId="0" xfId="0" applyFont="1" applyAlignment="1">
      <alignment horizontal="center" vertical="center" wrapText="1"/>
    </xf>
    <xf numFmtId="41" fontId="50" fillId="0" borderId="0" xfId="14" applyFont="1" applyFill="1" applyAlignment="1">
      <alignment horizontal="center" vertical="center" wrapText="1"/>
    </xf>
    <xf numFmtId="3" fontId="1" fillId="0" borderId="46" xfId="0" applyNumberFormat="1" applyFont="1" applyBorder="1" applyAlignment="1">
      <alignment vertical="top"/>
    </xf>
    <xf numFmtId="0" fontId="1" fillId="0" borderId="46" xfId="0" applyFont="1" applyBorder="1" applyAlignment="1">
      <alignment vertical="top"/>
    </xf>
    <xf numFmtId="3" fontId="1" fillId="10" borderId="22" xfId="0" applyNumberFormat="1" applyFont="1" applyFill="1" applyBorder="1" applyAlignment="1">
      <alignment horizontal="right" vertical="top"/>
    </xf>
    <xf numFmtId="3" fontId="2" fillId="10" borderId="22" xfId="0" applyNumberFormat="1" applyFont="1" applyFill="1" applyBorder="1" applyAlignment="1">
      <alignment horizontal="right" vertical="top" wrapText="1"/>
    </xf>
    <xf numFmtId="3" fontId="17" fillId="12" borderId="18" xfId="2" applyNumberFormat="1" applyFont="1" applyFill="1" applyBorder="1" applyAlignment="1" applyProtection="1">
      <alignment vertical="center"/>
    </xf>
    <xf numFmtId="3" fontId="17" fillId="12" borderId="17" xfId="2" applyNumberFormat="1" applyFont="1" applyFill="1" applyBorder="1" applyAlignment="1" applyProtection="1">
      <alignment vertical="center"/>
    </xf>
    <xf numFmtId="10" fontId="17" fillId="12" borderId="17" xfId="7" applyNumberFormat="1" applyFont="1" applyFill="1" applyBorder="1" applyAlignment="1" applyProtection="1">
      <alignment vertical="center"/>
    </xf>
    <xf numFmtId="10" fontId="17" fillId="12" borderId="24" xfId="7" applyNumberFormat="1" applyFont="1" applyFill="1" applyBorder="1" applyAlignment="1" applyProtection="1">
      <alignment vertical="center"/>
    </xf>
    <xf numFmtId="3" fontId="17" fillId="12" borderId="17" xfId="14" applyNumberFormat="1" applyFont="1" applyFill="1" applyBorder="1" applyAlignment="1" applyProtection="1">
      <alignment horizontal="right" vertical="center"/>
    </xf>
    <xf numFmtId="10" fontId="17" fillId="12" borderId="24" xfId="7" applyNumberFormat="1" applyFont="1" applyFill="1" applyBorder="1" applyAlignment="1" applyProtection="1">
      <alignment horizontal="right" vertical="center"/>
    </xf>
    <xf numFmtId="10" fontId="33" fillId="8" borderId="20" xfId="7" applyNumberFormat="1" applyFont="1" applyFill="1" applyBorder="1" applyAlignment="1">
      <alignment horizontal="center" vertical="center" wrapText="1"/>
    </xf>
    <xf numFmtId="3" fontId="33" fillId="7" borderId="19" xfId="0" applyNumberFormat="1" applyFont="1" applyFill="1" applyBorder="1" applyAlignment="1">
      <alignment horizontal="center" vertical="center" wrapText="1"/>
    </xf>
    <xf numFmtId="3" fontId="33" fillId="7" borderId="20" xfId="0" applyNumberFormat="1" applyFont="1" applyFill="1" applyBorder="1" applyAlignment="1">
      <alignment horizontal="center" vertical="center" wrapText="1"/>
    </xf>
    <xf numFmtId="3" fontId="33" fillId="7" borderId="21" xfId="0" applyNumberFormat="1" applyFont="1" applyFill="1" applyBorder="1" applyAlignment="1">
      <alignment horizontal="center" vertical="center" wrapText="1"/>
    </xf>
    <xf numFmtId="3" fontId="2" fillId="5" borderId="46" xfId="0" applyNumberFormat="1" applyFont="1" applyFill="1" applyBorder="1" applyAlignment="1">
      <alignment horizontal="right" vertical="center"/>
    </xf>
    <xf numFmtId="3" fontId="2" fillId="5" borderId="46" xfId="0" applyNumberFormat="1" applyFont="1" applyFill="1" applyBorder="1" applyAlignment="1" applyProtection="1">
      <alignment vertical="center"/>
      <protection locked="0"/>
    </xf>
    <xf numFmtId="3" fontId="2" fillId="5" borderId="44" xfId="0" applyNumberFormat="1" applyFont="1" applyFill="1" applyBorder="1" applyAlignment="1" applyProtection="1">
      <alignment vertical="center"/>
      <protection locked="0"/>
    </xf>
    <xf numFmtId="3" fontId="2" fillId="5" borderId="22" xfId="0" applyNumberFormat="1" applyFont="1" applyFill="1" applyBorder="1" applyAlignment="1" applyProtection="1">
      <alignment horizontal="right" vertical="center"/>
      <protection locked="0"/>
    </xf>
    <xf numFmtId="3" fontId="2" fillId="0" borderId="22" xfId="0" applyNumberFormat="1" applyFont="1" applyBorder="1" applyAlignment="1" applyProtection="1">
      <alignment vertical="center"/>
      <protection locked="0"/>
    </xf>
    <xf numFmtId="3" fontId="3" fillId="0" borderId="22" xfId="16" applyNumberFormat="1" applyFont="1" applyFill="1" applyBorder="1" applyAlignment="1" applyProtection="1">
      <alignment vertical="center"/>
      <protection locked="0"/>
    </xf>
    <xf numFmtId="173" fontId="20" fillId="16" borderId="0" xfId="0" applyNumberFormat="1" applyFont="1" applyFill="1" applyAlignment="1">
      <alignment horizontal="left" vertical="center"/>
    </xf>
    <xf numFmtId="41" fontId="24" fillId="0" borderId="0" xfId="14" applyFont="1" applyAlignment="1">
      <alignment horizontal="left"/>
    </xf>
    <xf numFmtId="168" fontId="3" fillId="0" borderId="1" xfId="0" quotePrefix="1" applyNumberFormat="1" applyFont="1" applyBorder="1" applyAlignment="1">
      <alignment horizontal="right" vertical="center" wrapText="1"/>
    </xf>
    <xf numFmtId="3" fontId="3" fillId="0" borderId="1" xfId="8" applyNumberFormat="1" applyFont="1" applyFill="1" applyBorder="1" applyAlignment="1" applyProtection="1">
      <alignment horizontal="right" vertical="center"/>
      <protection locked="0"/>
    </xf>
    <xf numFmtId="3" fontId="3" fillId="0" borderId="46" xfId="0" applyNumberFormat="1" applyFont="1" applyBorder="1" applyAlignment="1" applyProtection="1">
      <alignment horizontal="right" vertical="center"/>
      <protection locked="0"/>
    </xf>
    <xf numFmtId="0" fontId="1" fillId="0" borderId="28" xfId="0" applyFont="1" applyBorder="1" applyAlignment="1" applyProtection="1">
      <alignment vertical="center"/>
      <protection locked="0"/>
    </xf>
    <xf numFmtId="0" fontId="3" fillId="0" borderId="22" xfId="0" applyFont="1" applyBorder="1" applyAlignment="1">
      <alignment vertical="center"/>
    </xf>
    <xf numFmtId="3" fontId="3" fillId="0" borderId="49" xfId="0" applyNumberFormat="1" applyFont="1" applyBorder="1" applyAlignment="1" applyProtection="1">
      <alignment vertical="center"/>
      <protection locked="0"/>
    </xf>
    <xf numFmtId="3" fontId="1" fillId="0" borderId="55" xfId="0" quotePrefix="1" applyNumberFormat="1" applyFont="1" applyBorder="1" applyAlignment="1" applyProtection="1">
      <alignment vertical="center"/>
      <protection locked="0"/>
    </xf>
    <xf numFmtId="0" fontId="40" fillId="0" borderId="15" xfId="0" applyFont="1" applyBorder="1" applyAlignment="1">
      <alignment horizontal="left" vertical="center" wrapText="1"/>
    </xf>
    <xf numFmtId="167" fontId="40" fillId="0" borderId="1" xfId="0" applyNumberFormat="1" applyFont="1" applyBorder="1" applyAlignment="1">
      <alignment horizontal="left" vertical="center" wrapText="1"/>
    </xf>
    <xf numFmtId="168" fontId="40" fillId="0" borderId="1" xfId="0" applyNumberFormat="1" applyFont="1" applyBorder="1" applyAlignment="1">
      <alignment vertical="center" wrapText="1"/>
    </xf>
    <xf numFmtId="3" fontId="1" fillId="0" borderId="55" xfId="0" applyNumberFormat="1" applyFont="1" applyBorder="1" applyAlignment="1" applyProtection="1">
      <alignment horizontal="right" vertical="center"/>
      <protection locked="0"/>
    </xf>
    <xf numFmtId="3" fontId="1" fillId="0" borderId="49" xfId="0" applyNumberFormat="1" applyFont="1" applyBorder="1" applyAlignment="1" applyProtection="1">
      <alignment horizontal="right" vertical="center"/>
      <protection locked="0"/>
    </xf>
    <xf numFmtId="3" fontId="1" fillId="0" borderId="1" xfId="8" applyNumberFormat="1" applyFont="1" applyFill="1" applyBorder="1" applyAlignment="1" applyProtection="1">
      <alignment horizontal="right" vertical="center"/>
      <protection locked="0"/>
    </xf>
    <xf numFmtId="0" fontId="12" fillId="0" borderId="0" xfId="0" applyFont="1" applyAlignment="1" applyProtection="1">
      <alignment vertical="center"/>
      <protection locked="0"/>
    </xf>
    <xf numFmtId="3" fontId="3" fillId="10" borderId="1" xfId="0" applyNumberFormat="1" applyFont="1" applyFill="1" applyBorder="1" applyAlignment="1">
      <alignment vertical="center"/>
    </xf>
    <xf numFmtId="3" fontId="3" fillId="10" borderId="22" xfId="14" applyNumberFormat="1" applyFont="1" applyFill="1" applyBorder="1" applyAlignment="1" applyProtection="1">
      <alignment vertical="center" wrapText="1"/>
    </xf>
    <xf numFmtId="3" fontId="3" fillId="10" borderId="46" xfId="14" applyNumberFormat="1" applyFont="1" applyFill="1" applyBorder="1" applyAlignment="1" applyProtection="1">
      <alignment vertical="center" wrapText="1"/>
    </xf>
    <xf numFmtId="3" fontId="3" fillId="10" borderId="34" xfId="0" applyNumberFormat="1" applyFont="1" applyFill="1" applyBorder="1" applyAlignment="1" applyProtection="1">
      <alignment horizontal="right" vertical="center"/>
      <protection locked="0"/>
    </xf>
    <xf numFmtId="3" fontId="3" fillId="10" borderId="55" xfId="0" applyNumberFormat="1" applyFont="1" applyFill="1" applyBorder="1" applyAlignment="1" applyProtection="1">
      <alignment horizontal="right" vertical="center"/>
      <protection locked="0"/>
    </xf>
    <xf numFmtId="3" fontId="3" fillId="10" borderId="22" xfId="0" applyNumberFormat="1" applyFont="1" applyFill="1" applyBorder="1" applyAlignment="1" applyProtection="1">
      <alignment horizontal="right" vertical="center"/>
      <protection locked="0"/>
    </xf>
    <xf numFmtId="3" fontId="3" fillId="10" borderId="46" xfId="0" applyNumberFormat="1" applyFont="1" applyFill="1" applyBorder="1" applyAlignment="1" applyProtection="1">
      <alignment horizontal="right" vertical="center"/>
      <protection locked="0"/>
    </xf>
    <xf numFmtId="3" fontId="3" fillId="10" borderId="22" xfId="0" applyNumberFormat="1" applyFont="1" applyFill="1" applyBorder="1" applyAlignment="1" applyProtection="1">
      <alignment vertical="center"/>
      <protection locked="0"/>
    </xf>
    <xf numFmtId="3" fontId="3" fillId="10" borderId="46" xfId="0" applyNumberFormat="1" applyFont="1" applyFill="1" applyBorder="1" applyAlignment="1" applyProtection="1">
      <alignment vertical="center"/>
      <protection locked="0"/>
    </xf>
    <xf numFmtId="3" fontId="3" fillId="10" borderId="15" xfId="0" applyNumberFormat="1" applyFont="1" applyFill="1" applyBorder="1" applyAlignment="1">
      <alignment vertical="center"/>
    </xf>
    <xf numFmtId="3" fontId="3" fillId="10" borderId="1" xfId="0" applyNumberFormat="1" applyFont="1" applyFill="1" applyBorder="1" applyAlignment="1" applyProtection="1">
      <alignment vertical="center"/>
      <protection locked="0"/>
    </xf>
    <xf numFmtId="3" fontId="3" fillId="10" borderId="34" xfId="0" applyNumberFormat="1" applyFont="1" applyFill="1" applyBorder="1" applyAlignment="1" applyProtection="1">
      <alignment vertical="center"/>
      <protection locked="0"/>
    </xf>
    <xf numFmtId="3" fontId="3" fillId="10" borderId="55" xfId="0" applyNumberFormat="1" applyFont="1" applyFill="1" applyBorder="1" applyAlignment="1" applyProtection="1">
      <alignment vertical="center"/>
      <protection locked="0"/>
    </xf>
    <xf numFmtId="41" fontId="1" fillId="10" borderId="22" xfId="14" applyFont="1" applyFill="1" applyBorder="1" applyAlignment="1" applyProtection="1">
      <alignment vertical="center"/>
      <protection locked="0"/>
    </xf>
    <xf numFmtId="41" fontId="1" fillId="10" borderId="46" xfId="14" applyFont="1" applyFill="1" applyBorder="1" applyAlignment="1" applyProtection="1">
      <alignment vertical="center"/>
      <protection locked="0"/>
    </xf>
    <xf numFmtId="3" fontId="1" fillId="10" borderId="22" xfId="0" applyNumberFormat="1" applyFont="1" applyFill="1" applyBorder="1" applyAlignment="1" applyProtection="1">
      <alignment vertical="center"/>
      <protection locked="0"/>
    </xf>
    <xf numFmtId="3" fontId="1" fillId="10" borderId="46" xfId="0" applyNumberFormat="1" applyFont="1" applyFill="1" applyBorder="1" applyAlignment="1" applyProtection="1">
      <alignment vertical="center"/>
      <protection locked="0"/>
    </xf>
    <xf numFmtId="3" fontId="3" fillId="10" borderId="22" xfId="0" applyNumberFormat="1" applyFont="1" applyFill="1" applyBorder="1" applyAlignment="1">
      <alignment horizontal="right" vertical="center" wrapText="1"/>
    </xf>
    <xf numFmtId="3" fontId="2" fillId="5" borderId="34" xfId="0" applyNumberFormat="1" applyFont="1" applyFill="1" applyBorder="1" applyAlignment="1" applyProtection="1">
      <alignment vertical="center"/>
      <protection locked="0"/>
    </xf>
    <xf numFmtId="41" fontId="3" fillId="0" borderId="1" xfId="14" applyFont="1" applyFill="1" applyBorder="1" applyAlignment="1" applyProtection="1">
      <alignment vertical="center"/>
      <protection locked="0"/>
    </xf>
    <xf numFmtId="10" fontId="3" fillId="0" borderId="34" xfId="7" applyNumberFormat="1" applyFont="1" applyFill="1" applyBorder="1" applyAlignment="1" applyProtection="1">
      <alignment horizontal="center" vertical="center" wrapText="1"/>
    </xf>
    <xf numFmtId="41" fontId="1" fillId="0" borderId="0" xfId="14" applyFont="1" applyFill="1" applyAlignment="1" applyProtection="1">
      <alignment wrapText="1"/>
      <protection locked="0"/>
    </xf>
    <xf numFmtId="41" fontId="0" fillId="0" borderId="0" xfId="14" applyFont="1" applyFill="1" applyAlignment="1">
      <alignment wrapText="1"/>
    </xf>
    <xf numFmtId="41" fontId="3" fillId="0" borderId="0" xfId="14" applyFont="1" applyFill="1" applyAlignment="1" applyProtection="1">
      <alignment vertical="center" wrapText="1"/>
      <protection locked="0"/>
    </xf>
    <xf numFmtId="41" fontId="3" fillId="0" borderId="0" xfId="14" applyFont="1" applyFill="1" applyAlignment="1" applyProtection="1">
      <alignment horizontal="center" vertical="center" wrapText="1"/>
      <protection locked="0"/>
    </xf>
    <xf numFmtId="0" fontId="1" fillId="0" borderId="0" xfId="0" applyFont="1" applyAlignment="1" applyProtection="1">
      <alignment vertical="center" wrapText="1"/>
      <protection locked="0"/>
    </xf>
    <xf numFmtId="3" fontId="23" fillId="0" borderId="46" xfId="0" applyNumberFormat="1" applyFont="1" applyBorder="1" applyAlignment="1" applyProtection="1">
      <alignment vertical="center"/>
      <protection locked="0"/>
    </xf>
    <xf numFmtId="0" fontId="21" fillId="29" borderId="0" xfId="0" applyFont="1" applyFill="1" applyAlignment="1">
      <alignment horizontal="center" vertical="center" wrapText="1"/>
    </xf>
    <xf numFmtId="41" fontId="1" fillId="0" borderId="0" xfId="14" applyFont="1" applyFill="1" applyAlignment="1" applyProtection="1">
      <alignment horizontal="left" vertical="top"/>
      <protection locked="0"/>
    </xf>
    <xf numFmtId="0" fontId="3" fillId="0" borderId="34" xfId="0" applyFont="1" applyBorder="1" applyAlignment="1">
      <alignment vertical="center"/>
    </xf>
    <xf numFmtId="3" fontId="3" fillId="0" borderId="15" xfId="0" applyNumberFormat="1" applyFont="1" applyBorder="1" applyAlignment="1">
      <alignment vertical="center" wrapText="1"/>
    </xf>
    <xf numFmtId="3" fontId="3" fillId="0" borderId="55" xfId="0" applyNumberFormat="1" applyFont="1" applyBorder="1" applyAlignment="1">
      <alignment vertical="center"/>
    </xf>
    <xf numFmtId="3" fontId="1" fillId="0" borderId="1" xfId="0" applyNumberFormat="1" applyFont="1" applyBorder="1" applyAlignment="1">
      <alignment vertical="center" wrapText="1"/>
    </xf>
    <xf numFmtId="3" fontId="1" fillId="0" borderId="15" xfId="0" applyNumberFormat="1" applyFont="1" applyBorder="1" applyAlignment="1">
      <alignment vertical="center" wrapText="1"/>
    </xf>
    <xf numFmtId="3" fontId="1" fillId="0" borderId="1" xfId="0" applyNumberFormat="1" applyFont="1" applyBorder="1" applyAlignment="1">
      <alignment vertical="center"/>
    </xf>
    <xf numFmtId="0" fontId="1" fillId="0" borderId="34" xfId="0" applyFont="1" applyBorder="1" applyAlignment="1">
      <alignment vertical="center"/>
    </xf>
    <xf numFmtId="0" fontId="63" fillId="16" borderId="0" xfId="0" applyFont="1" applyFill="1" applyAlignment="1">
      <alignment horizontal="center" vertical="center"/>
    </xf>
    <xf numFmtId="173" fontId="63" fillId="16" borderId="0" xfId="0" applyNumberFormat="1" applyFont="1" applyFill="1" applyAlignment="1">
      <alignment horizontal="right" vertical="center"/>
    </xf>
    <xf numFmtId="0" fontId="50" fillId="30" borderId="0" xfId="0" applyFont="1" applyFill="1" applyAlignment="1">
      <alignment horizontal="center" vertical="center" wrapText="1"/>
    </xf>
    <xf numFmtId="0" fontId="51" fillId="30" borderId="0" xfId="0" applyFont="1" applyFill="1" applyAlignment="1">
      <alignment horizontal="center" vertical="center" wrapText="1"/>
    </xf>
    <xf numFmtId="0" fontId="1" fillId="0" borderId="22" xfId="0" applyFont="1" applyBorder="1" applyAlignment="1" applyProtection="1">
      <alignment vertical="center"/>
      <protection locked="0"/>
    </xf>
    <xf numFmtId="0" fontId="1" fillId="0" borderId="55" xfId="0" applyFont="1" applyBorder="1" applyAlignment="1" applyProtection="1">
      <alignment vertical="center"/>
      <protection locked="0"/>
    </xf>
    <xf numFmtId="3" fontId="3" fillId="0" borderId="34" xfId="0" applyNumberFormat="1" applyFont="1" applyBorder="1" applyAlignment="1">
      <alignment vertical="center"/>
    </xf>
    <xf numFmtId="3" fontId="2" fillId="2" borderId="74" xfId="0" applyNumberFormat="1" applyFont="1" applyFill="1" applyBorder="1" applyAlignment="1" applyProtection="1">
      <alignment vertical="center" wrapText="1"/>
      <protection locked="0"/>
    </xf>
    <xf numFmtId="3" fontId="1" fillId="0" borderId="34" xfId="0" applyNumberFormat="1" applyFont="1" applyBorder="1" applyAlignment="1" applyProtection="1">
      <alignment horizontal="right" vertical="center"/>
      <protection locked="0"/>
    </xf>
    <xf numFmtId="3" fontId="23" fillId="5" borderId="2" xfId="0" applyNumberFormat="1" applyFont="1" applyFill="1" applyBorder="1" applyAlignment="1" applyProtection="1">
      <alignment vertical="center"/>
      <protection locked="0"/>
    </xf>
    <xf numFmtId="3" fontId="23" fillId="5" borderId="2" xfId="14" applyNumberFormat="1" applyFont="1" applyFill="1" applyBorder="1" applyAlignment="1" applyProtection="1">
      <alignment horizontal="right" vertical="center"/>
      <protection locked="0"/>
    </xf>
    <xf numFmtId="3" fontId="3" fillId="0" borderId="46" xfId="14" applyNumberFormat="1" applyFont="1" applyFill="1" applyBorder="1" applyAlignment="1" applyProtection="1">
      <alignment horizontal="right" vertical="center"/>
      <protection locked="0"/>
    </xf>
    <xf numFmtId="3" fontId="23" fillId="5" borderId="2" xfId="0" applyNumberFormat="1" applyFont="1" applyFill="1" applyBorder="1" applyAlignment="1">
      <alignment horizontal="right" vertical="center" wrapText="1"/>
    </xf>
    <xf numFmtId="3" fontId="1" fillId="0" borderId="2" xfId="0" applyNumberFormat="1" applyFont="1" applyBorder="1" applyAlignment="1" applyProtection="1">
      <alignment vertical="center"/>
      <protection locked="0"/>
    </xf>
    <xf numFmtId="3" fontId="23" fillId="5" borderId="78" xfId="0" applyNumberFormat="1" applyFont="1" applyFill="1" applyBorder="1" applyAlignment="1" applyProtection="1">
      <alignment vertical="center"/>
      <protection locked="0"/>
    </xf>
    <xf numFmtId="3" fontId="3" fillId="0" borderId="15" xfId="0" applyNumberFormat="1" applyFont="1" applyBorder="1" applyAlignment="1" applyProtection="1">
      <alignment horizontal="right" vertical="center"/>
      <protection locked="0"/>
    </xf>
    <xf numFmtId="3" fontId="1" fillId="0" borderId="15" xfId="0" applyNumberFormat="1" applyFont="1" applyBorder="1" applyAlignment="1" applyProtection="1">
      <alignment horizontal="right" vertical="center"/>
      <protection locked="0"/>
    </xf>
    <xf numFmtId="41" fontId="1" fillId="0" borderId="15" xfId="14" applyFont="1" applyFill="1" applyBorder="1" applyAlignment="1" applyProtection="1">
      <alignment vertical="center"/>
      <protection locked="0"/>
    </xf>
    <xf numFmtId="0" fontId="1" fillId="0" borderId="15" xfId="0" applyFont="1" applyBorder="1" applyAlignment="1" applyProtection="1">
      <alignment vertical="center"/>
      <protection locked="0"/>
    </xf>
    <xf numFmtId="41" fontId="1" fillId="0" borderId="22" xfId="14" applyFont="1" applyFill="1" applyBorder="1" applyAlignment="1" applyProtection="1">
      <alignment horizontal="left" vertical="center"/>
      <protection locked="0"/>
    </xf>
    <xf numFmtId="3" fontId="23" fillId="5" borderId="42" xfId="0" applyNumberFormat="1" applyFont="1" applyFill="1" applyBorder="1" applyAlignment="1" applyProtection="1">
      <alignment vertical="center"/>
      <protection locked="0"/>
    </xf>
    <xf numFmtId="3" fontId="2" fillId="2" borderId="19" xfId="0" applyNumberFormat="1" applyFont="1" applyFill="1" applyBorder="1" applyAlignment="1" applyProtection="1">
      <alignment vertical="center" wrapText="1"/>
      <protection locked="0"/>
    </xf>
    <xf numFmtId="3" fontId="2" fillId="2" borderId="71" xfId="0" applyNumberFormat="1" applyFont="1" applyFill="1" applyBorder="1" applyAlignment="1" applyProtection="1">
      <alignment vertical="center" wrapText="1"/>
      <protection locked="0"/>
    </xf>
    <xf numFmtId="3" fontId="2" fillId="2" borderId="11" xfId="0" applyNumberFormat="1" applyFont="1" applyFill="1" applyBorder="1" applyAlignment="1" applyProtection="1">
      <alignment vertical="center" wrapText="1"/>
      <protection locked="0"/>
    </xf>
    <xf numFmtId="3" fontId="2" fillId="2" borderId="8" xfId="0" applyNumberFormat="1" applyFont="1" applyFill="1" applyBorder="1" applyAlignment="1" applyProtection="1">
      <alignment vertical="center" wrapText="1"/>
      <protection locked="0"/>
    </xf>
    <xf numFmtId="168" fontId="1" fillId="0" borderId="1" xfId="0" quotePrefix="1" applyNumberFormat="1" applyFont="1" applyBorder="1" applyAlignment="1">
      <alignment horizontal="center" vertical="center" wrapText="1"/>
    </xf>
    <xf numFmtId="168" fontId="1" fillId="0" borderId="1" xfId="0" applyNumberFormat="1" applyFont="1" applyBorder="1" applyAlignment="1">
      <alignment vertical="center" wrapText="1"/>
    </xf>
    <xf numFmtId="0" fontId="20" fillId="27" borderId="0" xfId="0" applyFont="1" applyFill="1" applyAlignment="1">
      <alignment horizontal="center" vertical="center" wrapText="1"/>
    </xf>
    <xf numFmtId="1" fontId="23" fillId="0" borderId="55" xfId="14" applyNumberFormat="1" applyFont="1" applyFill="1" applyBorder="1" applyAlignment="1" applyProtection="1">
      <alignment horizontal="right" vertical="top" wrapText="1"/>
    </xf>
    <xf numFmtId="1" fontId="2" fillId="5" borderId="1" xfId="14" applyNumberFormat="1" applyFont="1" applyFill="1" applyBorder="1"/>
    <xf numFmtId="1" fontId="23" fillId="0" borderId="1" xfId="14" applyNumberFormat="1" applyFont="1" applyFill="1" applyBorder="1" applyAlignment="1" applyProtection="1">
      <alignment horizontal="right" vertical="top" wrapText="1"/>
    </xf>
    <xf numFmtId="3" fontId="1" fillId="0" borderId="34" xfId="0" applyNumberFormat="1" applyFont="1" applyBorder="1"/>
    <xf numFmtId="3" fontId="1" fillId="0" borderId="33" xfId="0" applyNumberFormat="1" applyFont="1" applyBorder="1" applyAlignment="1">
      <alignment horizontal="right" vertical="center" wrapText="1"/>
    </xf>
    <xf numFmtId="3" fontId="1" fillId="0" borderId="33" xfId="0" applyNumberFormat="1" applyFont="1" applyBorder="1" applyAlignment="1">
      <alignment horizontal="right" vertical="top" wrapText="1"/>
    </xf>
    <xf numFmtId="3" fontId="1" fillId="0" borderId="79" xfId="0" applyNumberFormat="1" applyFont="1" applyBorder="1" applyAlignment="1">
      <alignment horizontal="right" vertical="top" wrapText="1"/>
    </xf>
    <xf numFmtId="3" fontId="2" fillId="5" borderId="43" xfId="0" applyNumberFormat="1" applyFont="1" applyFill="1" applyBorder="1" applyAlignment="1">
      <alignment horizontal="right" vertical="top" wrapText="1"/>
    </xf>
    <xf numFmtId="0" fontId="51" fillId="17" borderId="0" xfId="0" applyFont="1" applyFill="1" applyAlignment="1">
      <alignment horizontal="center" vertical="center" wrapText="1"/>
    </xf>
    <xf numFmtId="0" fontId="50" fillId="17" borderId="0" xfId="0" applyFont="1" applyFill="1" applyAlignment="1">
      <alignment horizontal="center" vertical="center" wrapText="1"/>
    </xf>
    <xf numFmtId="0" fontId="51" fillId="17" borderId="0" xfId="0" applyFont="1" applyFill="1" applyAlignment="1">
      <alignment horizontal="left" vertical="center" wrapText="1"/>
    </xf>
    <xf numFmtId="0" fontId="63" fillId="16" borderId="0" xfId="0" applyFont="1" applyFill="1" applyAlignment="1">
      <alignment horizontal="left" vertical="center"/>
    </xf>
    <xf numFmtId="0" fontId="0" fillId="0" borderId="0" xfId="0" applyNumberFormat="1"/>
    <xf numFmtId="0" fontId="16" fillId="11" borderId="11" xfId="1" applyFont="1" applyFill="1" applyBorder="1" applyAlignment="1">
      <alignment horizontal="center"/>
    </xf>
    <xf numFmtId="0" fontId="16" fillId="11" borderId="9" xfId="1" applyFont="1" applyFill="1" applyBorder="1" applyAlignment="1">
      <alignment horizontal="center"/>
    </xf>
    <xf numFmtId="0" fontId="16" fillId="11" borderId="38" xfId="1" applyFont="1" applyFill="1" applyBorder="1" applyAlignment="1">
      <alignment horizontal="center"/>
    </xf>
    <xf numFmtId="0" fontId="33" fillId="7" borderId="19" xfId="0" applyFont="1" applyFill="1" applyBorder="1" applyAlignment="1">
      <alignment horizontal="center" vertical="center"/>
    </xf>
    <xf numFmtId="0" fontId="33" fillId="7" borderId="20" xfId="0" applyFont="1" applyFill="1" applyBorder="1" applyAlignment="1">
      <alignment horizontal="center" vertical="center"/>
    </xf>
    <xf numFmtId="0" fontId="33" fillId="7" borderId="21" xfId="0" applyFont="1" applyFill="1" applyBorder="1" applyAlignment="1">
      <alignment horizontal="center" vertical="center"/>
    </xf>
    <xf numFmtId="0" fontId="33" fillId="7" borderId="11" xfId="0" applyFont="1" applyFill="1" applyBorder="1" applyAlignment="1">
      <alignment horizontal="center" vertical="center"/>
    </xf>
    <xf numFmtId="0" fontId="33" fillId="7" borderId="9" xfId="0" applyFont="1" applyFill="1" applyBorder="1" applyAlignment="1">
      <alignment horizontal="center" vertical="center"/>
    </xf>
    <xf numFmtId="0" fontId="33" fillId="7" borderId="38" xfId="0" applyFont="1" applyFill="1" applyBorder="1" applyAlignment="1">
      <alignment horizontal="center" vertical="center"/>
    </xf>
    <xf numFmtId="170" fontId="31" fillId="9" borderId="10" xfId="0" applyNumberFormat="1" applyFont="1" applyFill="1" applyBorder="1" applyAlignment="1">
      <alignment horizontal="center"/>
    </xf>
    <xf numFmtId="170" fontId="31" fillId="9" borderId="0" xfId="0" applyNumberFormat="1" applyFont="1" applyFill="1" applyAlignment="1">
      <alignment horizontal="center"/>
    </xf>
    <xf numFmtId="170" fontId="31" fillId="9" borderId="29" xfId="0" applyNumberFormat="1" applyFont="1" applyFill="1" applyBorder="1" applyAlignment="1">
      <alignment horizontal="center"/>
    </xf>
    <xf numFmtId="0" fontId="32" fillId="10" borderId="13" xfId="0" applyFont="1" applyFill="1" applyBorder="1" applyAlignment="1">
      <alignment horizontal="center" vertical="center" wrapText="1"/>
    </xf>
    <xf numFmtId="0" fontId="32" fillId="10" borderId="26" xfId="0" applyFont="1" applyFill="1" applyBorder="1" applyAlignment="1">
      <alignment horizontal="center" vertical="center" wrapText="1"/>
    </xf>
    <xf numFmtId="0" fontId="32" fillId="10" borderId="27" xfId="0" applyFont="1" applyFill="1" applyBorder="1" applyAlignment="1">
      <alignment horizontal="center" vertical="center" wrapText="1"/>
    </xf>
    <xf numFmtId="0" fontId="32" fillId="10" borderId="10" xfId="0" applyFont="1" applyFill="1" applyBorder="1" applyAlignment="1">
      <alignment horizontal="center" vertical="center" wrapText="1"/>
    </xf>
    <xf numFmtId="0" fontId="32" fillId="10" borderId="0" xfId="0" applyFont="1" applyFill="1" applyAlignment="1">
      <alignment horizontal="center" vertical="center" wrapText="1"/>
    </xf>
    <xf numFmtId="0" fontId="32" fillId="10" borderId="29" xfId="0" applyFont="1" applyFill="1" applyBorder="1" applyAlignment="1">
      <alignment horizontal="center" vertical="center" wrapText="1"/>
    </xf>
    <xf numFmtId="0" fontId="1" fillId="9" borderId="12" xfId="0" applyFont="1" applyFill="1" applyBorder="1" applyAlignment="1">
      <alignment horizontal="center"/>
    </xf>
    <xf numFmtId="0" fontId="1" fillId="9" borderId="23" xfId="0" applyFont="1" applyFill="1" applyBorder="1" applyAlignment="1">
      <alignment horizontal="center"/>
    </xf>
    <xf numFmtId="0" fontId="1" fillId="9" borderId="31" xfId="0" applyFont="1" applyFill="1" applyBorder="1" applyAlignment="1">
      <alignment horizontal="center"/>
    </xf>
    <xf numFmtId="0" fontId="17" fillId="12" borderId="11" xfId="2" applyFont="1" applyFill="1" applyBorder="1" applyAlignment="1">
      <alignment horizontal="center"/>
    </xf>
    <xf numFmtId="0" fontId="17" fillId="12" borderId="9" xfId="2" applyFont="1" applyFill="1" applyBorder="1" applyAlignment="1">
      <alignment horizontal="center"/>
    </xf>
    <xf numFmtId="0" fontId="17" fillId="12" borderId="38" xfId="2" applyFont="1" applyFill="1" applyBorder="1" applyAlignment="1">
      <alignment horizontal="center"/>
    </xf>
    <xf numFmtId="0" fontId="16" fillId="11" borderId="26" xfId="1" applyFont="1" applyFill="1" applyBorder="1" applyAlignment="1">
      <alignment horizontal="center"/>
    </xf>
    <xf numFmtId="0" fontId="16" fillId="11" borderId="27" xfId="1" applyFont="1" applyFill="1" applyBorder="1" applyAlignment="1">
      <alignment horizontal="center"/>
    </xf>
    <xf numFmtId="0" fontId="33" fillId="8" borderId="11" xfId="0" applyFont="1" applyFill="1" applyBorder="1" applyAlignment="1">
      <alignment horizontal="center" vertical="center"/>
    </xf>
    <xf numFmtId="0" fontId="33" fillId="8" borderId="9" xfId="0" applyFont="1" applyFill="1" applyBorder="1" applyAlignment="1">
      <alignment horizontal="center" vertical="center"/>
    </xf>
    <xf numFmtId="0" fontId="33" fillId="8" borderId="38" xfId="0" applyFont="1" applyFill="1" applyBorder="1" applyAlignment="1">
      <alignment horizontal="center" vertical="center"/>
    </xf>
    <xf numFmtId="0" fontId="32" fillId="9" borderId="13" xfId="0" applyFont="1" applyFill="1" applyBorder="1" applyAlignment="1">
      <alignment horizontal="center" vertical="center"/>
    </xf>
    <xf numFmtId="0" fontId="32" fillId="9" borderId="26" xfId="0" applyFont="1" applyFill="1" applyBorder="1" applyAlignment="1">
      <alignment horizontal="center" vertical="center"/>
    </xf>
    <xf numFmtId="0" fontId="32" fillId="9" borderId="27" xfId="0" applyFont="1" applyFill="1" applyBorder="1" applyAlignment="1">
      <alignment horizontal="center" vertical="center"/>
    </xf>
    <xf numFmtId="0" fontId="32" fillId="9" borderId="10" xfId="0" applyFont="1" applyFill="1" applyBorder="1" applyAlignment="1">
      <alignment horizontal="center" vertical="center"/>
    </xf>
    <xf numFmtId="0" fontId="32" fillId="9" borderId="0" xfId="0" applyFont="1" applyFill="1" applyAlignment="1">
      <alignment horizontal="center" vertical="center"/>
    </xf>
    <xf numFmtId="0" fontId="32" fillId="9" borderId="29" xfId="0" applyFont="1" applyFill="1" applyBorder="1" applyAlignment="1">
      <alignment horizontal="center" vertical="center"/>
    </xf>
    <xf numFmtId="41" fontId="1" fillId="0" borderId="10" xfId="14" applyFont="1" applyFill="1" applyBorder="1" applyAlignment="1">
      <alignment horizontal="center" vertical="center"/>
    </xf>
    <xf numFmtId="41" fontId="1" fillId="0" borderId="0" xfId="14" applyFont="1" applyFill="1" applyBorder="1" applyAlignment="1">
      <alignment horizontal="center" vertical="center"/>
    </xf>
    <xf numFmtId="0" fontId="16" fillId="11" borderId="10" xfId="1" applyFont="1" applyFill="1" applyBorder="1" applyAlignment="1">
      <alignment horizontal="center" vertical="center"/>
    </xf>
    <xf numFmtId="0" fontId="16" fillId="11" borderId="0" xfId="1" applyFont="1" applyFill="1" applyBorder="1" applyAlignment="1">
      <alignment horizontal="center" vertical="center"/>
    </xf>
    <xf numFmtId="0" fontId="16" fillId="11" borderId="11" xfId="1" applyFont="1" applyFill="1" applyBorder="1" applyAlignment="1">
      <alignment horizontal="center" vertical="center"/>
    </xf>
    <xf numFmtId="0" fontId="16" fillId="11" borderId="9" xfId="1" applyFont="1" applyFill="1" applyBorder="1" applyAlignment="1">
      <alignment horizontal="center" vertical="center"/>
    </xf>
    <xf numFmtId="0" fontId="7" fillId="9" borderId="13" xfId="0" applyFont="1" applyFill="1" applyBorder="1" applyAlignment="1">
      <alignment horizontal="center" vertical="center"/>
    </xf>
    <xf numFmtId="0" fontId="7" fillId="9" borderId="26" xfId="0" applyFont="1" applyFill="1" applyBorder="1" applyAlignment="1">
      <alignment horizontal="center" vertical="center"/>
    </xf>
    <xf numFmtId="0" fontId="7" fillId="9" borderId="10" xfId="0" applyFont="1" applyFill="1" applyBorder="1" applyAlignment="1">
      <alignment horizontal="center" vertical="center"/>
    </xf>
    <xf numFmtId="0" fontId="7" fillId="9" borderId="0" xfId="0" applyFont="1" applyFill="1" applyAlignment="1">
      <alignment horizontal="center" vertical="center"/>
    </xf>
    <xf numFmtId="0" fontId="5" fillId="8" borderId="13" xfId="0" applyFont="1" applyFill="1" applyBorder="1" applyAlignment="1">
      <alignment horizontal="center" vertical="center"/>
    </xf>
    <xf numFmtId="0" fontId="5" fillId="8" borderId="26" xfId="0" applyFont="1" applyFill="1" applyBorder="1" applyAlignment="1">
      <alignment horizontal="center" vertical="center"/>
    </xf>
    <xf numFmtId="0" fontId="5" fillId="8" borderId="27" xfId="0" applyFont="1" applyFill="1" applyBorder="1" applyAlignment="1">
      <alignment horizontal="center" vertical="center"/>
    </xf>
    <xf numFmtId="0" fontId="5" fillId="7" borderId="65" xfId="0" applyFont="1" applyFill="1" applyBorder="1" applyAlignment="1">
      <alignment horizontal="center" vertical="center"/>
    </xf>
    <xf numFmtId="0" fontId="5" fillId="7" borderId="60" xfId="0" applyFont="1" applyFill="1" applyBorder="1" applyAlignment="1">
      <alignment horizontal="center" vertical="center"/>
    </xf>
    <xf numFmtId="0" fontId="5" fillId="7" borderId="66" xfId="0" applyFont="1" applyFill="1" applyBorder="1" applyAlignment="1">
      <alignment horizontal="center" vertical="center"/>
    </xf>
    <xf numFmtId="3" fontId="2" fillId="2" borderId="23" xfId="0" applyNumberFormat="1" applyFont="1" applyFill="1" applyBorder="1" applyAlignment="1">
      <alignment horizontal="center" vertical="center"/>
    </xf>
    <xf numFmtId="3" fontId="2" fillId="2" borderId="31" xfId="0" applyNumberFormat="1" applyFont="1" applyFill="1" applyBorder="1" applyAlignment="1">
      <alignment horizontal="center" vertical="center"/>
    </xf>
    <xf numFmtId="3" fontId="2" fillId="2" borderId="9" xfId="0" applyNumberFormat="1" applyFont="1" applyFill="1" applyBorder="1" applyAlignment="1">
      <alignment horizontal="center" vertical="center"/>
    </xf>
    <xf numFmtId="3" fontId="2" fillId="2" borderId="38" xfId="0" applyNumberFormat="1" applyFont="1" applyFill="1" applyBorder="1" applyAlignment="1">
      <alignment horizontal="center" vertical="center"/>
    </xf>
    <xf numFmtId="3" fontId="2" fillId="2" borderId="11" xfId="0" applyNumberFormat="1" applyFont="1" applyFill="1" applyBorder="1" applyAlignment="1">
      <alignment horizontal="center" vertical="center"/>
    </xf>
    <xf numFmtId="3" fontId="2" fillId="2" borderId="13" xfId="0" applyNumberFormat="1" applyFont="1" applyFill="1" applyBorder="1" applyAlignment="1">
      <alignment horizontal="center" vertical="center"/>
    </xf>
    <xf numFmtId="3" fontId="2" fillId="2" borderId="26" xfId="0" applyNumberFormat="1" applyFont="1" applyFill="1" applyBorder="1" applyAlignment="1">
      <alignment horizontal="center" vertical="center"/>
    </xf>
    <xf numFmtId="3" fontId="2" fillId="2" borderId="41" xfId="0" applyNumberFormat="1" applyFont="1" applyFill="1" applyBorder="1" applyAlignment="1">
      <alignment horizontal="center" vertical="center"/>
    </xf>
    <xf numFmtId="3" fontId="2" fillId="2" borderId="45" xfId="0" applyNumberFormat="1" applyFont="1" applyFill="1" applyBorder="1" applyAlignment="1">
      <alignment horizontal="center" vertical="center"/>
    </xf>
    <xf numFmtId="3" fontId="2" fillId="2" borderId="19" xfId="0" applyNumberFormat="1" applyFont="1" applyFill="1" applyBorder="1" applyAlignment="1">
      <alignment horizontal="center" vertical="center"/>
    </xf>
    <xf numFmtId="3" fontId="2" fillId="2" borderId="21" xfId="0" applyNumberFormat="1" applyFont="1" applyFill="1" applyBorder="1" applyAlignment="1">
      <alignment horizontal="center" vertical="center"/>
    </xf>
    <xf numFmtId="3" fontId="2" fillId="2" borderId="12" xfId="0" applyNumberFormat="1" applyFont="1" applyFill="1" applyBorder="1" applyAlignment="1">
      <alignment horizontal="center" vertical="center"/>
    </xf>
    <xf numFmtId="0" fontId="57" fillId="0" borderId="0" xfId="0" applyFont="1" applyAlignment="1">
      <alignment horizontal="center"/>
    </xf>
    <xf numFmtId="0" fontId="57" fillId="0" borderId="0" xfId="0" applyFont="1" applyAlignment="1">
      <alignment horizontal="left"/>
    </xf>
    <xf numFmtId="0" fontId="50" fillId="0" borderId="0" xfId="0" applyFont="1" applyAlignment="1">
      <alignment horizontal="center"/>
    </xf>
    <xf numFmtId="3" fontId="33" fillId="2" borderId="11" xfId="0" applyNumberFormat="1" applyFont="1" applyFill="1" applyBorder="1" applyAlignment="1" applyProtection="1">
      <alignment horizontal="center"/>
      <protection locked="0"/>
    </xf>
    <xf numFmtId="3" fontId="33" fillId="2" borderId="38" xfId="0" applyNumberFormat="1" applyFont="1" applyFill="1" applyBorder="1" applyAlignment="1" applyProtection="1">
      <alignment horizontal="center"/>
      <protection locked="0"/>
    </xf>
    <xf numFmtId="0" fontId="45" fillId="11" borderId="9" xfId="1" applyFont="1" applyFill="1" applyBorder="1" applyAlignment="1">
      <alignment horizontal="center" vertical="center"/>
    </xf>
    <xf numFmtId="3" fontId="16" fillId="11" borderId="12" xfId="1" applyNumberFormat="1" applyFont="1" applyFill="1" applyBorder="1" applyAlignment="1">
      <alignment horizontal="center" vertical="center"/>
    </xf>
    <xf numFmtId="3" fontId="16" fillId="11" borderId="23" xfId="1" applyNumberFormat="1" applyFont="1" applyFill="1" applyBorder="1" applyAlignment="1">
      <alignment horizontal="center" vertical="center"/>
    </xf>
    <xf numFmtId="3" fontId="16" fillId="11" borderId="0" xfId="1" applyNumberFormat="1" applyFont="1" applyFill="1" applyBorder="1" applyAlignment="1">
      <alignment horizontal="center" vertical="center"/>
    </xf>
    <xf numFmtId="3" fontId="45" fillId="11" borderId="23" xfId="1" applyNumberFormat="1" applyFont="1" applyFill="1" applyBorder="1" applyAlignment="1">
      <alignment horizontal="center" vertical="center"/>
    </xf>
    <xf numFmtId="0" fontId="7" fillId="0" borderId="13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3" fontId="2" fillId="2" borderId="65" xfId="0" applyNumberFormat="1" applyFont="1" applyFill="1" applyBorder="1" applyAlignment="1">
      <alignment horizontal="center" vertical="center"/>
    </xf>
    <xf numFmtId="3" fontId="2" fillId="2" borderId="66" xfId="0" applyNumberFormat="1" applyFont="1" applyFill="1" applyBorder="1" applyAlignment="1">
      <alignment horizontal="center" vertical="center"/>
    </xf>
    <xf numFmtId="3" fontId="2" fillId="2" borderId="13" xfId="0" applyNumberFormat="1" applyFont="1" applyFill="1" applyBorder="1" applyAlignment="1" applyProtection="1">
      <alignment horizontal="center" vertical="center"/>
      <protection locked="0"/>
    </xf>
    <xf numFmtId="3" fontId="2" fillId="2" borderId="26" xfId="0" applyNumberFormat="1" applyFont="1" applyFill="1" applyBorder="1" applyAlignment="1" applyProtection="1">
      <alignment horizontal="center" vertical="center"/>
      <protection locked="0"/>
    </xf>
    <xf numFmtId="3" fontId="2" fillId="2" borderId="65" xfId="0" applyNumberFormat="1" applyFont="1" applyFill="1" applyBorder="1" applyAlignment="1" applyProtection="1">
      <alignment horizontal="center"/>
      <protection locked="0"/>
    </xf>
    <xf numFmtId="3" fontId="2" fillId="2" borderId="76" xfId="0" applyNumberFormat="1" applyFont="1" applyFill="1" applyBorder="1" applyAlignment="1" applyProtection="1">
      <alignment horizontal="center"/>
      <protection locked="0"/>
    </xf>
    <xf numFmtId="3" fontId="2" fillId="2" borderId="76" xfId="0" applyNumberFormat="1" applyFont="1" applyFill="1" applyBorder="1" applyAlignment="1">
      <alignment horizontal="center" vertical="center"/>
    </xf>
    <xf numFmtId="3" fontId="2" fillId="2" borderId="66" xfId="0" applyNumberFormat="1" applyFont="1" applyFill="1" applyBorder="1" applyAlignment="1" applyProtection="1">
      <alignment horizontal="center"/>
      <protection locked="0"/>
    </xf>
    <xf numFmtId="3" fontId="2" fillId="2" borderId="13" xfId="0" applyNumberFormat="1" applyFont="1" applyFill="1" applyBorder="1" applyAlignment="1" applyProtection="1">
      <alignment horizontal="center"/>
      <protection locked="0"/>
    </xf>
    <xf numFmtId="3" fontId="2" fillId="2" borderId="27" xfId="0" applyNumberFormat="1" applyFont="1" applyFill="1" applyBorder="1" applyAlignment="1" applyProtection="1">
      <alignment horizontal="center"/>
      <protection locked="0"/>
    </xf>
    <xf numFmtId="0" fontId="49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1" fillId="0" borderId="62" xfId="0" applyFont="1" applyBorder="1" applyAlignment="1">
      <alignment horizontal="center"/>
    </xf>
    <xf numFmtId="17" fontId="11" fillId="0" borderId="62" xfId="0" applyNumberFormat="1" applyFont="1" applyBorder="1" applyAlignment="1">
      <alignment horizontal="center"/>
    </xf>
    <xf numFmtId="0" fontId="41" fillId="0" borderId="62" xfId="0" applyFont="1" applyBorder="1" applyAlignment="1">
      <alignment horizontal="center"/>
    </xf>
    <xf numFmtId="0" fontId="51" fillId="0" borderId="0" xfId="0" applyFont="1" applyAlignment="1">
      <alignment horizontal="center"/>
    </xf>
    <xf numFmtId="0" fontId="51" fillId="0" borderId="62" xfId="0" applyFont="1" applyBorder="1" applyAlignment="1">
      <alignment horizontal="center"/>
    </xf>
    <xf numFmtId="0" fontId="16" fillId="11" borderId="38" xfId="1" applyFont="1" applyFill="1" applyBorder="1" applyAlignment="1">
      <alignment horizontal="center" vertical="center"/>
    </xf>
    <xf numFmtId="0" fontId="7" fillId="0" borderId="27" xfId="0" applyFont="1" applyBorder="1" applyAlignment="1">
      <alignment horizontal="center" vertical="center" wrapText="1"/>
    </xf>
    <xf numFmtId="0" fontId="7" fillId="0" borderId="29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3" fontId="4" fillId="2" borderId="11" xfId="0" applyNumberFormat="1" applyFont="1" applyFill="1" applyBorder="1" applyAlignment="1" applyProtection="1">
      <alignment horizontal="center" vertical="center"/>
      <protection locked="0"/>
    </xf>
    <xf numFmtId="3" fontId="4" fillId="2" borderId="9" xfId="0" applyNumberFormat="1" applyFont="1" applyFill="1" applyBorder="1" applyAlignment="1" applyProtection="1">
      <alignment horizontal="center" vertical="center"/>
      <protection locked="0"/>
    </xf>
    <xf numFmtId="3" fontId="4" fillId="2" borderId="38" xfId="0" applyNumberFormat="1" applyFont="1" applyFill="1" applyBorder="1" applyAlignment="1" applyProtection="1">
      <alignment horizontal="center" vertical="center"/>
      <protection locked="0"/>
    </xf>
    <xf numFmtId="0" fontId="10" fillId="14" borderId="11" xfId="2" applyFont="1" applyFill="1" applyBorder="1" applyAlignment="1">
      <alignment horizontal="center" vertical="center"/>
    </xf>
    <xf numFmtId="0" fontId="10" fillId="14" borderId="9" xfId="2" applyFont="1" applyFill="1" applyBorder="1" applyAlignment="1">
      <alignment horizontal="center" vertical="center"/>
    </xf>
    <xf numFmtId="0" fontId="10" fillId="14" borderId="38" xfId="2" applyFont="1" applyFill="1" applyBorder="1" applyAlignment="1">
      <alignment horizontal="center" vertical="center"/>
    </xf>
    <xf numFmtId="168" fontId="2" fillId="0" borderId="48" xfId="0" applyNumberFormat="1" applyFont="1" applyBorder="1" applyAlignment="1" applyProtection="1">
      <alignment horizontal="right"/>
      <protection locked="0"/>
    </xf>
    <xf numFmtId="168" fontId="2" fillId="0" borderId="53" xfId="0" applyNumberFormat="1" applyFont="1" applyBorder="1" applyAlignment="1" applyProtection="1">
      <alignment horizontal="right"/>
      <protection locked="0"/>
    </xf>
    <xf numFmtId="168" fontId="30" fillId="15" borderId="65" xfId="0" applyNumberFormat="1" applyFont="1" applyFill="1" applyBorder="1" applyAlignment="1" applyProtection="1">
      <alignment horizontal="center"/>
      <protection locked="0"/>
    </xf>
    <xf numFmtId="168" fontId="30" fillId="15" borderId="60" xfId="0" applyNumberFormat="1" applyFont="1" applyFill="1" applyBorder="1" applyAlignment="1" applyProtection="1">
      <alignment horizontal="center"/>
      <protection locked="0"/>
    </xf>
    <xf numFmtId="168" fontId="30" fillId="15" borderId="66" xfId="0" applyNumberFormat="1" applyFont="1" applyFill="1" applyBorder="1" applyAlignment="1" applyProtection="1">
      <alignment horizontal="center"/>
      <protection locked="0"/>
    </xf>
    <xf numFmtId="0" fontId="10" fillId="15" borderId="11" xfId="1" applyFont="1" applyFill="1" applyBorder="1" applyAlignment="1">
      <alignment horizontal="center" vertical="center"/>
    </xf>
    <xf numFmtId="0" fontId="10" fillId="15" borderId="38" xfId="1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168" fontId="2" fillId="0" borderId="12" xfId="0" applyNumberFormat="1" applyFont="1" applyBorder="1" applyAlignment="1" applyProtection="1">
      <alignment horizontal="right"/>
      <protection locked="0"/>
    </xf>
    <xf numFmtId="168" fontId="2" fillId="0" borderId="69" xfId="0" applyNumberFormat="1" applyFont="1" applyBorder="1" applyAlignment="1" applyProtection="1">
      <alignment horizontal="right"/>
      <protection locked="0"/>
    </xf>
    <xf numFmtId="168" fontId="2" fillId="0" borderId="10" xfId="0" applyNumberFormat="1" applyFont="1" applyBorder="1" applyAlignment="1" applyProtection="1">
      <alignment horizontal="right"/>
      <protection locked="0"/>
    </xf>
    <xf numFmtId="168" fontId="2" fillId="0" borderId="4" xfId="0" applyNumberFormat="1" applyFont="1" applyBorder="1" applyAlignment="1" applyProtection="1">
      <alignment horizontal="right"/>
      <protection locked="0"/>
    </xf>
    <xf numFmtId="17" fontId="11" fillId="0" borderId="0" xfId="0" applyNumberFormat="1" applyFont="1" applyAlignment="1">
      <alignment horizontal="center"/>
    </xf>
    <xf numFmtId="0" fontId="43" fillId="0" borderId="62" xfId="0" applyFont="1" applyBorder="1" applyAlignment="1">
      <alignment horizontal="center"/>
    </xf>
    <xf numFmtId="0" fontId="43" fillId="0" borderId="0" xfId="0" applyFont="1" applyAlignment="1">
      <alignment horizontal="center"/>
    </xf>
    <xf numFmtId="17" fontId="43" fillId="0" borderId="62" xfId="0" applyNumberFormat="1" applyFont="1" applyBorder="1" applyAlignment="1">
      <alignment horizontal="center"/>
    </xf>
    <xf numFmtId="0" fontId="43" fillId="0" borderId="0" xfId="0" applyFont="1" applyAlignment="1">
      <alignment horizontal="left"/>
    </xf>
    <xf numFmtId="0" fontId="47" fillId="0" borderId="62" xfId="0" applyFont="1" applyBorder="1" applyAlignment="1">
      <alignment horizontal="center"/>
    </xf>
    <xf numFmtId="0" fontId="16" fillId="11" borderId="13" xfId="1" applyFont="1" applyFill="1" applyBorder="1" applyAlignment="1">
      <alignment horizontal="center" vertical="center"/>
    </xf>
    <xf numFmtId="0" fontId="16" fillId="11" borderId="26" xfId="1" applyFont="1" applyFill="1" applyBorder="1" applyAlignment="1">
      <alignment horizontal="center" vertical="center"/>
    </xf>
    <xf numFmtId="170" fontId="1" fillId="10" borderId="10" xfId="0" applyNumberFormat="1" applyFont="1" applyFill="1" applyBorder="1" applyAlignment="1">
      <alignment horizontal="center"/>
    </xf>
    <xf numFmtId="170" fontId="1" fillId="10" borderId="0" xfId="0" applyNumberFormat="1" applyFont="1" applyFill="1" applyAlignment="1">
      <alignment horizontal="center"/>
    </xf>
    <xf numFmtId="0" fontId="7" fillId="0" borderId="13" xfId="0" applyFont="1" applyBorder="1" applyAlignment="1">
      <alignment horizontal="center" vertical="center"/>
    </xf>
    <xf numFmtId="0" fontId="7" fillId="0" borderId="26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51" fillId="17" borderId="0" xfId="0" applyFont="1" applyFill="1" applyAlignment="1">
      <alignment horizontal="center" vertical="center"/>
    </xf>
    <xf numFmtId="17" fontId="43" fillId="0" borderId="0" xfId="0" applyNumberFormat="1" applyFont="1" applyAlignment="1">
      <alignment horizontal="center"/>
    </xf>
    <xf numFmtId="0" fontId="1" fillId="0" borderId="0" xfId="0" applyFont="1" applyFill="1" applyAlignment="1">
      <alignment vertical="top"/>
    </xf>
  </cellXfs>
  <cellStyles count="17">
    <cellStyle name="Buena" xfId="15" builtinId="26"/>
    <cellStyle name="Énfasis1" xfId="1" builtinId="29"/>
    <cellStyle name="Énfasis2" xfId="2" builtinId="33"/>
    <cellStyle name="Incorrecto" xfId="16" builtinId="27"/>
    <cellStyle name="Millares" xfId="8" builtinId="3"/>
    <cellStyle name="Millares [0]" xfId="14" builtinId="6"/>
    <cellStyle name="Millares 2" xfId="3"/>
    <cellStyle name="Millares 2 2" xfId="9"/>
    <cellStyle name="Millares 3" xfId="4"/>
    <cellStyle name="Millares 3 2" xfId="10"/>
    <cellStyle name="Millares 4" xfId="13"/>
    <cellStyle name="Moneda 2" xfId="11"/>
    <cellStyle name="Normal" xfId="0" builtinId="0"/>
    <cellStyle name="Normal 2" xfId="5"/>
    <cellStyle name="Normal 2 2" xfId="12"/>
    <cellStyle name="Normal 3" xfId="6"/>
    <cellStyle name="Porcentaje" xfId="7" builtinId="5"/>
  </cellStyles>
  <dxfs count="65">
    <dxf>
      <numFmt numFmtId="33" formatCode="_ * #,##0_ ;_ * \-#,##0_ ;_ * &quot;-&quot;_ ;_ @_ "/>
    </dxf>
    <dxf>
      <numFmt numFmtId="33" formatCode="_ * #,##0_ ;_ * \-#,##0_ ;_ * &quot;-&quot;_ ;_ @_ "/>
    </dxf>
    <dxf>
      <numFmt numFmtId="13" formatCode="0%"/>
    </dxf>
    <dxf>
      <numFmt numFmtId="13" formatCode="0%"/>
    </dxf>
    <dxf>
      <numFmt numFmtId="172" formatCode="0.0%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13" formatCode="0%"/>
    </dxf>
    <dxf>
      <numFmt numFmtId="33" formatCode="_ * #,##0_ ;_ * \-#,##0_ ;_ * &quot;-&quot;_ ;_ @_ "/>
    </dxf>
    <dxf>
      <numFmt numFmtId="33" formatCode="_ * #,##0_ ;_ * \-#,##0_ ;_ * &quot;-&quot;_ ;_ @_ "/>
    </dxf>
    <dxf>
      <numFmt numFmtId="172" formatCode="0.0%"/>
    </dxf>
    <dxf>
      <numFmt numFmtId="13" formatCode="0%"/>
    </dxf>
  </dxfs>
  <tableStyles count="0" defaultTableStyle="TableStyleMedium9" defaultPivotStyle="PivotStyleLight16"/>
  <colors>
    <mruColors>
      <color rgb="FFE1C1D6"/>
      <color rgb="FFFF99FF"/>
      <color rgb="FFFFCC66"/>
      <color rgb="FFFF99CC"/>
      <color rgb="FFFFFF99"/>
      <color rgb="FF66FF99"/>
      <color rgb="FF00FFFF"/>
      <color rgb="FFFCE010"/>
      <color rgb="FF75DFDD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30 de junio 2024.xlsx]GRAFICOS!TablaDinámica23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SITUACIóN PRESUPUESTARIA al MES DE </a:t>
            </a:r>
            <a:r>
              <a:rPr lang="es-ES"/>
              <a:t>JUNIO</a:t>
            </a:r>
            <a:r>
              <a:rPr lang="es-ES" baseline="0"/>
              <a:t> de 2024</a:t>
            </a:r>
            <a:endParaRPr lang="es-CL"/>
          </a:p>
          <a:p>
            <a:pPr>
              <a:defRPr/>
            </a:pPr>
            <a:r>
              <a:rPr lang="en-US"/>
              <a:t>PROGRAMA P01 SUBSECRETARíA DE DESARROLLO REGIONAL Y ADMINISTRATIVO</a:t>
            </a:r>
          </a:p>
        </c:rich>
      </c:tx>
      <c:layout>
        <c:manualLayout>
          <c:xMode val="edge"/>
          <c:yMode val="edge"/>
          <c:x val="0.3260128452872324"/>
          <c:y val="6.38051614317479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</c:pivotFmt>
      <c:pivotFmt>
        <c:idx val="4"/>
      </c:pivotFmt>
      <c:pivotFmt>
        <c:idx val="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pPr>
            <a:solidFill>
              <a:schemeClr val="accent1"/>
            </a:solidFill>
            <a:ln w="9525">
              <a:solidFill>
                <a:schemeClr val="lt1"/>
              </a:solidFill>
            </a:ln>
            <a:effectLst/>
          </c:spPr>
        </c:marker>
        <c:dLbl>
          <c:idx val="0"/>
          <c:dLblPos val="inEnd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7"/>
        <c:spPr>
          <a:solidFill>
            <a:srgbClr val="00B050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8"/>
        <c:spPr>
          <a:solidFill>
            <a:srgbClr val="FFCC6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9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1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2"/>
        <c:spPr>
          <a:solidFill>
            <a:srgbClr val="FFCC6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3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4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9"/>
        <c:spPr>
          <a:solidFill>
            <a:srgbClr val="00B050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20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21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23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24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2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28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29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30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rgbClr val="FF0000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3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ctr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39"/>
        <c:spPr>
          <a:solidFill>
            <a:srgbClr val="FFCC6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layout>
            <c:manualLayout>
              <c:x val="-2.282756488108309E-2"/>
              <c:y val="6.6716924872130684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bestFit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rgbClr val="00B050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layout>
            <c:manualLayout>
              <c:x val="1.0454828604591756E-2"/>
              <c:y val="-0.10136271999835469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bestFit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/>
      <c:pieChart>
        <c:varyColors val="1"/>
        <c:ser>
          <c:idx val="0"/>
          <c:order val="0"/>
          <c:tx>
            <c:strRef>
              <c:f>GRAFICOS!$C$327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rgbClr val="EB3C4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E96-47E4-BD15-D49462FADECC}"/>
              </c:ext>
            </c:extLst>
          </c:dPt>
          <c:dPt>
            <c:idx val="1"/>
            <c:bubble3D val="0"/>
            <c:spPr>
              <a:solidFill>
                <a:srgbClr val="FFCC6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CE96-47E4-BD15-D49462FADECC}"/>
              </c:ext>
            </c:extLst>
          </c:dPt>
          <c:dPt>
            <c:idx val="2"/>
            <c:bubble3D val="0"/>
            <c:spPr>
              <a:solidFill>
                <a:srgbClr val="00B05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CE96-47E4-BD15-D49462FADECC}"/>
              </c:ext>
            </c:extLst>
          </c:dPt>
          <c:dLbls>
            <c:dLbl>
              <c:idx val="1"/>
              <c:layout>
                <c:manualLayout>
                  <c:x val="-2.282756488108309E-2"/>
                  <c:y val="6.6716924872130684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0454828604591756E-2"/>
                  <c:y val="-0.1013627199983546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GRAFICOS!$B$328:$B$330</c:f>
              <c:strCache>
                <c:ptCount val="3"/>
                <c:pt idx="0">
                  <c:v>Ejecución.</c:v>
                </c:pt>
                <c:pt idx="1">
                  <c:v>Saldo por ejecutar.</c:v>
                </c:pt>
                <c:pt idx="2">
                  <c:v>Saldo disponible.</c:v>
                </c:pt>
              </c:strCache>
            </c:strRef>
          </c:cat>
          <c:val>
            <c:numRef>
              <c:f>GRAFICOS!$C$328:$C$330</c:f>
              <c:numCache>
                <c:formatCode>General</c:formatCode>
                <c:ptCount val="3"/>
                <c:pt idx="0">
                  <c:v>22877442.257000003</c:v>
                </c:pt>
                <c:pt idx="1">
                  <c:v>1886458.2859999985</c:v>
                </c:pt>
                <c:pt idx="2">
                  <c:v>209360157.55700001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E96-47E4-BD15-D49462FADECC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6076109878452312"/>
          <c:y val="0.16835117282667786"/>
          <c:w val="0.20394064165009174"/>
          <c:h val="7.47396034878319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30 de junio 2024.xlsx]GRAFICOS!TablaDinámica24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SITUACIóN PRESUPUESTARIA al MES </a:t>
            </a:r>
            <a:r>
              <a:rPr lang="es-E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DE JUNIO DE 2024</a:t>
            </a:r>
            <a:endParaRPr lang="es-CL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PROGRAMA P02 FORTALECIMIENTO DE LA GESTIÓN SUBNACIONAL</a:t>
            </a:r>
            <a:endParaRPr lang="es-CL" sz="1400" b="1" i="0" u="none" strike="noStrike" kern="1200" cap="all" spc="5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endParaRPr>
          </a:p>
        </c:rich>
      </c:tx>
      <c:layout>
        <c:manualLayout>
          <c:xMode val="edge"/>
          <c:yMode val="edge"/>
          <c:x val="0.35492509653618992"/>
          <c:y val="5.64126420291207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1" i="0" u="none" strike="noStrike" kern="1200" cap="all" spc="5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</c:pivotFmt>
      <c:pivotFmt>
        <c:idx val="1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pPr>
            <a:solidFill>
              <a:schemeClr val="accent1"/>
            </a:solidFill>
            <a:ln w="9525">
              <a:solidFill>
                <a:schemeClr val="lt1"/>
              </a:solidFill>
            </a:ln>
            <a:effectLst/>
          </c:spPr>
        </c:marker>
        <c:dLbl>
          <c:idx val="0"/>
          <c:dLblPos val="inEnd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3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4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0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2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3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4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22"/>
        <c:spPr>
          <a:solidFill>
            <a:srgbClr val="FFCC6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23"/>
        <c:spPr>
          <a:solidFill>
            <a:srgbClr val="00B050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</c:pivotFmts>
    <c:plotArea>
      <c:layout>
        <c:manualLayout>
          <c:layoutTarget val="inner"/>
          <c:xMode val="edge"/>
          <c:yMode val="edge"/>
          <c:x val="0.3811791433083333"/>
          <c:y val="0.26747293105250342"/>
          <c:w val="0.23037791306689526"/>
          <c:h val="0.68364599730717512"/>
        </c:manualLayout>
      </c:layout>
      <c:pieChart>
        <c:varyColors val="1"/>
        <c:ser>
          <c:idx val="0"/>
          <c:order val="0"/>
          <c:tx>
            <c:strRef>
              <c:f>GRAFICOS!$C$349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rgbClr val="EB3C4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A62-4293-A86D-6D8C39853AE3}"/>
              </c:ext>
            </c:extLst>
          </c:dPt>
          <c:dPt>
            <c:idx val="1"/>
            <c:bubble3D val="0"/>
            <c:spPr>
              <a:solidFill>
                <a:srgbClr val="FFCC6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BA62-4293-A86D-6D8C39853AE3}"/>
              </c:ext>
            </c:extLst>
          </c:dPt>
          <c:dPt>
            <c:idx val="2"/>
            <c:bubble3D val="0"/>
            <c:spPr>
              <a:solidFill>
                <a:srgbClr val="00B05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A62-4293-A86D-6D8C39853AE3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GRAFICOS!$B$350:$B$352</c:f>
              <c:strCache>
                <c:ptCount val="3"/>
                <c:pt idx="0">
                  <c:v>Ejecución.</c:v>
                </c:pt>
                <c:pt idx="1">
                  <c:v>Saldo por ejecutar.</c:v>
                </c:pt>
                <c:pt idx="2">
                  <c:v>Saldo disponible.</c:v>
                </c:pt>
              </c:strCache>
            </c:strRef>
          </c:cat>
          <c:val>
            <c:numRef>
              <c:f>GRAFICOS!$C$350:$C$352</c:f>
              <c:numCache>
                <c:formatCode>_(* #,##0_);_(* \(#,##0\);_(* "-"_);_(@_)</c:formatCode>
                <c:ptCount val="3"/>
                <c:pt idx="0">
                  <c:v>2973350.8470000001</c:v>
                </c:pt>
                <c:pt idx="1">
                  <c:v>1548283.4709999999</c:v>
                </c:pt>
                <c:pt idx="2">
                  <c:v>3362957.7819999997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A62-4293-A86D-6D8C39853AE3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5835867363426421"/>
          <c:y val="0.17510017693515698"/>
          <c:w val="0.20443403606807214"/>
          <c:h val="7.4573223164725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30 de junio 2024.xlsx]GRAFICOS!TablaDinámica25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SITUACIóN PRESUPUESTARIA al MES d</a:t>
            </a:r>
            <a:r>
              <a:rPr lang="en-US" baseline="0"/>
              <a:t>e JUNIO de 2024</a:t>
            </a:r>
            <a:endParaRPr lang="es-CL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en-US"/>
              <a:t>PROGRAMA P03 PROGRAMAS </a:t>
            </a: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DE</a:t>
            </a:r>
            <a:r>
              <a:rPr lang="en-US"/>
              <a:t> DESARROLLO LOCAL</a:t>
            </a:r>
            <a:endParaRPr lang="es-CL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en-US"/>
          </a:p>
        </c:rich>
      </c:tx>
      <c:layout>
        <c:manualLayout>
          <c:xMode val="edge"/>
          <c:yMode val="edge"/>
          <c:x val="0.38054443359128148"/>
          <c:y val="6.3937394813909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1" i="0" u="none" strike="noStrike" kern="1200" cap="all" spc="5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</c:pivotFmt>
      <c:pivotFmt>
        <c:idx val="1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pPr>
            <a:solidFill>
              <a:schemeClr val="accent1"/>
            </a:solidFill>
            <a:ln w="9525">
              <a:solidFill>
                <a:schemeClr val="lt1"/>
              </a:solidFill>
            </a:ln>
            <a:effectLst/>
          </c:spPr>
        </c:marker>
        <c:dLbl>
          <c:idx val="0"/>
          <c:dLblPos val="inEnd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4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5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6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9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1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4"/>
        <c:spPr>
          <a:solidFill>
            <a:srgbClr val="FFCC6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5"/>
        <c:spPr>
          <a:solidFill>
            <a:srgbClr val="00B050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layout>
            <c:manualLayout>
              <c:x val="4.780644141783566E-2"/>
              <c:y val="-0.10686411377434531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bestFit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38918326174320611"/>
          <c:y val="0.24466993498731446"/>
          <c:w val="0.22984695701538335"/>
          <c:h val="0.72372086245833611"/>
        </c:manualLayout>
      </c:layout>
      <c:pieChart>
        <c:varyColors val="1"/>
        <c:ser>
          <c:idx val="0"/>
          <c:order val="0"/>
          <c:tx>
            <c:strRef>
              <c:f>GRAFICOS!$C$376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rgbClr val="EB3C4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63B8-4C64-9A6E-DC09D2B7EDF4}"/>
              </c:ext>
            </c:extLst>
          </c:dPt>
          <c:dPt>
            <c:idx val="1"/>
            <c:bubble3D val="0"/>
            <c:spPr>
              <a:solidFill>
                <a:srgbClr val="FFCC6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63B8-4C64-9A6E-DC09D2B7EDF4}"/>
              </c:ext>
            </c:extLst>
          </c:dPt>
          <c:dPt>
            <c:idx val="2"/>
            <c:bubble3D val="0"/>
            <c:spPr>
              <a:solidFill>
                <a:srgbClr val="00B05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63B8-4C64-9A6E-DC09D2B7EDF4}"/>
              </c:ext>
            </c:extLst>
          </c:dPt>
          <c:dLbls>
            <c:dLbl>
              <c:idx val="2"/>
              <c:layout>
                <c:manualLayout>
                  <c:x val="4.780644141783566E-2"/>
                  <c:y val="-0.1068641137743453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GRAFICOS!$B$377:$B$379</c:f>
              <c:strCache>
                <c:ptCount val="3"/>
                <c:pt idx="0">
                  <c:v>Ejecución.</c:v>
                </c:pt>
                <c:pt idx="1">
                  <c:v>Saldo por ejecutar.</c:v>
                </c:pt>
                <c:pt idx="2">
                  <c:v>Saldo disponible.</c:v>
                </c:pt>
              </c:strCache>
            </c:strRef>
          </c:cat>
          <c:val>
            <c:numRef>
              <c:f>GRAFICOS!$C$377:$C$379</c:f>
              <c:numCache>
                <c:formatCode>General</c:formatCode>
                <c:ptCount val="3"/>
                <c:pt idx="0">
                  <c:v>160291943.01300001</c:v>
                </c:pt>
                <c:pt idx="1">
                  <c:v>6038244.8790000081</c:v>
                </c:pt>
                <c:pt idx="2">
                  <c:v>131693301.30800003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3B8-4C64-9A6E-DC09D2B7EDF4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1014910374371466"/>
          <c:y val="0.17612245521605832"/>
          <c:w val="0.20328646153156041"/>
          <c:h val="4.01788601760142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anchor="ctr" anchorCtr="1"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30 de junio 2024.xlsx]GRAFICOS!TablaDinámica26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SITUACIóN PRESUPUESTARIA al MES de </a:t>
            </a:r>
            <a:r>
              <a:rPr lang="es-E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JUNIO de 2024</a:t>
            </a:r>
            <a:endParaRPr lang="es-CL" sz="1400" b="1" i="0" u="none" strike="noStrike" kern="1200" cap="all" spc="5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endParaRPr>
          </a:p>
          <a:p>
            <a:pPr algn="ctr" rtl="0"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PROGRAMA p05 TRANSFERENCIAS A GOBIERNOS REGIONALES</a:t>
            </a:r>
            <a:endParaRPr lang="es-CL" sz="1400" b="1" i="0" u="none" strike="noStrike" kern="1200" cap="all" spc="5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endParaRPr>
          </a:p>
        </c:rich>
      </c:tx>
      <c:layout>
        <c:manualLayout>
          <c:xMode val="edge"/>
          <c:yMode val="edge"/>
          <c:x val="0.38790324913908175"/>
          <c:y val="5.21888038424530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cap="all" spc="5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</c:pivotFmt>
      <c:pivotFmt>
        <c:idx val="1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FF0000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3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4"/>
        <c:spPr>
          <a:solidFill>
            <a:srgbClr val="FF0000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layout>
            <c:manualLayout>
              <c:x val="-5.9474789033052778E-3"/>
              <c:y val="0.13422633978334869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8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FF0000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layout>
            <c:manualLayout>
              <c:x val="-5.9474789033052778E-3"/>
              <c:y val="0.13422633978334869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layout>
            <c:manualLayout>
              <c:x val="-2.1025135817141084E-2"/>
              <c:y val="0.10786515327043747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FFCC6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layout>
            <c:manualLayout>
              <c:x val="4.1990184566833679E-3"/>
              <c:y val="0.11053715147664847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009A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layout>
            <c:manualLayout>
              <c:x val="3.0798228319660028E-2"/>
              <c:y val="-0.11026215667644719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39280781443877211"/>
          <c:y val="0.29413364558549354"/>
          <c:w val="0.23518957275050373"/>
          <c:h val="0.70451157563904676"/>
        </c:manualLayout>
      </c:layout>
      <c:pieChart>
        <c:varyColors val="1"/>
        <c:ser>
          <c:idx val="0"/>
          <c:order val="0"/>
          <c:tx>
            <c:strRef>
              <c:f>GRAFICOS!$C$410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rgbClr val="EB3C4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0B73-4BF4-8E7B-632EAC46ABE4}"/>
              </c:ext>
            </c:extLst>
          </c:dPt>
          <c:dPt>
            <c:idx val="1"/>
            <c:bubble3D val="0"/>
            <c:spPr>
              <a:solidFill>
                <a:srgbClr val="FFCC6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0B73-4BF4-8E7B-632EAC46ABE4}"/>
              </c:ext>
            </c:extLst>
          </c:dPt>
          <c:dPt>
            <c:idx val="2"/>
            <c:bubble3D val="0"/>
            <c:spPr>
              <a:solidFill>
                <a:srgbClr val="009A4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0B73-4BF4-8E7B-632EAC46ABE4}"/>
              </c:ext>
            </c:extLst>
          </c:dPt>
          <c:dLbls>
            <c:dLbl>
              <c:idx val="0"/>
              <c:layout>
                <c:manualLayout>
                  <c:x val="-2.1025135817141084E-2"/>
                  <c:y val="0.1078651532704374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4.1990184566833679E-3"/>
                  <c:y val="0.1105371514766484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0798228319660028E-2"/>
                  <c:y val="-0.1102621566764471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GRAFICOS!$B$411:$B$413</c:f>
              <c:strCache>
                <c:ptCount val="3"/>
                <c:pt idx="0">
                  <c:v>Ejecución.</c:v>
                </c:pt>
                <c:pt idx="1">
                  <c:v>Saldo por ejecutar.</c:v>
                </c:pt>
                <c:pt idx="2">
                  <c:v>Saldo disponible M$.</c:v>
                </c:pt>
              </c:strCache>
            </c:strRef>
          </c:cat>
          <c:val>
            <c:numRef>
              <c:f>GRAFICOS!$C$411:$C$413</c:f>
              <c:numCache>
                <c:formatCode>_(* #,##0_);_(* \(#,##0\);_(* "-"_);_(@_)</c:formatCode>
                <c:ptCount val="3"/>
                <c:pt idx="0">
                  <c:v>10191593</c:v>
                </c:pt>
                <c:pt idx="1">
                  <c:v>0</c:v>
                </c:pt>
                <c:pt idx="2">
                  <c:v>50947218.200000003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0B73-4BF4-8E7B-632EAC46ABE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1215971594357897"/>
          <c:y val="0.16293979822138574"/>
          <c:w val="0.2206083935377437"/>
          <c:h val="2.73369745136253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30 de junio 2024.xlsx]GRAFICOS!TablaDinámica7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 sz="16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Comparativo</a:t>
            </a:r>
            <a:r>
              <a:rPr lang="es-CL" sz="16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 porcentual de ejecución por subtítulo presupuestario</a:t>
            </a:r>
          </a:p>
          <a:p>
            <a:pPr>
              <a:defRPr/>
            </a:pPr>
            <a:r>
              <a:rPr lang="es-CL" sz="16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año 2023 vs año 2024</a:t>
            </a:r>
          </a:p>
          <a:p>
            <a:pPr>
              <a:defRPr/>
            </a:pPr>
            <a:r>
              <a:rPr lang="es-CL" sz="16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A  JUNIO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</c:pivotFmt>
      <c:pivotFmt>
        <c:idx val="1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rgbClr val="002060"/>
          </a:solidFill>
          <a:ln>
            <a:noFill/>
          </a:ln>
          <a:effectLst/>
        </c:spPr>
      </c:pivotFmt>
      <c:pivotFmt>
        <c:idx val="6"/>
        <c:spPr>
          <a:solidFill>
            <a:srgbClr val="FFC000"/>
          </a:solidFill>
          <a:ln>
            <a:noFill/>
          </a:ln>
          <a:effectLst/>
        </c:spPr>
      </c:pivotFmt>
      <c:pivotFmt>
        <c:idx val="7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rgbClr val="FFCC6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rgbClr val="FFCC66"/>
          </a:solidFill>
          <a:ln>
            <a:solidFill>
              <a:srgbClr val="FFCC66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rgbClr val="FFCC6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rgbClr val="FFCC66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rgbClr val="FFCC66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9.0787168946083151E-3"/>
          <c:y val="0.2798377646050268"/>
          <c:w val="0.9669864840196063"/>
          <c:h val="0.513824884792626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GRAFICOS!$C$136</c:f>
              <c:strCache>
                <c:ptCount val="1"/>
                <c:pt idx="0">
                  <c:v>% de Ejecución  2024 M$.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GRAFICOS!$B$137:$B$146</c:f>
              <c:strCache>
                <c:ptCount val="9"/>
                <c:pt idx="0">
                  <c:v>ADQUISICIÓN DE ACTIVOS NO FINANCIEROS</c:v>
                </c:pt>
                <c:pt idx="1">
                  <c:v>BIENES Y SERVICIOS DE CONSUMO</c:v>
                </c:pt>
                <c:pt idx="2">
                  <c:v>GASTOS EN PERSONAL</c:v>
                </c:pt>
                <c:pt idx="3">
                  <c:v>INGRESOS AL FISCO</c:v>
                </c:pt>
                <c:pt idx="4">
                  <c:v>PRESTACIONES DE SEGURIDAD SOCIAL</c:v>
                </c:pt>
                <c:pt idx="5">
                  <c:v>PRESTAMOS </c:v>
                </c:pt>
                <c:pt idx="6">
                  <c:v>SERVICIO DE LA DEUDA</c:v>
                </c:pt>
                <c:pt idx="7">
                  <c:v>TRANSFERENCIAS CORRIENTES </c:v>
                </c:pt>
                <c:pt idx="8">
                  <c:v>TRANSFERENCIAS DE CAPITAL </c:v>
                </c:pt>
              </c:strCache>
            </c:strRef>
          </c:cat>
          <c:val>
            <c:numRef>
              <c:f>GRAFICOS!$C$137:$C$146</c:f>
              <c:numCache>
                <c:formatCode>0%</c:formatCode>
                <c:ptCount val="9"/>
                <c:pt idx="0">
                  <c:v>0.14166715304640193</c:v>
                </c:pt>
                <c:pt idx="1">
                  <c:v>0.31265677393496794</c:v>
                </c:pt>
                <c:pt idx="2">
                  <c:v>0.50812117190581452</c:v>
                </c:pt>
                <c:pt idx="3">
                  <c:v>5.4718361028902853</c:v>
                </c:pt>
                <c:pt idx="4">
                  <c:v>0</c:v>
                </c:pt>
                <c:pt idx="5">
                  <c:v>0.36612204107425628</c:v>
                </c:pt>
                <c:pt idx="6">
                  <c:v>0.84450141397570044</c:v>
                </c:pt>
                <c:pt idx="7">
                  <c:v>0.90757292681947876</c:v>
                </c:pt>
                <c:pt idx="8">
                  <c:v>0.15068921218189871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9EE-46B6-B9ED-D1835A70D1FC}"/>
            </c:ext>
          </c:extLst>
        </c:ser>
        <c:ser>
          <c:idx val="1"/>
          <c:order val="1"/>
          <c:tx>
            <c:strRef>
              <c:f>GRAFICOS!$D$136</c:f>
              <c:strCache>
                <c:ptCount val="1"/>
                <c:pt idx="0">
                  <c:v>% Ejecución 2023 M$,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GRAFICOS!$B$137:$B$146</c:f>
              <c:strCache>
                <c:ptCount val="9"/>
                <c:pt idx="0">
                  <c:v>ADQUISICIÓN DE ACTIVOS NO FINANCIEROS</c:v>
                </c:pt>
                <c:pt idx="1">
                  <c:v>BIENES Y SERVICIOS DE CONSUMO</c:v>
                </c:pt>
                <c:pt idx="2">
                  <c:v>GASTOS EN PERSONAL</c:v>
                </c:pt>
                <c:pt idx="3">
                  <c:v>INGRESOS AL FISCO</c:v>
                </c:pt>
                <c:pt idx="4">
                  <c:v>PRESTACIONES DE SEGURIDAD SOCIAL</c:v>
                </c:pt>
                <c:pt idx="5">
                  <c:v>PRESTAMOS </c:v>
                </c:pt>
                <c:pt idx="6">
                  <c:v>SERVICIO DE LA DEUDA</c:v>
                </c:pt>
                <c:pt idx="7">
                  <c:v>TRANSFERENCIAS CORRIENTES </c:v>
                </c:pt>
                <c:pt idx="8">
                  <c:v>TRANSFERENCIAS DE CAPITAL </c:v>
                </c:pt>
              </c:strCache>
            </c:strRef>
          </c:cat>
          <c:val>
            <c:numRef>
              <c:f>GRAFICOS!$D$137:$D$146</c:f>
              <c:numCache>
                <c:formatCode>0.0%</c:formatCode>
                <c:ptCount val="9"/>
                <c:pt idx="0">
                  <c:v>0.1801551131864724</c:v>
                </c:pt>
                <c:pt idx="1">
                  <c:v>0.22757071205215049</c:v>
                </c:pt>
                <c:pt idx="2">
                  <c:v>0.51928387048500912</c:v>
                </c:pt>
                <c:pt idx="3">
                  <c:v>19.615364518527922</c:v>
                </c:pt>
                <c:pt idx="4">
                  <c:v>1</c:v>
                </c:pt>
                <c:pt idx="5">
                  <c:v>5.6867441316811145E-2</c:v>
                </c:pt>
                <c:pt idx="6">
                  <c:v>0.53625433722246652</c:v>
                </c:pt>
                <c:pt idx="7">
                  <c:v>0.90702981055726717</c:v>
                </c:pt>
                <c:pt idx="8">
                  <c:v>0.14940269959264391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9EE-46B6-B9ED-D1835A70D1F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539193504"/>
        <c:axId val="539200032"/>
      </c:barChart>
      <c:catAx>
        <c:axId val="53919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539200032"/>
        <c:crosses val="autoZero"/>
        <c:auto val="1"/>
        <c:lblAlgn val="ctr"/>
        <c:lblOffset val="100"/>
        <c:noMultiLvlLbl val="0"/>
      </c:catAx>
      <c:valAx>
        <c:axId val="53920003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53919350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 orientation="portrait"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30 de junio 2024.xlsx]GRAFICOS!TablaDinámica10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s-CL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COMPARATIVO PORCENTUAL DE EJECUCIÓN POR PROGRAMA PRESUPUESTARIo </a:t>
            </a:r>
          </a:p>
          <a:p>
            <a:pPr algn="ctr" rtl="0">
              <a:defRPr b="1" cap="all" spc="50"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es-CL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AÑO 2023 VS 2024 </a:t>
            </a:r>
          </a:p>
          <a:p>
            <a:pPr algn="ctr" rtl="0">
              <a:defRPr b="1" cap="all" spc="50"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es-CL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A JUNIO</a:t>
            </a:r>
          </a:p>
        </c:rich>
      </c:tx>
      <c:layout>
        <c:manualLayout>
          <c:xMode val="edge"/>
          <c:yMode val="edge"/>
          <c:x val="0.27196686881008747"/>
          <c:y val="6.75292100976781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cap="all" spc="5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rgbClr val="FFCC66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rgbClr val="002060"/>
          </a:solidFill>
          <a:ln>
            <a:noFill/>
          </a:ln>
          <a:effectLst/>
        </c:spPr>
      </c:pivotFmt>
      <c:pivotFmt>
        <c:idx val="17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rgbClr val="FFCC66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GRAFICOS!$C$287</c:f>
              <c:strCache>
                <c:ptCount val="1"/>
                <c:pt idx="0">
                  <c:v>% de Ejecución 2024 M$.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GRAFICOS!$B$288:$B$292</c:f>
              <c:strCache>
                <c:ptCount val="4"/>
                <c:pt idx="0">
                  <c:v>PROGRAMA 01 - SUBSECRETARIA </c:v>
                </c:pt>
                <c:pt idx="1">
                  <c:v>PROGRAMA 02 - SUBNACIONAL</c:v>
                </c:pt>
                <c:pt idx="2">
                  <c:v>PROGRAMA 03 - DESARROLLO LOCAL</c:v>
                </c:pt>
                <c:pt idx="3">
                  <c:v>PROGRAMA 05 - TRANSFERENCIA GORES</c:v>
                </c:pt>
              </c:strCache>
            </c:strRef>
          </c:cat>
          <c:val>
            <c:numRef>
              <c:f>GRAFICOS!$C$288:$C$292</c:f>
              <c:numCache>
                <c:formatCode>0%</c:formatCode>
                <c:ptCount val="4"/>
                <c:pt idx="0">
                  <c:v>9.7715042369667535E-2</c:v>
                </c:pt>
                <c:pt idx="1">
                  <c:v>0.37710902596977719</c:v>
                </c:pt>
                <c:pt idx="2">
                  <c:v>0.53785003136256138</c:v>
                </c:pt>
                <c:pt idx="3">
                  <c:v>0.16669596284201221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9B-4AA8-BB80-7A7565F1328F}"/>
            </c:ext>
          </c:extLst>
        </c:ser>
        <c:ser>
          <c:idx val="1"/>
          <c:order val="1"/>
          <c:tx>
            <c:strRef>
              <c:f>GRAFICOS!$D$287</c:f>
              <c:strCache>
                <c:ptCount val="1"/>
                <c:pt idx="0">
                  <c:v>% Ejecución 2023 M$.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GRAFICOS!$B$288:$B$292</c:f>
              <c:strCache>
                <c:ptCount val="4"/>
                <c:pt idx="0">
                  <c:v>PROGRAMA 01 - SUBSECRETARIA </c:v>
                </c:pt>
                <c:pt idx="1">
                  <c:v>PROGRAMA 02 - SUBNACIONAL</c:v>
                </c:pt>
                <c:pt idx="2">
                  <c:v>PROGRAMA 03 - DESARROLLO LOCAL</c:v>
                </c:pt>
                <c:pt idx="3">
                  <c:v>PROGRAMA 05 - TRANSFERENCIA GORES</c:v>
                </c:pt>
              </c:strCache>
            </c:strRef>
          </c:cat>
          <c:val>
            <c:numRef>
              <c:f>GRAFICOS!$D$288:$D$292</c:f>
              <c:numCache>
                <c:formatCode>0%</c:formatCode>
                <c:ptCount val="4"/>
                <c:pt idx="0">
                  <c:v>0.48737404219407415</c:v>
                </c:pt>
                <c:pt idx="1">
                  <c:v>0.30844315786861948</c:v>
                </c:pt>
                <c:pt idx="2">
                  <c:v>0.36271420997633375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E9B-4AA8-BB80-7A7565F132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539202208"/>
        <c:axId val="539194048"/>
      </c:barChart>
      <c:catAx>
        <c:axId val="53920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539194048"/>
        <c:crosses val="autoZero"/>
        <c:auto val="1"/>
        <c:lblAlgn val="ctr"/>
        <c:lblOffset val="100"/>
        <c:noMultiLvlLbl val="0"/>
      </c:catAx>
      <c:valAx>
        <c:axId val="53919404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539202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30 de junio 2024.xlsx]GRAFICOS!TablaDinámica8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 sz="16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COMPARATIVO: PRESUPUESTO INICIAL VS PRESUPUESTO VIGENTE AÑO 2024 </a:t>
            </a:r>
          </a:p>
          <a:p>
            <a:pPr>
              <a:defRPr/>
            </a:pPr>
            <a:r>
              <a:rPr lang="es-CL" sz="16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MES DE JUNIO POR SUBTÍTULO PRESUPUESTARIO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tx1">
              <a:lumMod val="65000"/>
              <a:lumOff val="35000"/>
            </a:schemeClr>
          </a:solidFill>
          <a:ln>
            <a:noFill/>
          </a:ln>
          <a:effectLst/>
        </c:spPr>
      </c:pivotFmt>
      <c:pivotFmt>
        <c:idx val="7"/>
        <c:spPr>
          <a:solidFill>
            <a:srgbClr val="009A46"/>
          </a:solidFill>
          <a:ln>
            <a:noFill/>
          </a:ln>
          <a:effectLst/>
        </c:spPr>
      </c:pivotFmt>
      <c:pivotFmt>
        <c:idx val="8"/>
        <c:spPr>
          <a:solidFill>
            <a:schemeClr val="tx1">
              <a:lumMod val="65000"/>
              <a:lumOff val="3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009A46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tx1">
              <a:lumMod val="65000"/>
              <a:lumOff val="3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009A46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009A46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rgbClr val="FFCC66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rgbClr val="FFCC66"/>
          </a:solidFill>
          <a:ln>
            <a:noFill/>
          </a:ln>
          <a:effectLst/>
        </c:spPr>
        <c:dLbl>
          <c:idx val="0"/>
          <c:layout>
            <c:manualLayout>
              <c:x val="2.5172625740733012E-3"/>
              <c:y val="5.1245555430683778E-2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rgbClr val="FFCC66"/>
          </a:solidFill>
          <a:ln>
            <a:noFill/>
          </a:ln>
          <a:effectLst/>
        </c:spPr>
        <c:dLbl>
          <c:idx val="0"/>
          <c:layout>
            <c:manualLayout>
              <c:x val="1.0858291414423392E-2"/>
              <c:y val="-3.7959670689395441E-3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rgbClr val="009A46"/>
          </a:solidFill>
          <a:ln>
            <a:noFill/>
          </a:ln>
          <a:effectLst/>
        </c:spPr>
        <c:dLbl>
          <c:idx val="0"/>
          <c:layout>
            <c:manualLayout>
              <c:x val="-8.390875246911414E-3"/>
              <c:y val="0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rgbClr val="FFCC66"/>
          </a:solidFill>
          <a:ln>
            <a:noFill/>
          </a:ln>
          <a:effectLst/>
        </c:spPr>
        <c:dLbl>
          <c:idx val="0"/>
          <c:layout>
            <c:manualLayout>
              <c:x val="6.712700197529009E-3"/>
              <c:y val="-1.897983534469772E-3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rgbClr val="FFCC66"/>
          </a:solidFill>
          <a:ln>
            <a:noFill/>
          </a:ln>
          <a:effectLst/>
        </c:spPr>
        <c:dLbl>
          <c:idx val="0"/>
          <c:layout>
            <c:manualLayout>
              <c:x val="8.390875246911414E-3"/>
              <c:y val="-3.7959670689395441E-3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rgbClr val="FFCC66"/>
          </a:solidFill>
          <a:ln>
            <a:noFill/>
          </a:ln>
          <a:effectLst/>
        </c:spPr>
        <c:dLbl>
          <c:idx val="0"/>
          <c:layout>
            <c:manualLayout>
              <c:x val="1.5942662969131625E-2"/>
              <c:y val="0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rgbClr val="FFCC66"/>
          </a:solidFill>
          <a:ln>
            <a:noFill/>
          </a:ln>
          <a:effectLst/>
        </c:spPr>
        <c:dLbl>
          <c:idx val="0"/>
          <c:layout>
            <c:manualLayout>
              <c:x val="3.9135751939237849E-3"/>
              <c:y val="-1.3918385133072236E-16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rgbClr val="FFCC6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5"/>
        <c:dLbl>
          <c:idx val="0"/>
          <c:layout>
            <c:manualLayout>
              <c:x val="-1.0965878663231021E-2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6"/>
        <c:dLbl>
          <c:idx val="0"/>
          <c:layout>
            <c:manualLayout>
              <c:x val="-1.0965878663231021E-2"/>
              <c:y val="-7.5919341378790882E-3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rgbClr val="FFCC66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8"/>
        <c:spPr>
          <a:solidFill>
            <a:srgbClr val="002060"/>
          </a:solidFill>
          <a:ln>
            <a:noFill/>
          </a:ln>
          <a:effectLst/>
        </c:spPr>
      </c:pivotFmt>
      <c:pivotFmt>
        <c:idx val="29"/>
        <c:spPr>
          <a:solidFill>
            <a:srgbClr val="002060"/>
          </a:solidFill>
          <a:ln>
            <a:noFill/>
          </a:ln>
          <a:effectLst/>
        </c:spPr>
      </c:pivotFmt>
      <c:pivotFmt>
        <c:idx val="30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6.4885560447987597E-3"/>
          <c:y val="0.24678284318531254"/>
          <c:w val="0.9810661069354295"/>
          <c:h val="0.606301574339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GRAFICOS!$C$3</c:f>
              <c:strCache>
                <c:ptCount val="1"/>
                <c:pt idx="0">
                  <c:v>Presupuesto Inicial 2024 M$.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GRAFICOS!$B$4:$B$15</c:f>
              <c:strCache>
                <c:ptCount val="11"/>
                <c:pt idx="0">
                  <c:v>ADQUISICIÓN DE ACTIVOS FINANCIEROS </c:v>
                </c:pt>
                <c:pt idx="1">
                  <c:v>ADQUISICIÓN DE ACTIVOS NO FINANCIEROS</c:v>
                </c:pt>
                <c:pt idx="2">
                  <c:v>BIENES Y SERVICIOS DE CONSUMO</c:v>
                </c:pt>
                <c:pt idx="3">
                  <c:v>GASTOS EN PERSONAL</c:v>
                </c:pt>
                <c:pt idx="4">
                  <c:v>INGRESOS AL FISCO</c:v>
                </c:pt>
                <c:pt idx="5">
                  <c:v>PRESTACIONES DE SEGURIDAD SOCIAL</c:v>
                </c:pt>
                <c:pt idx="6">
                  <c:v>PRESTAMOS </c:v>
                </c:pt>
                <c:pt idx="7">
                  <c:v>SALDO FINAL DE CAJA</c:v>
                </c:pt>
                <c:pt idx="8">
                  <c:v>SERVICIO DE LA DEUDA</c:v>
                </c:pt>
                <c:pt idx="9">
                  <c:v>TRANSFERENCIAS CORRIENTES </c:v>
                </c:pt>
                <c:pt idx="10">
                  <c:v>TRANSFERENCIAS DE CAPITAL </c:v>
                </c:pt>
              </c:strCache>
            </c:strRef>
          </c:cat>
          <c:val>
            <c:numRef>
              <c:f>GRAFICOS!$C$4:$C$15</c:f>
              <c:numCache>
                <c:formatCode>#,##0</c:formatCode>
                <c:ptCount val="11"/>
                <c:pt idx="0">
                  <c:v>0</c:v>
                </c:pt>
                <c:pt idx="1">
                  <c:v>262003</c:v>
                </c:pt>
                <c:pt idx="2">
                  <c:v>2404066</c:v>
                </c:pt>
                <c:pt idx="3">
                  <c:v>19060021</c:v>
                </c:pt>
                <c:pt idx="4">
                  <c:v>171198</c:v>
                </c:pt>
                <c:pt idx="5">
                  <c:v>10</c:v>
                </c:pt>
                <c:pt idx="6">
                  <c:v>7570484</c:v>
                </c:pt>
                <c:pt idx="7">
                  <c:v>0</c:v>
                </c:pt>
                <c:pt idx="8">
                  <c:v>15249064.299999999</c:v>
                </c:pt>
                <c:pt idx="9">
                  <c:v>85908502</c:v>
                </c:pt>
                <c:pt idx="10">
                  <c:v>502749445.99900001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4C96-4F12-848E-E69B833D975D}"/>
            </c:ext>
          </c:extLst>
        </c:ser>
        <c:ser>
          <c:idx val="1"/>
          <c:order val="1"/>
          <c:tx>
            <c:strRef>
              <c:f>GRAFICOS!$D$3</c:f>
              <c:strCache>
                <c:ptCount val="1"/>
                <c:pt idx="0">
                  <c:v>Presupuesto Vigente 2024 M$.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GRAFICOS!$B$4:$B$15</c:f>
              <c:strCache>
                <c:ptCount val="11"/>
                <c:pt idx="0">
                  <c:v>ADQUISICIÓN DE ACTIVOS FINANCIEROS </c:v>
                </c:pt>
                <c:pt idx="1">
                  <c:v>ADQUISICIÓN DE ACTIVOS NO FINANCIEROS</c:v>
                </c:pt>
                <c:pt idx="2">
                  <c:v>BIENES Y SERVICIOS DE CONSUMO</c:v>
                </c:pt>
                <c:pt idx="3">
                  <c:v>GASTOS EN PERSONAL</c:v>
                </c:pt>
                <c:pt idx="4">
                  <c:v>INGRESOS AL FISCO</c:v>
                </c:pt>
                <c:pt idx="5">
                  <c:v>PRESTACIONES DE SEGURIDAD SOCIAL</c:v>
                </c:pt>
                <c:pt idx="6">
                  <c:v>PRESTAMOS </c:v>
                </c:pt>
                <c:pt idx="7">
                  <c:v>SALDO FINAL DE CAJA</c:v>
                </c:pt>
                <c:pt idx="8">
                  <c:v>SERVICIO DE LA DEUDA</c:v>
                </c:pt>
                <c:pt idx="9">
                  <c:v>TRANSFERENCIAS CORRIENTES </c:v>
                </c:pt>
                <c:pt idx="10">
                  <c:v>TRANSFERENCIAS DE CAPITAL </c:v>
                </c:pt>
              </c:strCache>
            </c:strRef>
          </c:cat>
          <c:val>
            <c:numRef>
              <c:f>GRAFICOS!$D$4:$D$15</c:f>
              <c:numCache>
                <c:formatCode>#,##0</c:formatCode>
                <c:ptCount val="11"/>
                <c:pt idx="0">
                  <c:v>0</c:v>
                </c:pt>
                <c:pt idx="1">
                  <c:v>306345</c:v>
                </c:pt>
                <c:pt idx="2">
                  <c:v>4625753</c:v>
                </c:pt>
                <c:pt idx="3">
                  <c:v>19078325</c:v>
                </c:pt>
                <c:pt idx="4">
                  <c:v>537625.1</c:v>
                </c:pt>
                <c:pt idx="5">
                  <c:v>10</c:v>
                </c:pt>
                <c:pt idx="6">
                  <c:v>7570484</c:v>
                </c:pt>
                <c:pt idx="7">
                  <c:v>0</c:v>
                </c:pt>
                <c:pt idx="8">
                  <c:v>39740923.399999999</c:v>
                </c:pt>
                <c:pt idx="9">
                  <c:v>87350594</c:v>
                </c:pt>
                <c:pt idx="10">
                  <c:v>441960891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4C96-4F12-848E-E69B833D97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539200576"/>
        <c:axId val="539195136"/>
      </c:barChart>
      <c:catAx>
        <c:axId val="53920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539195136"/>
        <c:crosses val="autoZero"/>
        <c:auto val="1"/>
        <c:lblAlgn val="ctr"/>
        <c:lblOffset val="100"/>
        <c:noMultiLvlLbl val="0"/>
      </c:catAx>
      <c:valAx>
        <c:axId val="53919513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39200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315</xdr:row>
      <xdr:rowOff>136753</xdr:rowOff>
    </xdr:from>
    <xdr:to>
      <xdr:col>15</xdr:col>
      <xdr:colOff>190500</xdr:colOff>
      <xdr:row>346</xdr:row>
      <xdr:rowOff>163286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33337</xdr:colOff>
      <xdr:row>347</xdr:row>
      <xdr:rowOff>26194</xdr:rowOff>
    </xdr:from>
    <xdr:to>
      <xdr:col>15</xdr:col>
      <xdr:colOff>152400</xdr:colOff>
      <xdr:row>375</xdr:row>
      <xdr:rowOff>40481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374</xdr:row>
      <xdr:rowOff>157502</xdr:rowOff>
    </xdr:from>
    <xdr:to>
      <xdr:col>15</xdr:col>
      <xdr:colOff>247649</xdr:colOff>
      <xdr:row>403</xdr:row>
      <xdr:rowOff>114300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403</xdr:row>
      <xdr:rowOff>122238</xdr:rowOff>
    </xdr:from>
    <xdr:to>
      <xdr:col>15</xdr:col>
      <xdr:colOff>314324</xdr:colOff>
      <xdr:row>431</xdr:row>
      <xdr:rowOff>86520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34</xdr:row>
      <xdr:rowOff>84024</xdr:rowOff>
    </xdr:from>
    <xdr:to>
      <xdr:col>15</xdr:col>
      <xdr:colOff>166687</xdr:colOff>
      <xdr:row>164</xdr:row>
      <xdr:rowOff>167368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165</xdr:row>
      <xdr:rowOff>100352</xdr:rowOff>
    </xdr:from>
    <xdr:to>
      <xdr:col>15</xdr:col>
      <xdr:colOff>202406</xdr:colOff>
      <xdr:row>315</xdr:row>
      <xdr:rowOff>64634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85724</xdr:colOff>
      <xdr:row>0</xdr:row>
      <xdr:rowOff>28575</xdr:rowOff>
    </xdr:from>
    <xdr:to>
      <xdr:col>15</xdr:col>
      <xdr:colOff>477610</xdr:colOff>
      <xdr:row>34</xdr:row>
      <xdr:rowOff>40821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30112011\escritorio\Respaldo%20pc%20seba\Respaldo%20pc%20seba\PRESUPUESTO%20SUBDERE\PRESUPUESTO%202014\Presupues%20Para%20Trabajar%2020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resupuesto%202014\Presupuesto%202014\Presupues%20y%20Compromisos%2031.12.201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P05%202024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od 1"/>
      <sheetName val="Hoja3"/>
      <sheetName val="Hoja2"/>
      <sheetName val="Clasificador Presupuestari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Id</v>
          </cell>
          <cell r="B1" t="str">
            <v>Código</v>
          </cell>
          <cell r="C1" t="str">
            <v>Nombre</v>
          </cell>
        </row>
        <row r="2">
          <cell r="A2">
            <v>201944379</v>
          </cell>
          <cell r="B2">
            <v>1</v>
          </cell>
          <cell r="C2" t="str">
            <v>IMPUESTOS</v>
          </cell>
        </row>
        <row r="3">
          <cell r="A3">
            <v>201944380</v>
          </cell>
          <cell r="B3">
            <v>101</v>
          </cell>
          <cell r="C3" t="str">
            <v>Impuestos a la Renta</v>
          </cell>
        </row>
        <row r="4">
          <cell r="A4">
            <v>201944381</v>
          </cell>
          <cell r="B4">
            <v>101001</v>
          </cell>
          <cell r="C4" t="str">
            <v>Primera Categoria</v>
          </cell>
        </row>
        <row r="5">
          <cell r="A5">
            <v>201944382</v>
          </cell>
          <cell r="B5">
            <v>101002</v>
          </cell>
          <cell r="C5" t="str">
            <v>Segunda Categoria, Sueldos, Salarios y Pensiones</v>
          </cell>
        </row>
        <row r="6">
          <cell r="A6">
            <v>201944383</v>
          </cell>
          <cell r="B6">
            <v>101003</v>
          </cell>
          <cell r="C6" t="str">
            <v>Global Complementario</v>
          </cell>
        </row>
        <row r="7">
          <cell r="A7">
            <v>201944384</v>
          </cell>
          <cell r="B7">
            <v>101004</v>
          </cell>
          <cell r="C7" t="str">
            <v>Adicional</v>
          </cell>
        </row>
        <row r="8">
          <cell r="A8">
            <v>201944385</v>
          </cell>
          <cell r="B8">
            <v>101005</v>
          </cell>
          <cell r="C8" t="str">
            <v>Tasa 40% DL N 2.398 de 1978</v>
          </cell>
        </row>
        <row r="9">
          <cell r="A9">
            <v>201944386</v>
          </cell>
          <cell r="B9">
            <v>101006</v>
          </cell>
          <cell r="C9" t="str">
            <v>Articulo 21 Ley Impuesto a la Renta</v>
          </cell>
        </row>
        <row r="10">
          <cell r="A10">
            <v>201944387</v>
          </cell>
          <cell r="B10">
            <v>101007</v>
          </cell>
          <cell r="C10" t="str">
            <v>Termino de Giro</v>
          </cell>
        </row>
        <row r="11">
          <cell r="A11">
            <v>201944388</v>
          </cell>
          <cell r="B11">
            <v>102</v>
          </cell>
          <cell r="C11" t="str">
            <v>Impuesto al Valor Agregado</v>
          </cell>
        </row>
        <row r="12">
          <cell r="A12">
            <v>201944389</v>
          </cell>
          <cell r="B12">
            <v>102001</v>
          </cell>
          <cell r="C12" t="str">
            <v>Tasa General Debitos</v>
          </cell>
        </row>
        <row r="13">
          <cell r="A13">
            <v>201944390</v>
          </cell>
          <cell r="B13">
            <v>102002</v>
          </cell>
          <cell r="C13" t="str">
            <v>Tasa General Creditos</v>
          </cell>
        </row>
        <row r="14">
          <cell r="A14">
            <v>201944391</v>
          </cell>
          <cell r="B14">
            <v>102101</v>
          </cell>
          <cell r="C14" t="str">
            <v>Tasas Especiales Debitos</v>
          </cell>
        </row>
        <row r="15">
          <cell r="A15">
            <v>201944392</v>
          </cell>
          <cell r="B15">
            <v>102102</v>
          </cell>
          <cell r="C15" t="str">
            <v>Tasas Especiales Creditos</v>
          </cell>
        </row>
        <row r="16">
          <cell r="A16">
            <v>201944393</v>
          </cell>
          <cell r="B16">
            <v>102201</v>
          </cell>
          <cell r="C16" t="str">
            <v>Tasa General de Importaciones</v>
          </cell>
        </row>
        <row r="17">
          <cell r="A17">
            <v>201944394</v>
          </cell>
          <cell r="B17">
            <v>103</v>
          </cell>
          <cell r="C17" t="str">
            <v>Impuestos a Productos Especificos</v>
          </cell>
        </row>
        <row r="18">
          <cell r="A18">
            <v>201944395</v>
          </cell>
          <cell r="B18">
            <v>103001</v>
          </cell>
          <cell r="C18" t="str">
            <v>Tabacos, Cigarros y Cigarrillos</v>
          </cell>
        </row>
        <row r="19">
          <cell r="A19">
            <v>201944396</v>
          </cell>
          <cell r="B19">
            <v>103002</v>
          </cell>
          <cell r="C19" t="str">
            <v>Derechos de Explotacion ENAP</v>
          </cell>
        </row>
        <row r="20">
          <cell r="A20">
            <v>201944397</v>
          </cell>
          <cell r="B20">
            <v>103003</v>
          </cell>
          <cell r="C20" t="str">
            <v>Gasolinas, Petroleo Diesel y Otros</v>
          </cell>
        </row>
        <row r="21">
          <cell r="A21">
            <v>201944398</v>
          </cell>
          <cell r="B21">
            <v>104</v>
          </cell>
          <cell r="C21" t="str">
            <v>Impuestos a los Actos Juridicos</v>
          </cell>
        </row>
        <row r="22">
          <cell r="A22">
            <v>201944399</v>
          </cell>
          <cell r="B22">
            <v>105</v>
          </cell>
          <cell r="C22" t="str">
            <v>Impuestos al Comercio Exterior</v>
          </cell>
        </row>
        <row r="23">
          <cell r="A23">
            <v>201944400</v>
          </cell>
          <cell r="B23">
            <v>105001</v>
          </cell>
          <cell r="C23" t="str">
            <v>Derechos Especificos de Internacion</v>
          </cell>
        </row>
        <row r="24">
          <cell r="A24">
            <v>201944401</v>
          </cell>
          <cell r="B24">
            <v>105002</v>
          </cell>
          <cell r="C24" t="str">
            <v>Derechos Ad-Valorem</v>
          </cell>
        </row>
        <row r="25">
          <cell r="A25">
            <v>201944402</v>
          </cell>
          <cell r="B25">
            <v>105003</v>
          </cell>
          <cell r="C25" t="str">
            <v>Otros</v>
          </cell>
        </row>
        <row r="26">
          <cell r="A26">
            <v>201944403</v>
          </cell>
          <cell r="B26">
            <v>105004</v>
          </cell>
          <cell r="C26" t="str">
            <v>Sistemas de Pago</v>
          </cell>
        </row>
        <row r="27">
          <cell r="A27">
            <v>201944404</v>
          </cell>
          <cell r="B27">
            <v>106</v>
          </cell>
          <cell r="C27" t="str">
            <v>Impuestos Varios</v>
          </cell>
        </row>
        <row r="28">
          <cell r="A28">
            <v>201944405</v>
          </cell>
          <cell r="B28">
            <v>106001</v>
          </cell>
          <cell r="C28" t="str">
            <v>Herencias y Donaciones</v>
          </cell>
        </row>
        <row r="29">
          <cell r="A29">
            <v>201944406</v>
          </cell>
          <cell r="B29">
            <v>106002</v>
          </cell>
          <cell r="C29" t="str">
            <v>Patentes Mineras</v>
          </cell>
        </row>
        <row r="30">
          <cell r="A30">
            <v>201944407</v>
          </cell>
          <cell r="B30">
            <v>106004</v>
          </cell>
          <cell r="C30" t="str">
            <v>Juegos de Azar</v>
          </cell>
        </row>
        <row r="31">
          <cell r="A31">
            <v>201944408</v>
          </cell>
          <cell r="B31">
            <v>106006</v>
          </cell>
          <cell r="C31" t="str">
            <v>Otros</v>
          </cell>
        </row>
        <row r="32">
          <cell r="A32">
            <v>201944409</v>
          </cell>
          <cell r="B32">
            <v>107</v>
          </cell>
          <cell r="C32" t="str">
            <v>Otros Ingresos Tributarios</v>
          </cell>
        </row>
        <row r="33">
          <cell r="A33">
            <v>201944410</v>
          </cell>
          <cell r="B33">
            <v>107001</v>
          </cell>
          <cell r="C33" t="str">
            <v>Reajuste de Impuestos de Declaracion Anual</v>
          </cell>
        </row>
        <row r="34">
          <cell r="A34">
            <v>201944411</v>
          </cell>
          <cell r="B34">
            <v>107002</v>
          </cell>
          <cell r="C34" t="str">
            <v>Multas e Intereses por Impuestos</v>
          </cell>
        </row>
        <row r="35">
          <cell r="A35">
            <v>201944412</v>
          </cell>
          <cell r="B35">
            <v>109</v>
          </cell>
          <cell r="C35" t="str">
            <v>Sistema de Pago de Impuestos</v>
          </cell>
        </row>
        <row r="36">
          <cell r="A36">
            <v>201944413</v>
          </cell>
          <cell r="B36">
            <v>109001</v>
          </cell>
          <cell r="C36" t="str">
            <v>Pagos Provisionales del Ano</v>
          </cell>
        </row>
        <row r="37">
          <cell r="A37">
            <v>201944414</v>
          </cell>
          <cell r="B37">
            <v>109002</v>
          </cell>
          <cell r="C37" t="str">
            <v>Creditos para Declaracion Anual de Renta</v>
          </cell>
        </row>
        <row r="38">
          <cell r="A38">
            <v>201944415</v>
          </cell>
          <cell r="B38">
            <v>109003</v>
          </cell>
          <cell r="C38" t="str">
            <v>Devoluciones Determinadas Declaracion Anual de Renta</v>
          </cell>
        </row>
        <row r="39">
          <cell r="A39">
            <v>201944416</v>
          </cell>
          <cell r="B39">
            <v>109004</v>
          </cell>
          <cell r="C39" t="str">
            <v>Devoluciones de Renta</v>
          </cell>
        </row>
        <row r="40">
          <cell r="A40">
            <v>201944417</v>
          </cell>
          <cell r="B40">
            <v>109005</v>
          </cell>
          <cell r="C40" t="str">
            <v>Reintegro de Devoluciones de Renta</v>
          </cell>
        </row>
        <row r="41">
          <cell r="A41">
            <v>201944418</v>
          </cell>
          <cell r="B41">
            <v>109101</v>
          </cell>
          <cell r="C41" t="str">
            <v>IVA Remanente Credito del Periodo</v>
          </cell>
        </row>
        <row r="42">
          <cell r="A42">
            <v>201944419</v>
          </cell>
          <cell r="B42">
            <v>109102</v>
          </cell>
          <cell r="C42" t="str">
            <v>IVA Remanente Credito Periodos Anteriores</v>
          </cell>
        </row>
        <row r="43">
          <cell r="A43">
            <v>201944420</v>
          </cell>
          <cell r="B43">
            <v>109103</v>
          </cell>
          <cell r="C43" t="str">
            <v>Devoluciones de IVA</v>
          </cell>
        </row>
        <row r="44">
          <cell r="A44">
            <v>201944421</v>
          </cell>
          <cell r="B44">
            <v>109104</v>
          </cell>
          <cell r="C44" t="str">
            <v>Reintegro de Devoluciones de IVA</v>
          </cell>
        </row>
        <row r="45">
          <cell r="A45">
            <v>201944422</v>
          </cell>
          <cell r="B45">
            <v>109201</v>
          </cell>
          <cell r="C45" t="str">
            <v>Devoluciones de Aduanas</v>
          </cell>
        </row>
        <row r="46">
          <cell r="A46">
            <v>201944423</v>
          </cell>
          <cell r="B46">
            <v>109202</v>
          </cell>
          <cell r="C46" t="str">
            <v>Devoluciones de Otros Impuestos</v>
          </cell>
        </row>
        <row r="47">
          <cell r="A47">
            <v>201944424</v>
          </cell>
          <cell r="B47">
            <v>109301</v>
          </cell>
          <cell r="C47" t="str">
            <v>Fluctuacion Deudores del Periodo</v>
          </cell>
        </row>
        <row r="48">
          <cell r="A48">
            <v>201944425</v>
          </cell>
          <cell r="B48">
            <v>109302</v>
          </cell>
          <cell r="C48" t="str">
            <v>Fluctuacion Deudores de Periodos Anteriores</v>
          </cell>
        </row>
        <row r="49">
          <cell r="A49">
            <v>201944426</v>
          </cell>
          <cell r="B49">
            <v>109303</v>
          </cell>
          <cell r="C49" t="str">
            <v>Reajuste por Pago Fuera de Plazo</v>
          </cell>
        </row>
        <row r="50">
          <cell r="A50">
            <v>201944427</v>
          </cell>
          <cell r="B50">
            <v>109401</v>
          </cell>
          <cell r="C50" t="str">
            <v>Diferencias de Pago</v>
          </cell>
        </row>
        <row r="51">
          <cell r="A51">
            <v>201944428</v>
          </cell>
          <cell r="B51">
            <v>109501</v>
          </cell>
          <cell r="C51" t="str">
            <v>Impuestos de Declaracion y Pago Simultaneo Mensual de Empresas Constructoras</v>
          </cell>
        </row>
        <row r="52">
          <cell r="A52">
            <v>201944429</v>
          </cell>
          <cell r="B52">
            <v>109502</v>
          </cell>
          <cell r="C52" t="str">
            <v>Recuperacion Peajes Ley N 19.764</v>
          </cell>
        </row>
        <row r="53">
          <cell r="A53">
            <v>201944430</v>
          </cell>
          <cell r="B53">
            <v>109601</v>
          </cell>
          <cell r="C53" t="str">
            <v>Aplicacion Articulo 8 Ley N 18.566</v>
          </cell>
        </row>
        <row r="54">
          <cell r="A54">
            <v>201944431</v>
          </cell>
          <cell r="B54">
            <v>109701</v>
          </cell>
          <cell r="C54" t="str">
            <v>Conversion de Pagos en Moneda Extranjera</v>
          </cell>
        </row>
        <row r="55">
          <cell r="A55">
            <v>201944432</v>
          </cell>
          <cell r="B55">
            <v>4</v>
          </cell>
          <cell r="C55" t="str">
            <v>IMPOSICIONES PREVISIONALES</v>
          </cell>
        </row>
        <row r="56">
          <cell r="A56">
            <v>201944433</v>
          </cell>
          <cell r="B56">
            <v>401</v>
          </cell>
          <cell r="C56" t="str">
            <v>Aportes del Empleador</v>
          </cell>
        </row>
        <row r="57">
          <cell r="A57">
            <v>201944434</v>
          </cell>
          <cell r="B57">
            <v>401001</v>
          </cell>
          <cell r="C57" t="str">
            <v>Cotizaciones para la Ley de Accidentes del Trabajo</v>
          </cell>
        </row>
        <row r="58">
          <cell r="A58">
            <v>201944435</v>
          </cell>
          <cell r="B58">
            <v>401999</v>
          </cell>
          <cell r="C58" t="str">
            <v>Otros</v>
          </cell>
        </row>
        <row r="59">
          <cell r="A59">
            <v>201944436</v>
          </cell>
          <cell r="B59">
            <v>402</v>
          </cell>
          <cell r="C59" t="str">
            <v>Aportes del Trabajador</v>
          </cell>
        </row>
        <row r="60">
          <cell r="A60">
            <v>201944437</v>
          </cell>
          <cell r="B60">
            <v>402001</v>
          </cell>
          <cell r="C60" t="str">
            <v>Cotizaciones para el Fondo de Pensiones</v>
          </cell>
        </row>
        <row r="61">
          <cell r="A61">
            <v>201944438</v>
          </cell>
          <cell r="B61">
            <v>402002</v>
          </cell>
          <cell r="C61" t="str">
            <v>Cotizaciones para Salud</v>
          </cell>
        </row>
        <row r="62">
          <cell r="A62">
            <v>201944439</v>
          </cell>
          <cell r="B62">
            <v>402999</v>
          </cell>
          <cell r="C62" t="str">
            <v>Otros</v>
          </cell>
        </row>
        <row r="63">
          <cell r="A63">
            <v>201944440</v>
          </cell>
          <cell r="B63">
            <v>5</v>
          </cell>
          <cell r="C63" t="str">
            <v>TRANSFERENCIAS CORRIENTES</v>
          </cell>
        </row>
        <row r="64">
          <cell r="A64">
            <v>201944541</v>
          </cell>
          <cell r="B64">
            <v>501</v>
          </cell>
          <cell r="C64" t="str">
            <v>Del Sector Privado</v>
          </cell>
        </row>
        <row r="65">
          <cell r="A65">
            <v>201944542</v>
          </cell>
          <cell r="B65">
            <v>502</v>
          </cell>
          <cell r="C65" t="str">
            <v>Del Gobierno Central</v>
          </cell>
        </row>
        <row r="66">
          <cell r="A66">
            <v>201944543</v>
          </cell>
          <cell r="B66">
            <v>503</v>
          </cell>
          <cell r="C66" t="str">
            <v>De Otras Entidades Publicas</v>
          </cell>
        </row>
        <row r="67">
          <cell r="A67">
            <v>201944544</v>
          </cell>
          <cell r="B67">
            <v>504</v>
          </cell>
          <cell r="C67" t="str">
            <v>De Empresas Publicas no Financieras</v>
          </cell>
        </row>
        <row r="68">
          <cell r="A68">
            <v>201944545</v>
          </cell>
          <cell r="B68">
            <v>505</v>
          </cell>
          <cell r="C68" t="str">
            <v>De Empresas Publicas Financieras</v>
          </cell>
        </row>
        <row r="69">
          <cell r="A69">
            <v>201944546</v>
          </cell>
          <cell r="B69">
            <v>506</v>
          </cell>
          <cell r="C69" t="str">
            <v>De Gobiernos Extranjeros</v>
          </cell>
        </row>
        <row r="70">
          <cell r="A70">
            <v>201944547</v>
          </cell>
          <cell r="B70">
            <v>507</v>
          </cell>
          <cell r="C70" t="str">
            <v>De Organismos Internacionales</v>
          </cell>
        </row>
        <row r="71">
          <cell r="A71">
            <v>201944548</v>
          </cell>
          <cell r="B71">
            <v>6</v>
          </cell>
          <cell r="C71" t="str">
            <v>RENTAS DE LA PROPIEDAD</v>
          </cell>
        </row>
        <row r="72">
          <cell r="A72">
            <v>201944549</v>
          </cell>
          <cell r="B72">
            <v>601</v>
          </cell>
          <cell r="C72" t="str">
            <v>Arriendo de Activos No Financieros</v>
          </cell>
        </row>
        <row r="73">
          <cell r="A73">
            <v>201944550</v>
          </cell>
          <cell r="B73">
            <v>602</v>
          </cell>
          <cell r="C73" t="str">
            <v>Dividendos</v>
          </cell>
        </row>
        <row r="74">
          <cell r="A74">
            <v>201944551</v>
          </cell>
          <cell r="B74">
            <v>603</v>
          </cell>
          <cell r="C74" t="str">
            <v>Intereses</v>
          </cell>
        </row>
        <row r="75">
          <cell r="A75">
            <v>201944552</v>
          </cell>
          <cell r="B75">
            <v>604</v>
          </cell>
          <cell r="C75" t="str">
            <v>Participacion de Utilidades</v>
          </cell>
        </row>
        <row r="76">
          <cell r="A76">
            <v>201944553</v>
          </cell>
          <cell r="B76">
            <v>699</v>
          </cell>
          <cell r="C76" t="str">
            <v>Otras Rentas de la Propiedad</v>
          </cell>
        </row>
        <row r="77">
          <cell r="A77">
            <v>201944554</v>
          </cell>
          <cell r="B77">
            <v>7</v>
          </cell>
          <cell r="C77" t="str">
            <v>INGRESOS DE OPERACIN</v>
          </cell>
        </row>
        <row r="78">
          <cell r="A78">
            <v>201944555</v>
          </cell>
          <cell r="B78">
            <v>701</v>
          </cell>
          <cell r="C78" t="str">
            <v>Venta de Bienes</v>
          </cell>
        </row>
        <row r="79">
          <cell r="A79">
            <v>201944556</v>
          </cell>
          <cell r="B79">
            <v>702</v>
          </cell>
          <cell r="C79" t="str">
            <v>Venta de Servicios</v>
          </cell>
        </row>
        <row r="80">
          <cell r="A80">
            <v>201944557</v>
          </cell>
          <cell r="B80">
            <v>8</v>
          </cell>
          <cell r="C80" t="str">
            <v>OTROS INGRESOS CORRIENTES</v>
          </cell>
        </row>
        <row r="81">
          <cell r="A81">
            <v>201944558</v>
          </cell>
          <cell r="B81">
            <v>801</v>
          </cell>
          <cell r="C81" t="str">
            <v>Recuperaciones y Reembolsos por Licencias Medicas</v>
          </cell>
        </row>
        <row r="82">
          <cell r="A82">
            <v>201943631</v>
          </cell>
          <cell r="B82">
            <v>801001</v>
          </cell>
          <cell r="C82" t="str">
            <v>Reembolsos Art. 4 Ley N 19.345 y Ley N 19.117 Art. nico</v>
          </cell>
        </row>
        <row r="83">
          <cell r="A83">
            <v>201943632</v>
          </cell>
          <cell r="B83">
            <v>801002</v>
          </cell>
          <cell r="C83" t="str">
            <v>Recuperaciones Art. 12 Ley N 18.196 y Ley N 19.117 Art. nico</v>
          </cell>
        </row>
        <row r="84">
          <cell r="A84">
            <v>201943633</v>
          </cell>
          <cell r="B84">
            <v>802</v>
          </cell>
          <cell r="C84" t="str">
            <v>Multas y Sanciones Pecuniarias</v>
          </cell>
        </row>
        <row r="85">
          <cell r="A85">
            <v>201943634</v>
          </cell>
          <cell r="B85">
            <v>804</v>
          </cell>
          <cell r="C85" t="str">
            <v>Fondos de Terceros</v>
          </cell>
        </row>
        <row r="86">
          <cell r="A86">
            <v>201943635</v>
          </cell>
          <cell r="B86">
            <v>899</v>
          </cell>
          <cell r="C86" t="str">
            <v>Otros</v>
          </cell>
        </row>
        <row r="87">
          <cell r="A87">
            <v>201943636</v>
          </cell>
          <cell r="B87">
            <v>899001</v>
          </cell>
          <cell r="C87" t="str">
            <v>Devoluciones y Reintegros no Provenientes de Impuestos</v>
          </cell>
        </row>
        <row r="88">
          <cell r="A88">
            <v>201943637</v>
          </cell>
          <cell r="B88">
            <v>899003</v>
          </cell>
          <cell r="C88" t="str">
            <v>Fondos en Administracion en Banco Central</v>
          </cell>
        </row>
        <row r="89">
          <cell r="A89">
            <v>201943638</v>
          </cell>
          <cell r="B89">
            <v>899004</v>
          </cell>
          <cell r="C89" t="str">
            <v>ntegros Ley N 19.030</v>
          </cell>
        </row>
        <row r="90">
          <cell r="A90">
            <v>201943639</v>
          </cell>
          <cell r="B90">
            <v>899999</v>
          </cell>
          <cell r="C90" t="str">
            <v>Otros</v>
          </cell>
        </row>
        <row r="91">
          <cell r="A91">
            <v>201943640</v>
          </cell>
          <cell r="B91">
            <v>9</v>
          </cell>
          <cell r="C91" t="str">
            <v>APORTE FISCAL</v>
          </cell>
        </row>
        <row r="92">
          <cell r="A92">
            <v>201943641</v>
          </cell>
          <cell r="B92">
            <v>901</v>
          </cell>
          <cell r="C92" t="str">
            <v>Libre</v>
          </cell>
        </row>
        <row r="93">
          <cell r="A93">
            <v>201944574</v>
          </cell>
          <cell r="B93">
            <v>901001</v>
          </cell>
          <cell r="C93" t="str">
            <v>Remuneraciones</v>
          </cell>
        </row>
        <row r="94">
          <cell r="A94">
            <v>201944575</v>
          </cell>
          <cell r="B94">
            <v>901002</v>
          </cell>
          <cell r="C94" t="str">
            <v>Resto</v>
          </cell>
        </row>
        <row r="95">
          <cell r="A95">
            <v>201943642</v>
          </cell>
          <cell r="B95">
            <v>902</v>
          </cell>
          <cell r="C95" t="str">
            <v>Servicio de la Deuda Interna</v>
          </cell>
        </row>
        <row r="96">
          <cell r="A96">
            <v>201943643</v>
          </cell>
          <cell r="B96">
            <v>902001</v>
          </cell>
          <cell r="C96" t="str">
            <v>Amortizaciones</v>
          </cell>
        </row>
        <row r="97">
          <cell r="A97">
            <v>201943644</v>
          </cell>
          <cell r="B97">
            <v>902002</v>
          </cell>
          <cell r="C97" t="str">
            <v>Intereses</v>
          </cell>
        </row>
        <row r="98">
          <cell r="A98">
            <v>201943645</v>
          </cell>
          <cell r="B98">
            <v>902003</v>
          </cell>
          <cell r="C98" t="str">
            <v>Otros Gastos Financieros</v>
          </cell>
        </row>
        <row r="99">
          <cell r="A99">
            <v>201943646</v>
          </cell>
          <cell r="B99">
            <v>903</v>
          </cell>
          <cell r="C99" t="str">
            <v>Servicio de la Deuda Externa</v>
          </cell>
        </row>
        <row r="100">
          <cell r="A100">
            <v>201943647</v>
          </cell>
          <cell r="B100">
            <v>903001</v>
          </cell>
          <cell r="C100" t="str">
            <v>Amortizaciones</v>
          </cell>
        </row>
        <row r="101">
          <cell r="A101">
            <v>201943648</v>
          </cell>
          <cell r="B101">
            <v>903002</v>
          </cell>
          <cell r="C101" t="str">
            <v>Intereses</v>
          </cell>
        </row>
        <row r="102">
          <cell r="A102">
            <v>201944567</v>
          </cell>
          <cell r="B102">
            <v>903002001</v>
          </cell>
          <cell r="C102" t="str">
            <v>Intereses Servicio a la Deuda</v>
          </cell>
        </row>
        <row r="103">
          <cell r="A103">
            <v>201944566</v>
          </cell>
          <cell r="B103">
            <v>903002002</v>
          </cell>
          <cell r="C103" t="str">
            <v>Comisiones Servicio a la Deuda</v>
          </cell>
        </row>
        <row r="104">
          <cell r="A104">
            <v>201943649</v>
          </cell>
          <cell r="B104">
            <v>903003</v>
          </cell>
          <cell r="C104" t="str">
            <v>Otros Gastos Financieros</v>
          </cell>
        </row>
        <row r="105">
          <cell r="A105">
            <v>201943650</v>
          </cell>
          <cell r="B105">
            <v>10</v>
          </cell>
          <cell r="C105" t="str">
            <v>VENTA DE ACTIVOS NO FINANCIEROS</v>
          </cell>
        </row>
        <row r="106">
          <cell r="A106">
            <v>201943651</v>
          </cell>
          <cell r="B106">
            <v>1001</v>
          </cell>
          <cell r="C106" t="str">
            <v>Terrenos</v>
          </cell>
        </row>
        <row r="107">
          <cell r="A107">
            <v>201943652</v>
          </cell>
          <cell r="B107">
            <v>1002</v>
          </cell>
          <cell r="C107" t="str">
            <v>Edificios</v>
          </cell>
        </row>
        <row r="108">
          <cell r="A108">
            <v>201943653</v>
          </cell>
          <cell r="B108">
            <v>1003</v>
          </cell>
          <cell r="C108" t="str">
            <v>Vehiculos</v>
          </cell>
        </row>
        <row r="109">
          <cell r="A109">
            <v>201943654</v>
          </cell>
          <cell r="B109">
            <v>1004</v>
          </cell>
          <cell r="C109" t="str">
            <v>Mobiliario y Otros</v>
          </cell>
        </row>
        <row r="110">
          <cell r="A110">
            <v>201943655</v>
          </cell>
          <cell r="B110">
            <v>1005</v>
          </cell>
          <cell r="C110" t="str">
            <v>Maquinas y Equipos</v>
          </cell>
        </row>
        <row r="111">
          <cell r="A111">
            <v>201943656</v>
          </cell>
          <cell r="B111">
            <v>1006</v>
          </cell>
          <cell r="C111" t="str">
            <v>Equipos Informaticos</v>
          </cell>
        </row>
        <row r="112">
          <cell r="A112">
            <v>201943657</v>
          </cell>
          <cell r="B112">
            <v>1007</v>
          </cell>
          <cell r="C112" t="str">
            <v>Programas Informaticos</v>
          </cell>
        </row>
        <row r="113">
          <cell r="A113">
            <v>201943658</v>
          </cell>
          <cell r="B113">
            <v>1099</v>
          </cell>
          <cell r="C113" t="str">
            <v>Otros Activos no Financieros</v>
          </cell>
        </row>
        <row r="114">
          <cell r="A114">
            <v>201943659</v>
          </cell>
          <cell r="B114">
            <v>11</v>
          </cell>
          <cell r="C114" t="str">
            <v>VENTA DE ACTIVOS FINANCIEROS</v>
          </cell>
        </row>
        <row r="115">
          <cell r="A115">
            <v>201943660</v>
          </cell>
          <cell r="B115">
            <v>1101</v>
          </cell>
          <cell r="C115" t="str">
            <v>Venta o Rescate de Titulos y Valores</v>
          </cell>
        </row>
        <row r="116">
          <cell r="A116">
            <v>201943661</v>
          </cell>
          <cell r="B116">
            <v>1101001</v>
          </cell>
          <cell r="C116" t="str">
            <v>Depositos a Plazo</v>
          </cell>
        </row>
        <row r="117">
          <cell r="A117">
            <v>201943662</v>
          </cell>
          <cell r="B117">
            <v>1101002</v>
          </cell>
          <cell r="C117" t="str">
            <v>Pactos de Retrocompra</v>
          </cell>
        </row>
        <row r="118">
          <cell r="A118">
            <v>201943663</v>
          </cell>
          <cell r="B118">
            <v>1101003</v>
          </cell>
          <cell r="C118" t="str">
            <v>Cuotas de Fondos Mutuos</v>
          </cell>
        </row>
        <row r="119">
          <cell r="A119">
            <v>201943664</v>
          </cell>
          <cell r="B119">
            <v>1101004</v>
          </cell>
          <cell r="C119" t="str">
            <v>Bonos o Pagares</v>
          </cell>
        </row>
        <row r="120">
          <cell r="A120">
            <v>201943665</v>
          </cell>
          <cell r="B120">
            <v>1101005</v>
          </cell>
          <cell r="C120" t="str">
            <v>Letras Hipotecarias</v>
          </cell>
        </row>
        <row r="121">
          <cell r="A121">
            <v>201943666</v>
          </cell>
          <cell r="B121">
            <v>1101999</v>
          </cell>
          <cell r="C121" t="str">
            <v>Otros</v>
          </cell>
        </row>
        <row r="122">
          <cell r="A122">
            <v>201943667</v>
          </cell>
          <cell r="B122">
            <v>1102</v>
          </cell>
          <cell r="C122" t="str">
            <v>Venta de Acciones y Participaciones de Capital</v>
          </cell>
        </row>
        <row r="123">
          <cell r="A123">
            <v>201943668</v>
          </cell>
          <cell r="B123">
            <v>1103</v>
          </cell>
          <cell r="C123" t="str">
            <v>Operaciones de Cambio</v>
          </cell>
        </row>
        <row r="124">
          <cell r="A124">
            <v>201943669</v>
          </cell>
          <cell r="B124">
            <v>1199</v>
          </cell>
          <cell r="C124" t="str">
            <v>Otros Activos Financieros</v>
          </cell>
        </row>
        <row r="125">
          <cell r="A125">
            <v>201943670</v>
          </cell>
          <cell r="B125">
            <v>12</v>
          </cell>
          <cell r="C125" t="str">
            <v>RECUPERACION DE PRESTAMOS</v>
          </cell>
        </row>
        <row r="126">
          <cell r="A126">
            <v>201943671</v>
          </cell>
          <cell r="B126">
            <v>1201</v>
          </cell>
          <cell r="C126" t="str">
            <v>De Asistencia Social</v>
          </cell>
        </row>
        <row r="127">
          <cell r="A127">
            <v>201943672</v>
          </cell>
          <cell r="B127">
            <v>1202</v>
          </cell>
          <cell r="C127" t="str">
            <v>Hipotecarios</v>
          </cell>
        </row>
        <row r="128">
          <cell r="A128">
            <v>201943673</v>
          </cell>
          <cell r="B128">
            <v>1203</v>
          </cell>
          <cell r="C128" t="str">
            <v>Pignoraticios</v>
          </cell>
        </row>
        <row r="129">
          <cell r="A129">
            <v>201943674</v>
          </cell>
          <cell r="B129">
            <v>1204</v>
          </cell>
          <cell r="C129" t="str">
            <v>De Fomento</v>
          </cell>
        </row>
        <row r="130">
          <cell r="A130">
            <v>201943675</v>
          </cell>
          <cell r="B130">
            <v>1205</v>
          </cell>
          <cell r="C130" t="str">
            <v>Medicos</v>
          </cell>
        </row>
        <row r="131">
          <cell r="A131">
            <v>201943676</v>
          </cell>
          <cell r="B131">
            <v>1206</v>
          </cell>
          <cell r="C131" t="str">
            <v>Por Anticipos a Contratistas</v>
          </cell>
        </row>
        <row r="132">
          <cell r="A132">
            <v>201943677</v>
          </cell>
          <cell r="B132">
            <v>1207</v>
          </cell>
          <cell r="C132" t="str">
            <v>Por Anticipos por Cambio de Residencia</v>
          </cell>
        </row>
        <row r="133">
          <cell r="A133">
            <v>201943678</v>
          </cell>
          <cell r="B133">
            <v>1209</v>
          </cell>
          <cell r="C133" t="str">
            <v>Por Ventas a Plazo</v>
          </cell>
        </row>
        <row r="134">
          <cell r="A134">
            <v>201943679</v>
          </cell>
          <cell r="B134">
            <v>1210</v>
          </cell>
          <cell r="C134" t="str">
            <v>Ingresos por Percibir</v>
          </cell>
        </row>
        <row r="135">
          <cell r="A135">
            <v>201943680</v>
          </cell>
          <cell r="B135">
            <v>13</v>
          </cell>
          <cell r="C135" t="str">
            <v>TRANSFERENCIAS PARA GASTOS DE CAPITAL</v>
          </cell>
        </row>
        <row r="136">
          <cell r="A136">
            <v>201943681</v>
          </cell>
          <cell r="B136">
            <v>1301</v>
          </cell>
          <cell r="C136" t="str">
            <v>Del Sector Privado</v>
          </cell>
        </row>
        <row r="137">
          <cell r="A137">
            <v>201943682</v>
          </cell>
          <cell r="B137">
            <v>1302</v>
          </cell>
          <cell r="C137" t="str">
            <v>Del Gobierno Central</v>
          </cell>
        </row>
        <row r="138">
          <cell r="A138">
            <v>201944576</v>
          </cell>
          <cell r="B138">
            <v>1302006</v>
          </cell>
          <cell r="C138" t="str">
            <v>Subsecretaria de Educacion</v>
          </cell>
        </row>
        <row r="139">
          <cell r="A139">
            <v>201946402</v>
          </cell>
          <cell r="B139">
            <v>1302080</v>
          </cell>
          <cell r="C139" t="str">
            <v>Tesoro Publico Ley N20.378 - Fondo De Apoyo Regional (FAR)</v>
          </cell>
        </row>
        <row r="140">
          <cell r="A140">
            <v>201943683</v>
          </cell>
          <cell r="B140">
            <v>1303</v>
          </cell>
          <cell r="C140" t="str">
            <v>De Otras Entidades Publicas</v>
          </cell>
        </row>
        <row r="141">
          <cell r="A141">
            <v>201943684</v>
          </cell>
          <cell r="B141">
            <v>1304</v>
          </cell>
          <cell r="C141" t="str">
            <v>De Empresas Publicas no Financieras</v>
          </cell>
        </row>
        <row r="142">
          <cell r="A142">
            <v>201943685</v>
          </cell>
          <cell r="B142">
            <v>1305</v>
          </cell>
          <cell r="C142" t="str">
            <v>De Empresas Publicas Financieras</v>
          </cell>
        </row>
        <row r="143">
          <cell r="A143">
            <v>201943686</v>
          </cell>
          <cell r="B143">
            <v>1306</v>
          </cell>
          <cell r="C143" t="str">
            <v>De Gobiernos Extranjeros</v>
          </cell>
        </row>
        <row r="144">
          <cell r="A144">
            <v>201943687</v>
          </cell>
          <cell r="B144">
            <v>1307</v>
          </cell>
          <cell r="C144" t="str">
            <v>De Organismos Internacionales</v>
          </cell>
        </row>
        <row r="145">
          <cell r="A145">
            <v>201943688</v>
          </cell>
          <cell r="B145">
            <v>14</v>
          </cell>
          <cell r="C145" t="str">
            <v>ENDEUDAMIENTO</v>
          </cell>
        </row>
        <row r="146">
          <cell r="A146">
            <v>201943689</v>
          </cell>
          <cell r="B146">
            <v>1401</v>
          </cell>
          <cell r="C146" t="str">
            <v>Endeudamiento Interno</v>
          </cell>
        </row>
        <row r="147">
          <cell r="A147">
            <v>201943690</v>
          </cell>
          <cell r="B147">
            <v>1401001</v>
          </cell>
          <cell r="C147" t="str">
            <v>Colocacion de Valores</v>
          </cell>
        </row>
        <row r="148">
          <cell r="A148">
            <v>201943691</v>
          </cell>
          <cell r="B148">
            <v>1401002</v>
          </cell>
          <cell r="C148" t="str">
            <v>Emprestitos</v>
          </cell>
        </row>
        <row r="149">
          <cell r="A149">
            <v>201943692</v>
          </cell>
          <cell r="B149">
            <v>1401003</v>
          </cell>
          <cell r="C149" t="str">
            <v>Creditos de Proveedores</v>
          </cell>
        </row>
        <row r="150">
          <cell r="A150">
            <v>201943693</v>
          </cell>
          <cell r="B150">
            <v>1402</v>
          </cell>
          <cell r="C150" t="str">
            <v>Endeudamiento Externo</v>
          </cell>
        </row>
        <row r="151">
          <cell r="A151">
            <v>201943694</v>
          </cell>
          <cell r="B151">
            <v>1402001</v>
          </cell>
          <cell r="C151" t="str">
            <v>Colocacion de Valores</v>
          </cell>
        </row>
        <row r="152">
          <cell r="A152">
            <v>201943695</v>
          </cell>
          <cell r="B152">
            <v>1402002</v>
          </cell>
          <cell r="C152" t="str">
            <v>Emprestitos</v>
          </cell>
        </row>
        <row r="153">
          <cell r="A153">
            <v>201943696</v>
          </cell>
          <cell r="B153">
            <v>1402003</v>
          </cell>
          <cell r="C153" t="str">
            <v>Creditos de Proveedores</v>
          </cell>
        </row>
        <row r="154">
          <cell r="A154">
            <v>201943697</v>
          </cell>
          <cell r="B154">
            <v>15</v>
          </cell>
          <cell r="C154" t="str">
            <v>SALDO INICIAL DE CAJA</v>
          </cell>
        </row>
        <row r="155">
          <cell r="A155">
            <v>201943698</v>
          </cell>
          <cell r="B155">
            <v>21</v>
          </cell>
          <cell r="C155" t="str">
            <v>GASTOS EN PERSONAL</v>
          </cell>
        </row>
        <row r="156">
          <cell r="A156">
            <v>201943699</v>
          </cell>
          <cell r="B156">
            <v>2101</v>
          </cell>
          <cell r="C156" t="str">
            <v>Personal de Planta</v>
          </cell>
        </row>
        <row r="157">
          <cell r="A157">
            <v>201943700</v>
          </cell>
          <cell r="B157">
            <v>2101001</v>
          </cell>
          <cell r="C157" t="str">
            <v>Sueldos y Sobresueldos</v>
          </cell>
        </row>
        <row r="158">
          <cell r="A158">
            <v>201943701</v>
          </cell>
          <cell r="B158">
            <v>2101001001</v>
          </cell>
          <cell r="C158" t="str">
            <v>Sueldos Bases</v>
          </cell>
        </row>
        <row r="159">
          <cell r="A159">
            <v>201943702</v>
          </cell>
          <cell r="B159">
            <v>2101001002</v>
          </cell>
          <cell r="C159" t="str">
            <v>Asignacion de Antigedad</v>
          </cell>
        </row>
        <row r="160">
          <cell r="A160">
            <v>201943703</v>
          </cell>
          <cell r="B160">
            <v>2101001003</v>
          </cell>
          <cell r="C160" t="str">
            <v>Asignacion Profesional</v>
          </cell>
        </row>
        <row r="161">
          <cell r="A161">
            <v>201943704</v>
          </cell>
          <cell r="B161">
            <v>2101001004</v>
          </cell>
          <cell r="C161" t="str">
            <v>Asignacion de Zona</v>
          </cell>
        </row>
        <row r="162">
          <cell r="A162">
            <v>201943705</v>
          </cell>
          <cell r="B162">
            <v>2101001005</v>
          </cell>
          <cell r="C162" t="str">
            <v>Asignacion de Rancho</v>
          </cell>
        </row>
        <row r="163">
          <cell r="A163">
            <v>201943706</v>
          </cell>
          <cell r="B163">
            <v>2101001006</v>
          </cell>
          <cell r="C163" t="str">
            <v>Asignaciones del DL N 2.411, de 1978</v>
          </cell>
        </row>
        <row r="164">
          <cell r="A164">
            <v>201943707</v>
          </cell>
          <cell r="B164">
            <v>2101001007</v>
          </cell>
          <cell r="C164" t="str">
            <v>Asignaciones del DL N 3.551, de 1981</v>
          </cell>
        </row>
        <row r="165">
          <cell r="A165">
            <v>201943708</v>
          </cell>
          <cell r="B165">
            <v>2101001008</v>
          </cell>
          <cell r="C165" t="str">
            <v>Asignacion de Nivelacion</v>
          </cell>
        </row>
        <row r="166">
          <cell r="A166">
            <v>201943709</v>
          </cell>
          <cell r="B166">
            <v>2101001009</v>
          </cell>
          <cell r="C166" t="str">
            <v>Asignaciones Especiales</v>
          </cell>
        </row>
        <row r="167">
          <cell r="A167">
            <v>201943710</v>
          </cell>
          <cell r="B167">
            <v>2101001010</v>
          </cell>
          <cell r="C167" t="str">
            <v>Asignacion de Perdida de Caja</v>
          </cell>
        </row>
        <row r="168">
          <cell r="A168">
            <v>201943711</v>
          </cell>
          <cell r="B168">
            <v>2101001011</v>
          </cell>
          <cell r="C168" t="str">
            <v>Asignacion de Movilizacion</v>
          </cell>
        </row>
        <row r="169">
          <cell r="A169">
            <v>201943712</v>
          </cell>
          <cell r="B169">
            <v>2101001012</v>
          </cell>
          <cell r="C169" t="str">
            <v>Gastos de Representacion</v>
          </cell>
        </row>
        <row r="170">
          <cell r="A170">
            <v>201943713</v>
          </cell>
          <cell r="B170">
            <v>2101001013</v>
          </cell>
          <cell r="C170" t="str">
            <v>Asignacion de Direccion Superior</v>
          </cell>
        </row>
        <row r="171">
          <cell r="A171">
            <v>201943714</v>
          </cell>
          <cell r="B171">
            <v>2101001014</v>
          </cell>
          <cell r="C171" t="str">
            <v>Asignaciones Compensatorias</v>
          </cell>
        </row>
        <row r="172">
          <cell r="A172">
            <v>201943715</v>
          </cell>
          <cell r="B172">
            <v>2101001015</v>
          </cell>
          <cell r="C172" t="str">
            <v>Asignaciones Sustitutivas</v>
          </cell>
        </row>
        <row r="173">
          <cell r="A173">
            <v>201943716</v>
          </cell>
          <cell r="B173">
            <v>2101001016</v>
          </cell>
          <cell r="C173" t="str">
            <v>Asignacion de Dedicacion Exclusiva</v>
          </cell>
        </row>
        <row r="174">
          <cell r="A174">
            <v>201943717</v>
          </cell>
          <cell r="B174">
            <v>2101001017</v>
          </cell>
          <cell r="C174" t="str">
            <v>Asignacion para Operador de Maquinaria Pesada</v>
          </cell>
        </row>
        <row r="175">
          <cell r="A175">
            <v>201943718</v>
          </cell>
          <cell r="B175">
            <v>2101001018</v>
          </cell>
          <cell r="C175" t="str">
            <v>Asignacion de Defensa Judicial Estatal</v>
          </cell>
        </row>
        <row r="176">
          <cell r="A176">
            <v>201943719</v>
          </cell>
          <cell r="B176">
            <v>2101001019</v>
          </cell>
          <cell r="C176" t="str">
            <v>Asignacion de Responsabilidad</v>
          </cell>
        </row>
        <row r="177">
          <cell r="A177">
            <v>201943720</v>
          </cell>
          <cell r="B177">
            <v>2101001020</v>
          </cell>
          <cell r="C177" t="str">
            <v>Asignacion por Turno</v>
          </cell>
        </row>
        <row r="178">
          <cell r="A178">
            <v>201943721</v>
          </cell>
          <cell r="B178">
            <v>2101001021</v>
          </cell>
          <cell r="C178" t="str">
            <v>Asignacion Articulo 1 Ley N 19.264</v>
          </cell>
        </row>
        <row r="179">
          <cell r="A179">
            <v>201943722</v>
          </cell>
          <cell r="B179">
            <v>2101001022</v>
          </cell>
          <cell r="C179" t="str">
            <v>Componente Base Asignacion de Desempeno</v>
          </cell>
        </row>
        <row r="180">
          <cell r="A180">
            <v>201943723</v>
          </cell>
          <cell r="B180">
            <v>2101001023</v>
          </cell>
          <cell r="C180" t="str">
            <v>Asignacion de Control</v>
          </cell>
        </row>
        <row r="181">
          <cell r="A181">
            <v>201943724</v>
          </cell>
          <cell r="B181">
            <v>2101001024</v>
          </cell>
          <cell r="C181" t="str">
            <v>Asignacion de Defensa Penal Publica</v>
          </cell>
        </row>
        <row r="182">
          <cell r="A182">
            <v>201943725</v>
          </cell>
          <cell r="B182">
            <v>2101001025</v>
          </cell>
          <cell r="C182" t="str">
            <v>Asignacion Articulo 1 Ley N 19. 112</v>
          </cell>
        </row>
        <row r="183">
          <cell r="A183">
            <v>201943726</v>
          </cell>
          <cell r="B183">
            <v>2101001026</v>
          </cell>
          <cell r="C183" t="str">
            <v>Asignacion Articulo 1 Ley N 19.432</v>
          </cell>
        </row>
        <row r="184">
          <cell r="A184">
            <v>201943727</v>
          </cell>
          <cell r="B184">
            <v>2101001027</v>
          </cell>
          <cell r="C184" t="str">
            <v>Asignacion de Estimulo Personal Medico Diurno</v>
          </cell>
        </row>
        <row r="185">
          <cell r="A185">
            <v>201943728</v>
          </cell>
          <cell r="B185">
            <v>2101001028</v>
          </cell>
          <cell r="C185" t="str">
            <v>Asignacion de Estimulo Personal Medico y Profesores</v>
          </cell>
        </row>
        <row r="186">
          <cell r="A186">
            <v>201943729</v>
          </cell>
          <cell r="B186">
            <v>2101001029</v>
          </cell>
          <cell r="C186" t="str">
            <v>Aplicacion Articulo 7 Ley N 19.112</v>
          </cell>
        </row>
        <row r="187">
          <cell r="A187">
            <v>201943730</v>
          </cell>
          <cell r="B187">
            <v>2101001030</v>
          </cell>
          <cell r="C187" t="str">
            <v>Asignacion de Estimulo por Falencia</v>
          </cell>
        </row>
        <row r="188">
          <cell r="A188">
            <v>201943731</v>
          </cell>
          <cell r="B188">
            <v>2101001031</v>
          </cell>
          <cell r="C188" t="str">
            <v>Asignacion de Experiencia Calificada</v>
          </cell>
        </row>
        <row r="189">
          <cell r="A189">
            <v>201943732</v>
          </cell>
          <cell r="B189">
            <v>2101001032</v>
          </cell>
          <cell r="C189" t="str">
            <v>Asignacion de Reforzamiento Profesional Diurno</v>
          </cell>
        </row>
        <row r="190">
          <cell r="A190">
            <v>201943733</v>
          </cell>
          <cell r="B190">
            <v>2101001033</v>
          </cell>
          <cell r="C190" t="str">
            <v>Asignacion Judicial</v>
          </cell>
        </row>
        <row r="191">
          <cell r="A191">
            <v>201943734</v>
          </cell>
          <cell r="B191">
            <v>2101001034</v>
          </cell>
          <cell r="C191" t="str">
            <v>Asignacion de Casa</v>
          </cell>
        </row>
        <row r="192">
          <cell r="A192">
            <v>201943735</v>
          </cell>
          <cell r="B192">
            <v>2101001035</v>
          </cell>
          <cell r="C192" t="str">
            <v>Asignacion Legislativa</v>
          </cell>
        </row>
        <row r="193">
          <cell r="A193">
            <v>201943736</v>
          </cell>
          <cell r="B193">
            <v>2101001036</v>
          </cell>
          <cell r="C193" t="str">
            <v>Asignacion Articulo 11 Ley N 19.041</v>
          </cell>
        </row>
        <row r="194">
          <cell r="A194">
            <v>201943737</v>
          </cell>
          <cell r="B194">
            <v>2101001037</v>
          </cell>
          <cell r="C194" t="str">
            <v>Asignacion nica</v>
          </cell>
        </row>
        <row r="195">
          <cell r="A195">
            <v>201943738</v>
          </cell>
          <cell r="B195">
            <v>2101001038</v>
          </cell>
          <cell r="C195" t="str">
            <v>Asignacion Zonas Extremas</v>
          </cell>
        </row>
        <row r="196">
          <cell r="A196">
            <v>201943739</v>
          </cell>
          <cell r="B196">
            <v>2101001039</v>
          </cell>
          <cell r="C196" t="str">
            <v>Asignacion de Responsabilidad Superior</v>
          </cell>
        </row>
        <row r="197">
          <cell r="A197">
            <v>201943740</v>
          </cell>
          <cell r="B197">
            <v>2101001040</v>
          </cell>
          <cell r="C197" t="str">
            <v>Asignacion Familiar en el Exterior</v>
          </cell>
        </row>
        <row r="198">
          <cell r="A198">
            <v>201943741</v>
          </cell>
          <cell r="B198">
            <v>2101001041</v>
          </cell>
          <cell r="C198" t="str">
            <v>Asignaciones Exclusivas de las Fuerzas Armadas y de Orden</v>
          </cell>
        </row>
        <row r="199">
          <cell r="A199">
            <v>201943742</v>
          </cell>
          <cell r="B199">
            <v>2101001042</v>
          </cell>
          <cell r="C199" t="str">
            <v>Asignaciones por Desempeno en el Exterior</v>
          </cell>
        </row>
        <row r="200">
          <cell r="A200">
            <v>201943743</v>
          </cell>
          <cell r="B200">
            <v>2101001043</v>
          </cell>
          <cell r="C200" t="str">
            <v>Asignacion Inherente al Cargo Ley N 18.695</v>
          </cell>
        </row>
        <row r="201">
          <cell r="A201">
            <v>201943744</v>
          </cell>
          <cell r="B201">
            <v>2101001999</v>
          </cell>
          <cell r="C201" t="str">
            <v>Otras Asignaciones</v>
          </cell>
        </row>
        <row r="202">
          <cell r="A202">
            <v>201943745</v>
          </cell>
          <cell r="B202">
            <v>2101002</v>
          </cell>
          <cell r="C202" t="str">
            <v>Aportes del Empleador</v>
          </cell>
        </row>
        <row r="203">
          <cell r="A203">
            <v>201943746</v>
          </cell>
          <cell r="B203">
            <v>2101002001</v>
          </cell>
          <cell r="C203" t="str">
            <v>A Servicios de Bienestar</v>
          </cell>
        </row>
        <row r="204">
          <cell r="A204">
            <v>201943747</v>
          </cell>
          <cell r="B204">
            <v>2101002002</v>
          </cell>
          <cell r="C204" t="str">
            <v>Otras Cotizaciones Previsionales</v>
          </cell>
        </row>
        <row r="205">
          <cell r="A205">
            <v>201943748</v>
          </cell>
          <cell r="B205">
            <v>2101002003</v>
          </cell>
          <cell r="C205" t="str">
            <v>Cotizacion Adicional, Articulo 8 Ley N 18.566</v>
          </cell>
        </row>
        <row r="206">
          <cell r="A206">
            <v>201943749</v>
          </cell>
          <cell r="B206">
            <v>2101003</v>
          </cell>
          <cell r="C206" t="str">
            <v>Asignaciones por Desempeno</v>
          </cell>
        </row>
        <row r="207">
          <cell r="A207">
            <v>201943750</v>
          </cell>
          <cell r="B207">
            <v>2101003001</v>
          </cell>
          <cell r="C207" t="str">
            <v>Desempeno Institucional</v>
          </cell>
        </row>
        <row r="208">
          <cell r="A208">
            <v>201943751</v>
          </cell>
          <cell r="B208">
            <v>2101003002</v>
          </cell>
          <cell r="C208" t="str">
            <v>Desempeno Colectivo</v>
          </cell>
        </row>
        <row r="209">
          <cell r="A209">
            <v>201943752</v>
          </cell>
          <cell r="B209">
            <v>2101003003</v>
          </cell>
          <cell r="C209" t="str">
            <v>Desempeno Individual</v>
          </cell>
        </row>
        <row r="210">
          <cell r="A210">
            <v>201947065</v>
          </cell>
          <cell r="B210">
            <v>2101003004</v>
          </cell>
          <cell r="C210" t="str">
            <v>Asignacion por Produccion</v>
          </cell>
        </row>
        <row r="211">
          <cell r="A211">
            <v>201947066</v>
          </cell>
          <cell r="B211">
            <v>2101003005</v>
          </cell>
          <cell r="C211" t="str">
            <v>Asignacion Mejoramiento de Trato a los Usuarios</v>
          </cell>
        </row>
        <row r="212">
          <cell r="A212">
            <v>201943753</v>
          </cell>
          <cell r="B212">
            <v>2101004</v>
          </cell>
          <cell r="C212" t="str">
            <v>Remuneraciones Variables</v>
          </cell>
        </row>
        <row r="213">
          <cell r="A213">
            <v>201943754</v>
          </cell>
          <cell r="B213">
            <v>2101004001</v>
          </cell>
          <cell r="C213" t="str">
            <v>Asignacion Articulo 12 Ley N 19.041</v>
          </cell>
        </row>
        <row r="214">
          <cell r="A214">
            <v>201943755</v>
          </cell>
          <cell r="B214">
            <v>2101004002</v>
          </cell>
          <cell r="C214" t="str">
            <v>Asignacion de Estimulo Jornadas Prioritarias</v>
          </cell>
        </row>
        <row r="215">
          <cell r="A215">
            <v>201943756</v>
          </cell>
          <cell r="B215">
            <v>2101004003</v>
          </cell>
          <cell r="C215" t="str">
            <v>Asignacion Articulo 3 Ley N 19.264</v>
          </cell>
        </row>
        <row r="216">
          <cell r="A216">
            <v>201943757</v>
          </cell>
          <cell r="B216">
            <v>2101004004</v>
          </cell>
          <cell r="C216" t="str">
            <v>Asignacion por Desempeno de Funciones Criticas</v>
          </cell>
        </row>
        <row r="217">
          <cell r="A217">
            <v>201943758</v>
          </cell>
          <cell r="B217">
            <v>2101004005</v>
          </cell>
          <cell r="C217" t="str">
            <v>Trabajos Extraordinarios</v>
          </cell>
        </row>
        <row r="218">
          <cell r="A218">
            <v>201943759</v>
          </cell>
          <cell r="B218">
            <v>2101004006</v>
          </cell>
          <cell r="C218" t="str">
            <v>Comisiones de Servicios en el Pais</v>
          </cell>
        </row>
        <row r="219">
          <cell r="A219">
            <v>201943760</v>
          </cell>
          <cell r="B219">
            <v>2101004007</v>
          </cell>
          <cell r="C219" t="str">
            <v>Comisiones de Servicios en el Exterior</v>
          </cell>
        </row>
        <row r="220">
          <cell r="A220">
            <v>201943761</v>
          </cell>
          <cell r="B220">
            <v>2101005</v>
          </cell>
          <cell r="C220" t="str">
            <v>Aguinaldos y Bonos</v>
          </cell>
        </row>
        <row r="221">
          <cell r="A221">
            <v>201943762</v>
          </cell>
          <cell r="B221">
            <v>2101005001</v>
          </cell>
          <cell r="C221" t="str">
            <v>Aguinaldos</v>
          </cell>
        </row>
        <row r="222">
          <cell r="A222">
            <v>201943763</v>
          </cell>
          <cell r="B222">
            <v>2101005002</v>
          </cell>
          <cell r="C222" t="str">
            <v>Bono de Escolaridad</v>
          </cell>
        </row>
        <row r="223">
          <cell r="A223">
            <v>201943764</v>
          </cell>
          <cell r="B223">
            <v>2101005003</v>
          </cell>
          <cell r="C223" t="str">
            <v>Bonos Especiales</v>
          </cell>
        </row>
        <row r="224">
          <cell r="A224">
            <v>201943765</v>
          </cell>
          <cell r="B224">
            <v>2101005004</v>
          </cell>
          <cell r="C224" t="str">
            <v>Bonificacion Adicional al Bono de Escolaridad</v>
          </cell>
        </row>
        <row r="225">
          <cell r="A225">
            <v>201943766</v>
          </cell>
          <cell r="B225">
            <v>2102</v>
          </cell>
          <cell r="C225" t="str">
            <v>Personal a Contrata</v>
          </cell>
        </row>
        <row r="226">
          <cell r="A226">
            <v>201943767</v>
          </cell>
          <cell r="B226">
            <v>2102001</v>
          </cell>
          <cell r="C226" t="str">
            <v>Sueldos y Sobresueldos</v>
          </cell>
        </row>
        <row r="227">
          <cell r="A227">
            <v>201943768</v>
          </cell>
          <cell r="B227">
            <v>2102001001</v>
          </cell>
          <cell r="C227" t="str">
            <v>Sueldos Bases</v>
          </cell>
        </row>
        <row r="228">
          <cell r="A228">
            <v>201943769</v>
          </cell>
          <cell r="B228">
            <v>2102001002</v>
          </cell>
          <cell r="C228" t="str">
            <v>Asignacion de Antigedad</v>
          </cell>
        </row>
        <row r="229">
          <cell r="A229">
            <v>201943770</v>
          </cell>
          <cell r="B229">
            <v>2102001003</v>
          </cell>
          <cell r="C229" t="str">
            <v>Asignacion Profesional</v>
          </cell>
        </row>
        <row r="230">
          <cell r="A230">
            <v>201943771</v>
          </cell>
          <cell r="B230">
            <v>2102001004</v>
          </cell>
          <cell r="C230" t="str">
            <v>Asignacion de Zona</v>
          </cell>
        </row>
        <row r="231">
          <cell r="A231">
            <v>201943772</v>
          </cell>
          <cell r="B231">
            <v>2102001005</v>
          </cell>
          <cell r="C231" t="str">
            <v>Asignacion de Rancho</v>
          </cell>
        </row>
        <row r="232">
          <cell r="A232">
            <v>201943773</v>
          </cell>
          <cell r="B232">
            <v>2102001006</v>
          </cell>
          <cell r="C232" t="str">
            <v>Asignaciones del DL N 2.411, de 1978</v>
          </cell>
        </row>
        <row r="233">
          <cell r="A233">
            <v>201943774</v>
          </cell>
          <cell r="B233">
            <v>2102001007</v>
          </cell>
          <cell r="C233" t="str">
            <v>Asignaciones del DL N 3.551, de 1981</v>
          </cell>
        </row>
        <row r="234">
          <cell r="A234">
            <v>201943775</v>
          </cell>
          <cell r="B234">
            <v>2102001008</v>
          </cell>
          <cell r="C234" t="str">
            <v>Asignacion de Nivelacion</v>
          </cell>
        </row>
        <row r="235">
          <cell r="A235">
            <v>201943776</v>
          </cell>
          <cell r="B235">
            <v>2102001009</v>
          </cell>
          <cell r="C235" t="str">
            <v>Asignaciones Especiales</v>
          </cell>
        </row>
        <row r="236">
          <cell r="A236">
            <v>201943777</v>
          </cell>
          <cell r="B236">
            <v>2102001010</v>
          </cell>
          <cell r="C236" t="str">
            <v>Asignacion de Perdida de Caja</v>
          </cell>
        </row>
        <row r="237">
          <cell r="A237">
            <v>201943778</v>
          </cell>
          <cell r="B237">
            <v>2102001011</v>
          </cell>
          <cell r="C237" t="str">
            <v>Asignacion de Movilizacion</v>
          </cell>
        </row>
        <row r="238">
          <cell r="A238">
            <v>201943779</v>
          </cell>
          <cell r="B238">
            <v>2102001012</v>
          </cell>
          <cell r="C238" t="str">
            <v>Gastos de Representacion</v>
          </cell>
        </row>
        <row r="239">
          <cell r="A239">
            <v>201943780</v>
          </cell>
          <cell r="B239">
            <v>2102001013</v>
          </cell>
          <cell r="C239" t="str">
            <v>Asignaciones Compensatorias</v>
          </cell>
        </row>
        <row r="240">
          <cell r="A240">
            <v>201943781</v>
          </cell>
          <cell r="B240">
            <v>2102001014</v>
          </cell>
          <cell r="C240" t="str">
            <v>Asignaciones Sustitutivas</v>
          </cell>
        </row>
        <row r="241">
          <cell r="A241">
            <v>201943782</v>
          </cell>
          <cell r="B241">
            <v>2102001015</v>
          </cell>
          <cell r="C241" t="str">
            <v>Asignacion de Dedicacion Exclusiva</v>
          </cell>
        </row>
        <row r="242">
          <cell r="A242">
            <v>201943783</v>
          </cell>
          <cell r="B242">
            <v>2102001016</v>
          </cell>
          <cell r="C242" t="str">
            <v>Asignacion para Operador de Maquinaria Pesada</v>
          </cell>
        </row>
        <row r="243">
          <cell r="A243">
            <v>201943784</v>
          </cell>
          <cell r="B243">
            <v>2102001017</v>
          </cell>
          <cell r="C243" t="str">
            <v>Asignacion de Defensa Judicial Estatal</v>
          </cell>
        </row>
        <row r="244">
          <cell r="A244">
            <v>201943785</v>
          </cell>
          <cell r="B244">
            <v>2102001018</v>
          </cell>
          <cell r="C244" t="str">
            <v>Asignacion de Responsabilidad</v>
          </cell>
        </row>
        <row r="245">
          <cell r="A245">
            <v>201943786</v>
          </cell>
          <cell r="B245">
            <v>2102001019</v>
          </cell>
          <cell r="C245" t="str">
            <v>Asignacion por Turno</v>
          </cell>
        </row>
        <row r="246">
          <cell r="A246">
            <v>201943787</v>
          </cell>
          <cell r="B246">
            <v>2102001020</v>
          </cell>
          <cell r="C246" t="str">
            <v>Asignacion Articulo 1 Ley N 19.264</v>
          </cell>
        </row>
        <row r="247">
          <cell r="A247">
            <v>201943788</v>
          </cell>
          <cell r="B247">
            <v>2102001021</v>
          </cell>
          <cell r="C247" t="str">
            <v>Componente Base Asignacion de Desempeno</v>
          </cell>
        </row>
        <row r="248">
          <cell r="A248">
            <v>201943789</v>
          </cell>
          <cell r="B248">
            <v>2102001022</v>
          </cell>
          <cell r="C248" t="str">
            <v>Asignacion de Control</v>
          </cell>
        </row>
        <row r="249">
          <cell r="A249">
            <v>201943790</v>
          </cell>
          <cell r="B249">
            <v>2102001023</v>
          </cell>
          <cell r="C249" t="str">
            <v>Asignacion de Defensa Penal Publica</v>
          </cell>
        </row>
        <row r="250">
          <cell r="A250">
            <v>201943791</v>
          </cell>
          <cell r="B250">
            <v>2102001024</v>
          </cell>
          <cell r="C250" t="str">
            <v>Asignacion Articulo 1 Ley N 19. 112</v>
          </cell>
        </row>
        <row r="251">
          <cell r="A251">
            <v>201943792</v>
          </cell>
          <cell r="B251">
            <v>2102001025</v>
          </cell>
          <cell r="C251" t="str">
            <v>Asignacion Articulo 1 Ley N 19.432</v>
          </cell>
        </row>
        <row r="252">
          <cell r="A252">
            <v>201943793</v>
          </cell>
          <cell r="B252">
            <v>2102001026</v>
          </cell>
          <cell r="C252" t="str">
            <v>Asignacion de Estimulo Personal Medico Diurno</v>
          </cell>
        </row>
        <row r="253">
          <cell r="A253">
            <v>201943794</v>
          </cell>
          <cell r="B253">
            <v>2102001027</v>
          </cell>
          <cell r="C253" t="str">
            <v>Asignacion de Estimulo Personal Medico y Profesores</v>
          </cell>
        </row>
        <row r="254">
          <cell r="A254">
            <v>201943795</v>
          </cell>
          <cell r="B254">
            <v>2102001028</v>
          </cell>
          <cell r="C254" t="str">
            <v>Aplicacion Articulo 7 Ley N 19.112</v>
          </cell>
        </row>
        <row r="255">
          <cell r="A255">
            <v>201943796</v>
          </cell>
          <cell r="B255">
            <v>2102001029</v>
          </cell>
          <cell r="C255" t="str">
            <v>Asignacion de Estimulo por Falencia</v>
          </cell>
        </row>
        <row r="256">
          <cell r="A256">
            <v>201943797</v>
          </cell>
          <cell r="B256">
            <v>2102001030</v>
          </cell>
          <cell r="C256" t="str">
            <v>Asignacion de Experiencia Calificada</v>
          </cell>
        </row>
        <row r="257">
          <cell r="A257">
            <v>201943798</v>
          </cell>
          <cell r="B257">
            <v>2102001031</v>
          </cell>
          <cell r="C257" t="str">
            <v>Asignacion de Reforzamiento Profesional Diurno</v>
          </cell>
        </row>
        <row r="258">
          <cell r="A258">
            <v>201943799</v>
          </cell>
          <cell r="B258">
            <v>2102001032</v>
          </cell>
          <cell r="C258" t="str">
            <v>Asignacion Judicial</v>
          </cell>
        </row>
        <row r="259">
          <cell r="A259">
            <v>201943800</v>
          </cell>
          <cell r="B259">
            <v>2102001033</v>
          </cell>
          <cell r="C259" t="str">
            <v>Asignacion de Casa</v>
          </cell>
        </row>
        <row r="260">
          <cell r="A260">
            <v>201943801</v>
          </cell>
          <cell r="B260">
            <v>2102001034</v>
          </cell>
          <cell r="C260" t="str">
            <v>Asignacion Legislativa</v>
          </cell>
        </row>
        <row r="261">
          <cell r="A261">
            <v>201943802</v>
          </cell>
          <cell r="B261">
            <v>2102001035</v>
          </cell>
          <cell r="C261" t="str">
            <v>Asignacion Articulo 11 Ley N 19.041</v>
          </cell>
        </row>
        <row r="262">
          <cell r="A262">
            <v>201943803</v>
          </cell>
          <cell r="B262">
            <v>2102001036</v>
          </cell>
          <cell r="C262" t="str">
            <v>Asignacion nica</v>
          </cell>
        </row>
        <row r="263">
          <cell r="A263">
            <v>201943804</v>
          </cell>
          <cell r="B263">
            <v>2102001037</v>
          </cell>
          <cell r="C263" t="str">
            <v>Asignacion Zonas Extremas</v>
          </cell>
        </row>
        <row r="264">
          <cell r="A264">
            <v>201943805</v>
          </cell>
          <cell r="B264">
            <v>2102001038</v>
          </cell>
          <cell r="C264" t="str">
            <v>Asignacion de Responsabilidad Superior</v>
          </cell>
        </row>
        <row r="265">
          <cell r="A265">
            <v>201943806</v>
          </cell>
          <cell r="B265">
            <v>2102001039</v>
          </cell>
          <cell r="C265" t="str">
            <v>Asignacion Familiar en el Exterior</v>
          </cell>
        </row>
        <row r="266">
          <cell r="A266">
            <v>201943807</v>
          </cell>
          <cell r="B266">
            <v>2102001040</v>
          </cell>
          <cell r="C266" t="str">
            <v>Asignaciones Exclusivas de las Fuerzas Armadas y de Orden</v>
          </cell>
        </row>
        <row r="267">
          <cell r="A267">
            <v>201943808</v>
          </cell>
          <cell r="B267">
            <v>2102001041</v>
          </cell>
          <cell r="C267" t="str">
            <v>Asignaciones por Desempeno en el Exterior</v>
          </cell>
        </row>
        <row r="268">
          <cell r="A268">
            <v>201943809</v>
          </cell>
          <cell r="B268">
            <v>2102001999</v>
          </cell>
          <cell r="C268" t="str">
            <v>Otras Asignaciones</v>
          </cell>
        </row>
        <row r="269">
          <cell r="A269">
            <v>201943810</v>
          </cell>
          <cell r="B269">
            <v>2102002</v>
          </cell>
          <cell r="C269" t="str">
            <v>Aportes del Empleador</v>
          </cell>
        </row>
        <row r="270">
          <cell r="A270">
            <v>201943811</v>
          </cell>
          <cell r="B270">
            <v>2102002001</v>
          </cell>
          <cell r="C270" t="str">
            <v>A Servicios de Bienestar</v>
          </cell>
        </row>
        <row r="271">
          <cell r="A271">
            <v>201943812</v>
          </cell>
          <cell r="B271">
            <v>2102002002</v>
          </cell>
          <cell r="C271" t="str">
            <v>Otras Cotizaciones Previsionales</v>
          </cell>
        </row>
        <row r="272">
          <cell r="A272">
            <v>201943813</v>
          </cell>
          <cell r="B272">
            <v>2102002003</v>
          </cell>
          <cell r="C272" t="str">
            <v>Cotizacion Adicional, Articulo 8 Ley N 18.566</v>
          </cell>
        </row>
        <row r="273">
          <cell r="A273">
            <v>201943814</v>
          </cell>
          <cell r="B273">
            <v>2102003</v>
          </cell>
          <cell r="C273" t="str">
            <v>Asignaciones por Desempeno</v>
          </cell>
        </row>
        <row r="274">
          <cell r="A274">
            <v>201943815</v>
          </cell>
          <cell r="B274">
            <v>2102003001</v>
          </cell>
          <cell r="C274" t="str">
            <v>Desempeno Institucional</v>
          </cell>
        </row>
        <row r="275">
          <cell r="A275">
            <v>201943816</v>
          </cell>
          <cell r="B275">
            <v>2102003002</v>
          </cell>
          <cell r="C275" t="str">
            <v>Desempeno Colectivo</v>
          </cell>
        </row>
        <row r="276">
          <cell r="A276">
            <v>201943817</v>
          </cell>
          <cell r="B276">
            <v>2102003003</v>
          </cell>
          <cell r="C276" t="str">
            <v>Desempeno Individual</v>
          </cell>
        </row>
        <row r="277">
          <cell r="A277">
            <v>201947067</v>
          </cell>
          <cell r="B277">
            <v>2102003004</v>
          </cell>
          <cell r="C277" t="str">
            <v>Asignacion por Produccion</v>
          </cell>
        </row>
        <row r="278">
          <cell r="A278">
            <v>201947068</v>
          </cell>
          <cell r="B278">
            <v>2102003005</v>
          </cell>
          <cell r="C278" t="str">
            <v>Asignacion Mejoramiento de Trato a los Usuarios</v>
          </cell>
        </row>
        <row r="279">
          <cell r="A279">
            <v>201943818</v>
          </cell>
          <cell r="B279">
            <v>2102004</v>
          </cell>
          <cell r="C279" t="str">
            <v>Remuneraciones Variables</v>
          </cell>
        </row>
        <row r="280">
          <cell r="A280">
            <v>201943819</v>
          </cell>
          <cell r="B280">
            <v>2102004001</v>
          </cell>
          <cell r="C280" t="str">
            <v>Asignacion Articulo 12 Ley N 19.041</v>
          </cell>
        </row>
        <row r="281">
          <cell r="A281">
            <v>201943820</v>
          </cell>
          <cell r="B281">
            <v>2102004002</v>
          </cell>
          <cell r="C281" t="str">
            <v>Asignacion de Estimulo Jornadas Prioritarias</v>
          </cell>
        </row>
        <row r="282">
          <cell r="A282">
            <v>201943821</v>
          </cell>
          <cell r="B282">
            <v>2102004003</v>
          </cell>
          <cell r="C282" t="str">
            <v>Asignacion Articulo 3 Ley N 19.264</v>
          </cell>
        </row>
        <row r="283">
          <cell r="A283">
            <v>201943822</v>
          </cell>
          <cell r="B283">
            <v>2102004004</v>
          </cell>
          <cell r="C283" t="str">
            <v>Asignacion por Desempeno de Funciones Criticas</v>
          </cell>
        </row>
        <row r="284">
          <cell r="A284">
            <v>201943823</v>
          </cell>
          <cell r="B284">
            <v>2102004005</v>
          </cell>
          <cell r="C284" t="str">
            <v>Trabajos Extraordinarios</v>
          </cell>
        </row>
        <row r="285">
          <cell r="A285">
            <v>201943824</v>
          </cell>
          <cell r="B285">
            <v>2102004006</v>
          </cell>
          <cell r="C285" t="str">
            <v>Comisiones de Servicios en el Pais</v>
          </cell>
        </row>
        <row r="286">
          <cell r="A286">
            <v>201943825</v>
          </cell>
          <cell r="B286">
            <v>2102004007</v>
          </cell>
          <cell r="C286" t="str">
            <v>Comisiones de Servicios en el Exterior</v>
          </cell>
        </row>
        <row r="287">
          <cell r="A287">
            <v>201943826</v>
          </cell>
          <cell r="B287">
            <v>2102005</v>
          </cell>
          <cell r="C287" t="str">
            <v>Aguinaldos y Bonos</v>
          </cell>
        </row>
        <row r="288">
          <cell r="A288">
            <v>201943827</v>
          </cell>
          <cell r="B288">
            <v>2102005001</v>
          </cell>
          <cell r="C288" t="str">
            <v>Aguinaldos</v>
          </cell>
        </row>
        <row r="289">
          <cell r="A289">
            <v>201943828</v>
          </cell>
          <cell r="B289">
            <v>2102005002</v>
          </cell>
          <cell r="C289" t="str">
            <v>Bono de Escolaridad</v>
          </cell>
        </row>
        <row r="290">
          <cell r="A290">
            <v>201943829</v>
          </cell>
          <cell r="B290">
            <v>2102005003</v>
          </cell>
          <cell r="C290" t="str">
            <v>Bonos Especiales</v>
          </cell>
        </row>
        <row r="291">
          <cell r="A291">
            <v>201943830</v>
          </cell>
          <cell r="B291">
            <v>2102005004</v>
          </cell>
          <cell r="C291" t="str">
            <v>Bonificacion Adicional al Bono de Escolaridad</v>
          </cell>
        </row>
        <row r="292">
          <cell r="A292">
            <v>201943831</v>
          </cell>
          <cell r="B292">
            <v>2103</v>
          </cell>
          <cell r="C292" t="str">
            <v>Otras Remuneraciones</v>
          </cell>
        </row>
        <row r="293">
          <cell r="A293">
            <v>201943832</v>
          </cell>
          <cell r="B293">
            <v>2103001</v>
          </cell>
          <cell r="C293" t="str">
            <v>Honorarios a Suma Alzada - Personas Naturales</v>
          </cell>
        </row>
        <row r="294">
          <cell r="A294">
            <v>201944570</v>
          </cell>
          <cell r="B294">
            <v>2103001001</v>
          </cell>
          <cell r="C294" t="str">
            <v>Honorarios a Suma Alzada-Honorarios</v>
          </cell>
        </row>
        <row r="295">
          <cell r="A295">
            <v>201944569</v>
          </cell>
          <cell r="B295">
            <v>2103001002</v>
          </cell>
          <cell r="C295" t="str">
            <v>Honorarios a Suma Alzada-Viaticos</v>
          </cell>
        </row>
        <row r="296">
          <cell r="A296">
            <v>201944561</v>
          </cell>
          <cell r="B296">
            <v>2103001111</v>
          </cell>
          <cell r="C296" t="str">
            <v>Honorarios AGES</v>
          </cell>
        </row>
        <row r="297">
          <cell r="A297">
            <v>201943833</v>
          </cell>
          <cell r="B297">
            <v>2103002</v>
          </cell>
          <cell r="C297" t="str">
            <v>Honorarios Asimilados a Grados</v>
          </cell>
        </row>
        <row r="298">
          <cell r="A298">
            <v>201943834</v>
          </cell>
          <cell r="B298">
            <v>2103003</v>
          </cell>
          <cell r="C298" t="str">
            <v>Jornales</v>
          </cell>
        </row>
        <row r="299">
          <cell r="A299">
            <v>201943835</v>
          </cell>
          <cell r="B299">
            <v>2103004</v>
          </cell>
          <cell r="C299" t="str">
            <v>Remuneraciones Reguladas por el Codigo del Trabajo</v>
          </cell>
        </row>
        <row r="300">
          <cell r="A300">
            <v>201943836</v>
          </cell>
          <cell r="B300">
            <v>2103005</v>
          </cell>
          <cell r="C300" t="str">
            <v>Suplencias y Reemplazos</v>
          </cell>
        </row>
        <row r="301">
          <cell r="A301">
            <v>201943837</v>
          </cell>
          <cell r="B301">
            <v>2103006</v>
          </cell>
          <cell r="C301" t="str">
            <v>Personal a Trato y/o Temporal</v>
          </cell>
        </row>
        <row r="302">
          <cell r="A302">
            <v>201943838</v>
          </cell>
          <cell r="B302">
            <v>2103007</v>
          </cell>
          <cell r="C302" t="str">
            <v>Alumnos en Practica</v>
          </cell>
        </row>
        <row r="303">
          <cell r="A303">
            <v>201943839</v>
          </cell>
          <cell r="B303">
            <v>2103999</v>
          </cell>
          <cell r="C303" t="str">
            <v>Otras</v>
          </cell>
        </row>
        <row r="304">
          <cell r="A304">
            <v>201943840</v>
          </cell>
          <cell r="B304">
            <v>2104</v>
          </cell>
          <cell r="C304" t="str">
            <v>Otros Gastos en Personal</v>
          </cell>
        </row>
        <row r="305">
          <cell r="A305">
            <v>201943841</v>
          </cell>
          <cell r="B305">
            <v>2104001</v>
          </cell>
          <cell r="C305" t="str">
            <v>Asignacion de Traslado</v>
          </cell>
        </row>
        <row r="306">
          <cell r="A306">
            <v>201943842</v>
          </cell>
          <cell r="B306">
            <v>2104002</v>
          </cell>
          <cell r="C306" t="str">
            <v>Dieta Parlamentaria</v>
          </cell>
        </row>
        <row r="307">
          <cell r="A307">
            <v>201943843</v>
          </cell>
          <cell r="B307">
            <v>2104003</v>
          </cell>
          <cell r="C307" t="str">
            <v>Dietas a Juntas, Consejos y Comisiones</v>
          </cell>
        </row>
        <row r="308">
          <cell r="A308">
            <v>201943844</v>
          </cell>
          <cell r="B308">
            <v>22</v>
          </cell>
          <cell r="C308" t="str">
            <v>BIENES Y SERVICIOS DE CONSUMO</v>
          </cell>
        </row>
        <row r="309">
          <cell r="A309">
            <v>201943845</v>
          </cell>
          <cell r="B309">
            <v>2201</v>
          </cell>
          <cell r="C309" t="str">
            <v>Alimentos y Bebidas</v>
          </cell>
        </row>
        <row r="310">
          <cell r="A310">
            <v>201943846</v>
          </cell>
          <cell r="B310">
            <v>2201001</v>
          </cell>
          <cell r="C310" t="str">
            <v>Para Personas</v>
          </cell>
        </row>
        <row r="311">
          <cell r="A311">
            <v>201943847</v>
          </cell>
          <cell r="B311">
            <v>2201002</v>
          </cell>
          <cell r="C311" t="str">
            <v>Para Animales</v>
          </cell>
        </row>
        <row r="312">
          <cell r="A312">
            <v>201943848</v>
          </cell>
          <cell r="B312">
            <v>2202</v>
          </cell>
          <cell r="C312" t="str">
            <v>Textiles, Vestuario y Calzado</v>
          </cell>
        </row>
        <row r="313">
          <cell r="A313">
            <v>201943849</v>
          </cell>
          <cell r="B313">
            <v>2202001</v>
          </cell>
          <cell r="C313" t="str">
            <v>Textiles y Acabados Textiles</v>
          </cell>
        </row>
        <row r="314">
          <cell r="A314">
            <v>201943850</v>
          </cell>
          <cell r="B314">
            <v>2202002</v>
          </cell>
          <cell r="C314" t="str">
            <v>Vestuario, Accesorios y Prendas Diversas</v>
          </cell>
        </row>
        <row r="315">
          <cell r="A315">
            <v>201943851</v>
          </cell>
          <cell r="B315">
            <v>2202003</v>
          </cell>
          <cell r="C315" t="str">
            <v>Calzado</v>
          </cell>
        </row>
        <row r="316">
          <cell r="A316">
            <v>201943852</v>
          </cell>
          <cell r="B316">
            <v>2203</v>
          </cell>
          <cell r="C316" t="str">
            <v>Combustibles y Lubricantes</v>
          </cell>
        </row>
        <row r="317">
          <cell r="A317">
            <v>201943853</v>
          </cell>
          <cell r="B317">
            <v>2203001</v>
          </cell>
          <cell r="C317" t="str">
            <v>Para Vehiculos</v>
          </cell>
        </row>
        <row r="318">
          <cell r="A318">
            <v>201943854</v>
          </cell>
          <cell r="B318">
            <v>2203002</v>
          </cell>
          <cell r="C318" t="str">
            <v>Para Maquinarias, Equipos de Produccion, Traccion y Elevacion</v>
          </cell>
        </row>
        <row r="319">
          <cell r="A319">
            <v>201943855</v>
          </cell>
          <cell r="B319">
            <v>2203003</v>
          </cell>
          <cell r="C319" t="str">
            <v>Para Calefaccion</v>
          </cell>
        </row>
        <row r="320">
          <cell r="A320">
            <v>201943856</v>
          </cell>
          <cell r="B320">
            <v>2203999</v>
          </cell>
          <cell r="C320" t="str">
            <v>Para Otros</v>
          </cell>
        </row>
        <row r="321">
          <cell r="A321">
            <v>201943952</v>
          </cell>
          <cell r="B321">
            <v>2204</v>
          </cell>
          <cell r="C321" t="str">
            <v>Materiales de Uso o Consumo</v>
          </cell>
        </row>
        <row r="322">
          <cell r="A322">
            <v>201943953</v>
          </cell>
          <cell r="B322">
            <v>2204001</v>
          </cell>
          <cell r="C322" t="str">
            <v>Materiales de Oficina</v>
          </cell>
        </row>
        <row r="323">
          <cell r="A323">
            <v>201943954</v>
          </cell>
          <cell r="B323">
            <v>2204002</v>
          </cell>
          <cell r="C323" t="str">
            <v>Textos y Otros Materiales de Ensenanza</v>
          </cell>
        </row>
        <row r="324">
          <cell r="A324">
            <v>201943955</v>
          </cell>
          <cell r="B324">
            <v>2204003</v>
          </cell>
          <cell r="C324" t="str">
            <v>Productos Quimicos</v>
          </cell>
        </row>
        <row r="325">
          <cell r="A325">
            <v>201943956</v>
          </cell>
          <cell r="B325">
            <v>2204004</v>
          </cell>
          <cell r="C325" t="str">
            <v>Productos Farmaceuticos</v>
          </cell>
        </row>
        <row r="326">
          <cell r="A326">
            <v>201943957</v>
          </cell>
          <cell r="B326">
            <v>2204005</v>
          </cell>
          <cell r="C326" t="str">
            <v>Materiales y tiles Quirurgicos</v>
          </cell>
        </row>
        <row r="327">
          <cell r="A327">
            <v>201943958</v>
          </cell>
          <cell r="B327">
            <v>2204006</v>
          </cell>
          <cell r="C327" t="str">
            <v>Fertilizantes, Insecticidas, Fungicidas y Otros</v>
          </cell>
        </row>
        <row r="328">
          <cell r="A328">
            <v>201943959</v>
          </cell>
          <cell r="B328">
            <v>2204007</v>
          </cell>
          <cell r="C328" t="str">
            <v>Materiales y tiles de Aseo</v>
          </cell>
        </row>
        <row r="329">
          <cell r="A329">
            <v>201943960</v>
          </cell>
          <cell r="B329">
            <v>2204008</v>
          </cell>
          <cell r="C329" t="str">
            <v>Menaje para Oficina, Casino y Otros</v>
          </cell>
        </row>
        <row r="330">
          <cell r="A330">
            <v>201943961</v>
          </cell>
          <cell r="B330">
            <v>2204009</v>
          </cell>
          <cell r="C330" t="str">
            <v>Insumos, Repuestos y Accesorios Computacionales</v>
          </cell>
        </row>
        <row r="331">
          <cell r="A331">
            <v>201943962</v>
          </cell>
          <cell r="B331">
            <v>2204010</v>
          </cell>
          <cell r="C331" t="str">
            <v>Materiales para Mantenimiento y Reparaciones de Inmuebles</v>
          </cell>
        </row>
        <row r="332">
          <cell r="A332">
            <v>201943963</v>
          </cell>
          <cell r="B332">
            <v>2204011</v>
          </cell>
          <cell r="C332" t="str">
            <v>Repuestos y Accesorios para Mantenimiento y Reparaciones de Vehiculos</v>
          </cell>
        </row>
        <row r="333">
          <cell r="A333">
            <v>201943964</v>
          </cell>
          <cell r="B333">
            <v>2204012</v>
          </cell>
          <cell r="C333" t="str">
            <v>Otros Materiales, Repuestos y tiles Diversos para Mantenimiento y Reparaciones</v>
          </cell>
        </row>
        <row r="334">
          <cell r="A334">
            <v>201943965</v>
          </cell>
          <cell r="B334">
            <v>2204013</v>
          </cell>
          <cell r="C334" t="str">
            <v>Equipos Menores</v>
          </cell>
        </row>
        <row r="335">
          <cell r="A335">
            <v>201943966</v>
          </cell>
          <cell r="B335">
            <v>2204014</v>
          </cell>
          <cell r="C335" t="str">
            <v>Productos Elaborados de Cuero, Caucho y Plasticos</v>
          </cell>
        </row>
        <row r="336">
          <cell r="A336">
            <v>201943967</v>
          </cell>
          <cell r="B336">
            <v>2204015</v>
          </cell>
          <cell r="C336" t="str">
            <v>Productos Agropecuarios y Forestales</v>
          </cell>
        </row>
        <row r="337">
          <cell r="A337">
            <v>201943968</v>
          </cell>
          <cell r="B337">
            <v>2204016</v>
          </cell>
          <cell r="C337" t="str">
            <v>Materias Primas y Semielaboradas</v>
          </cell>
        </row>
        <row r="338">
          <cell r="A338">
            <v>201943969</v>
          </cell>
          <cell r="B338">
            <v>2204999</v>
          </cell>
          <cell r="C338" t="str">
            <v>Otros</v>
          </cell>
        </row>
        <row r="339">
          <cell r="A339">
            <v>201943970</v>
          </cell>
          <cell r="B339">
            <v>2205</v>
          </cell>
          <cell r="C339" t="str">
            <v>Servicios Basicos</v>
          </cell>
        </row>
        <row r="340">
          <cell r="A340">
            <v>201943971</v>
          </cell>
          <cell r="B340">
            <v>2205001</v>
          </cell>
          <cell r="C340" t="str">
            <v>Electricidad</v>
          </cell>
        </row>
        <row r="341">
          <cell r="A341">
            <v>201943972</v>
          </cell>
          <cell r="B341">
            <v>2205002</v>
          </cell>
          <cell r="C341" t="str">
            <v>Agua</v>
          </cell>
        </row>
        <row r="342">
          <cell r="A342">
            <v>201943973</v>
          </cell>
          <cell r="B342">
            <v>2205003</v>
          </cell>
          <cell r="C342" t="str">
            <v>Gas</v>
          </cell>
        </row>
        <row r="343">
          <cell r="A343">
            <v>201943974</v>
          </cell>
          <cell r="B343">
            <v>2205004</v>
          </cell>
          <cell r="C343" t="str">
            <v>Correo</v>
          </cell>
        </row>
        <row r="344">
          <cell r="A344">
            <v>201943975</v>
          </cell>
          <cell r="B344">
            <v>2205005</v>
          </cell>
          <cell r="C344" t="str">
            <v>Telefonia Fija</v>
          </cell>
        </row>
        <row r="345">
          <cell r="A345">
            <v>201943976</v>
          </cell>
          <cell r="B345">
            <v>2205006</v>
          </cell>
          <cell r="C345" t="str">
            <v>Telefonia Celular</v>
          </cell>
        </row>
        <row r="346">
          <cell r="A346">
            <v>201943977</v>
          </cell>
          <cell r="B346">
            <v>2205007</v>
          </cell>
          <cell r="C346" t="str">
            <v>Acceso a Internet</v>
          </cell>
        </row>
        <row r="347">
          <cell r="A347">
            <v>201943978</v>
          </cell>
          <cell r="B347">
            <v>2205008</v>
          </cell>
          <cell r="C347" t="str">
            <v>Enlaces de Telecomunicaciones</v>
          </cell>
        </row>
        <row r="348">
          <cell r="A348">
            <v>201943979</v>
          </cell>
          <cell r="B348">
            <v>2205999</v>
          </cell>
          <cell r="C348" t="str">
            <v>Otros</v>
          </cell>
        </row>
        <row r="349">
          <cell r="A349">
            <v>201943980</v>
          </cell>
          <cell r="B349">
            <v>2206</v>
          </cell>
          <cell r="C349" t="str">
            <v>Mantenimiento y Reparaciones</v>
          </cell>
        </row>
        <row r="350">
          <cell r="A350">
            <v>201943981</v>
          </cell>
          <cell r="B350">
            <v>2206001</v>
          </cell>
          <cell r="C350" t="str">
            <v>Mantenimiento y Reparacion de Edificaciones</v>
          </cell>
        </row>
        <row r="351">
          <cell r="A351">
            <v>201943982</v>
          </cell>
          <cell r="B351">
            <v>2206002</v>
          </cell>
          <cell r="C351" t="str">
            <v>Mantenimiento y Reparacion de Vehiculos</v>
          </cell>
        </row>
        <row r="352">
          <cell r="A352">
            <v>201943983</v>
          </cell>
          <cell r="B352">
            <v>2206003</v>
          </cell>
          <cell r="C352" t="str">
            <v>Mantenimiento y Reparacion de Mobiliarios y Otros</v>
          </cell>
        </row>
        <row r="353">
          <cell r="A353">
            <v>201943984</v>
          </cell>
          <cell r="B353">
            <v>2206004</v>
          </cell>
          <cell r="C353" t="str">
            <v>Mantenimiento y Reparacion de Maquinas y Equipos de Oficina</v>
          </cell>
        </row>
        <row r="354">
          <cell r="A354">
            <v>201943985</v>
          </cell>
          <cell r="B354">
            <v>2206005</v>
          </cell>
          <cell r="C354" t="str">
            <v>Mantenimiento y Reparaciones de Maquinarias y Equipos de Produccion</v>
          </cell>
        </row>
        <row r="355">
          <cell r="A355">
            <v>201943986</v>
          </cell>
          <cell r="B355">
            <v>2206006</v>
          </cell>
          <cell r="C355" t="str">
            <v>Mantenimiento y Reparacion de Otras Maquinarias y Equipos</v>
          </cell>
        </row>
        <row r="356">
          <cell r="A356">
            <v>201943987</v>
          </cell>
          <cell r="B356">
            <v>2206007</v>
          </cell>
          <cell r="C356" t="str">
            <v>Mantenimiento y Reparacion de Equipos Informaticos</v>
          </cell>
        </row>
        <row r="357">
          <cell r="A357">
            <v>201943988</v>
          </cell>
          <cell r="B357">
            <v>2206999</v>
          </cell>
          <cell r="C357" t="str">
            <v>Otros</v>
          </cell>
        </row>
        <row r="358">
          <cell r="A358">
            <v>201943989</v>
          </cell>
          <cell r="B358">
            <v>2207</v>
          </cell>
          <cell r="C358" t="str">
            <v>Publicidad y Difusion</v>
          </cell>
        </row>
        <row r="359">
          <cell r="A359">
            <v>201943990</v>
          </cell>
          <cell r="B359">
            <v>2207001</v>
          </cell>
          <cell r="C359" t="str">
            <v>Servicios de Publicidad</v>
          </cell>
        </row>
        <row r="360">
          <cell r="A360">
            <v>201943991</v>
          </cell>
          <cell r="B360">
            <v>2207002</v>
          </cell>
          <cell r="C360" t="str">
            <v>Servicios de Impresion</v>
          </cell>
        </row>
        <row r="361">
          <cell r="A361">
            <v>201943992</v>
          </cell>
          <cell r="B361">
            <v>2207003</v>
          </cell>
          <cell r="C361" t="str">
            <v>Servicios de Encuadernacion y Empaste</v>
          </cell>
        </row>
        <row r="362">
          <cell r="A362">
            <v>201943993</v>
          </cell>
          <cell r="B362">
            <v>2207999</v>
          </cell>
          <cell r="C362" t="str">
            <v>Otros</v>
          </cell>
        </row>
        <row r="363">
          <cell r="A363">
            <v>201943994</v>
          </cell>
          <cell r="B363">
            <v>2208</v>
          </cell>
          <cell r="C363" t="str">
            <v>Servicios Generales</v>
          </cell>
        </row>
        <row r="364">
          <cell r="A364">
            <v>201943995</v>
          </cell>
          <cell r="B364">
            <v>2208001</v>
          </cell>
          <cell r="C364" t="str">
            <v>Servicios de Aseo</v>
          </cell>
        </row>
        <row r="365">
          <cell r="A365">
            <v>201943996</v>
          </cell>
          <cell r="B365">
            <v>2208002</v>
          </cell>
          <cell r="C365" t="str">
            <v>Servicios de Vigilancia</v>
          </cell>
        </row>
        <row r="366">
          <cell r="A366">
            <v>201943997</v>
          </cell>
          <cell r="B366">
            <v>2208003</v>
          </cell>
          <cell r="C366" t="str">
            <v>Servicios de Mantencion de Jardines</v>
          </cell>
        </row>
        <row r="367">
          <cell r="A367">
            <v>201943998</v>
          </cell>
          <cell r="B367">
            <v>2208007</v>
          </cell>
          <cell r="C367" t="str">
            <v>Pasajes, Fletes y Bodegajes</v>
          </cell>
        </row>
        <row r="368">
          <cell r="A368">
            <v>201943999</v>
          </cell>
          <cell r="B368">
            <v>2208008</v>
          </cell>
          <cell r="C368" t="str">
            <v>Salas Cunas y/o Jardines Infantiles</v>
          </cell>
        </row>
        <row r="369">
          <cell r="A369">
            <v>201944000</v>
          </cell>
          <cell r="B369">
            <v>2208009</v>
          </cell>
          <cell r="C369" t="str">
            <v>Servicios de Pago y Cobranza</v>
          </cell>
        </row>
        <row r="370">
          <cell r="A370">
            <v>201944001</v>
          </cell>
          <cell r="B370">
            <v>2208010</v>
          </cell>
          <cell r="C370" t="str">
            <v>Servicios de Suscripcion y Similares</v>
          </cell>
        </row>
        <row r="371">
          <cell r="A371">
            <v>201944002</v>
          </cell>
          <cell r="B371">
            <v>2208011</v>
          </cell>
          <cell r="C371" t="str">
            <v>Servicios de Produccion y Desarrollo de Eventos</v>
          </cell>
        </row>
        <row r="372">
          <cell r="A372">
            <v>201944003</v>
          </cell>
          <cell r="B372">
            <v>2208999</v>
          </cell>
          <cell r="C372" t="str">
            <v>Otros</v>
          </cell>
        </row>
        <row r="373">
          <cell r="A373">
            <v>201944004</v>
          </cell>
          <cell r="B373">
            <v>2209</v>
          </cell>
          <cell r="C373" t="str">
            <v>Arriendos</v>
          </cell>
        </row>
        <row r="374">
          <cell r="A374">
            <v>201944005</v>
          </cell>
          <cell r="B374">
            <v>2209001</v>
          </cell>
          <cell r="C374" t="str">
            <v>Arriendo de Terrenos</v>
          </cell>
        </row>
        <row r="375">
          <cell r="A375">
            <v>201944006</v>
          </cell>
          <cell r="B375">
            <v>2209002</v>
          </cell>
          <cell r="C375" t="str">
            <v>Arriendo de Edificios</v>
          </cell>
        </row>
        <row r="376">
          <cell r="A376">
            <v>201944007</v>
          </cell>
          <cell r="B376">
            <v>2209003</v>
          </cell>
          <cell r="C376" t="str">
            <v>Arriendo de Vehiculos</v>
          </cell>
        </row>
        <row r="377">
          <cell r="A377">
            <v>201944008</v>
          </cell>
          <cell r="B377">
            <v>2209004</v>
          </cell>
          <cell r="C377" t="str">
            <v>Arriendo de Mobiliario y Otros</v>
          </cell>
        </row>
        <row r="378">
          <cell r="A378">
            <v>201944009</v>
          </cell>
          <cell r="B378">
            <v>2209005</v>
          </cell>
          <cell r="C378" t="str">
            <v>Arriendo de Maquinas y Equipos</v>
          </cell>
        </row>
        <row r="379">
          <cell r="A379">
            <v>201944010</v>
          </cell>
          <cell r="B379">
            <v>2209006</v>
          </cell>
          <cell r="C379" t="str">
            <v>Arriendo de Equipos Informaticos</v>
          </cell>
        </row>
        <row r="380">
          <cell r="A380">
            <v>201944011</v>
          </cell>
          <cell r="B380">
            <v>2209999</v>
          </cell>
          <cell r="C380" t="str">
            <v>Otros</v>
          </cell>
        </row>
        <row r="381">
          <cell r="A381">
            <v>201944012</v>
          </cell>
          <cell r="B381">
            <v>2210</v>
          </cell>
          <cell r="C381" t="str">
            <v>Servicios Financieros y de Seguros</v>
          </cell>
        </row>
        <row r="382">
          <cell r="A382">
            <v>201944013</v>
          </cell>
          <cell r="B382">
            <v>2210001</v>
          </cell>
          <cell r="C382" t="str">
            <v>Gastos Financieros por Compra y Venta de Titulos y Valores</v>
          </cell>
        </row>
        <row r="383">
          <cell r="A383">
            <v>201944014</v>
          </cell>
          <cell r="B383">
            <v>2210002</v>
          </cell>
          <cell r="C383" t="str">
            <v>Primas y Gastos de Seguros</v>
          </cell>
        </row>
        <row r="384">
          <cell r="A384">
            <v>201944015</v>
          </cell>
          <cell r="B384">
            <v>2210003</v>
          </cell>
          <cell r="C384" t="str">
            <v>Servicios de Giros y Remesas</v>
          </cell>
        </row>
        <row r="385">
          <cell r="A385">
            <v>201944016</v>
          </cell>
          <cell r="B385">
            <v>2210004</v>
          </cell>
          <cell r="C385" t="str">
            <v>Gastos Bancarios</v>
          </cell>
        </row>
        <row r="386">
          <cell r="A386">
            <v>201944017</v>
          </cell>
          <cell r="B386">
            <v>2210999</v>
          </cell>
          <cell r="C386" t="str">
            <v>Otros</v>
          </cell>
        </row>
        <row r="387">
          <cell r="A387">
            <v>201944018</v>
          </cell>
          <cell r="B387">
            <v>2211</v>
          </cell>
          <cell r="C387" t="str">
            <v>Servicios Tecnicos y Profesionales</v>
          </cell>
        </row>
        <row r="388">
          <cell r="A388">
            <v>201944019</v>
          </cell>
          <cell r="B388">
            <v>2211001</v>
          </cell>
          <cell r="C388" t="str">
            <v>Estudios e Investigaciones</v>
          </cell>
        </row>
        <row r="389">
          <cell r="A389">
            <v>201944020</v>
          </cell>
          <cell r="B389">
            <v>2211002</v>
          </cell>
          <cell r="C389" t="str">
            <v>Cursos de Capacitacion</v>
          </cell>
        </row>
        <row r="390">
          <cell r="A390">
            <v>201944021</v>
          </cell>
          <cell r="B390">
            <v>2211003</v>
          </cell>
          <cell r="C390" t="str">
            <v>Servicios Informaticos</v>
          </cell>
        </row>
        <row r="391">
          <cell r="A391">
            <v>201944022</v>
          </cell>
          <cell r="B391">
            <v>2211999</v>
          </cell>
          <cell r="C391" t="str">
            <v>Otros</v>
          </cell>
        </row>
        <row r="392">
          <cell r="A392">
            <v>201944023</v>
          </cell>
          <cell r="B392">
            <v>2212</v>
          </cell>
          <cell r="C392" t="str">
            <v>Otros Gastos en Bienes y Servicios de Consumo</v>
          </cell>
        </row>
        <row r="393">
          <cell r="A393">
            <v>201944024</v>
          </cell>
          <cell r="B393">
            <v>2212001</v>
          </cell>
          <cell r="C393" t="str">
            <v>Gastos Reservados</v>
          </cell>
        </row>
        <row r="394">
          <cell r="A394">
            <v>201944025</v>
          </cell>
          <cell r="B394">
            <v>2212002</v>
          </cell>
          <cell r="C394" t="str">
            <v>Gastos Menores</v>
          </cell>
        </row>
        <row r="395">
          <cell r="A395">
            <v>201944026</v>
          </cell>
          <cell r="B395">
            <v>2212003</v>
          </cell>
          <cell r="C395" t="str">
            <v>Gastos de Representacion, Protocolo y Ceremonial</v>
          </cell>
        </row>
        <row r="396">
          <cell r="A396">
            <v>201944027</v>
          </cell>
          <cell r="B396">
            <v>2212004</v>
          </cell>
          <cell r="C396" t="str">
            <v>Intereses, Multas y Recargos</v>
          </cell>
        </row>
        <row r="397">
          <cell r="A397">
            <v>201944028</v>
          </cell>
          <cell r="B397">
            <v>2212005</v>
          </cell>
          <cell r="C397" t="str">
            <v>Derechos y Tasas</v>
          </cell>
        </row>
        <row r="398">
          <cell r="A398">
            <v>201944029</v>
          </cell>
          <cell r="B398">
            <v>2212006</v>
          </cell>
          <cell r="C398" t="str">
            <v>Contribuciones</v>
          </cell>
        </row>
        <row r="399">
          <cell r="A399">
            <v>201944030</v>
          </cell>
          <cell r="B399">
            <v>2212999</v>
          </cell>
          <cell r="C399" t="str">
            <v>Otros</v>
          </cell>
        </row>
        <row r="400">
          <cell r="A400">
            <v>201944031</v>
          </cell>
          <cell r="B400">
            <v>2215</v>
          </cell>
          <cell r="C400" t="str">
            <v>Material Policial y Militar</v>
          </cell>
        </row>
        <row r="401">
          <cell r="A401">
            <v>201944032</v>
          </cell>
          <cell r="B401">
            <v>23</v>
          </cell>
          <cell r="C401" t="str">
            <v>PRESTACIONES DE SEGURIDAD SOCIAL</v>
          </cell>
        </row>
        <row r="402">
          <cell r="A402">
            <v>201944033</v>
          </cell>
          <cell r="B402">
            <v>2301</v>
          </cell>
          <cell r="C402" t="str">
            <v>Prestaciones Previsionales</v>
          </cell>
        </row>
        <row r="403">
          <cell r="A403">
            <v>201944034</v>
          </cell>
          <cell r="B403">
            <v>2301001</v>
          </cell>
          <cell r="C403" t="str">
            <v>Jubilaciones, Pensiones y Montepios</v>
          </cell>
        </row>
        <row r="404">
          <cell r="A404">
            <v>201944035</v>
          </cell>
          <cell r="B404">
            <v>2301002</v>
          </cell>
          <cell r="C404" t="str">
            <v>Bonificaciones</v>
          </cell>
        </row>
        <row r="405">
          <cell r="A405">
            <v>201944036</v>
          </cell>
          <cell r="B405">
            <v>2301003</v>
          </cell>
          <cell r="C405" t="str">
            <v>Bono de Reconocimiento</v>
          </cell>
        </row>
        <row r="406">
          <cell r="A406">
            <v>201944037</v>
          </cell>
          <cell r="B406">
            <v>2301004</v>
          </cell>
          <cell r="C406" t="str">
            <v>Desahucios e Indemnizaciones</v>
          </cell>
        </row>
        <row r="407">
          <cell r="A407">
            <v>201944038</v>
          </cell>
          <cell r="B407">
            <v>2301005</v>
          </cell>
          <cell r="C407" t="str">
            <v>Fondo de Seguro Social de los Empleados Publicos</v>
          </cell>
        </row>
        <row r="408">
          <cell r="A408">
            <v>201944039</v>
          </cell>
          <cell r="B408">
            <v>2301006</v>
          </cell>
          <cell r="C408" t="str">
            <v>Asignacion por Muerte</v>
          </cell>
        </row>
        <row r="409">
          <cell r="A409">
            <v>201944040</v>
          </cell>
          <cell r="B409">
            <v>2301007</v>
          </cell>
          <cell r="C409" t="str">
            <v>Seguro de Vida</v>
          </cell>
        </row>
        <row r="410">
          <cell r="A410">
            <v>201944041</v>
          </cell>
          <cell r="B410">
            <v>2301008</v>
          </cell>
          <cell r="C410" t="str">
            <v>Devolucion de Imposiciones</v>
          </cell>
        </row>
        <row r="411">
          <cell r="A411">
            <v>201944042</v>
          </cell>
          <cell r="B411">
            <v>2301009</v>
          </cell>
          <cell r="C411" t="str">
            <v>Bonificaciones de Salud</v>
          </cell>
        </row>
        <row r="412">
          <cell r="A412">
            <v>201944043</v>
          </cell>
          <cell r="B412">
            <v>2301010</v>
          </cell>
          <cell r="C412" t="str">
            <v>Subsidios de Reposo Preventivo</v>
          </cell>
        </row>
        <row r="413">
          <cell r="A413">
            <v>201944044</v>
          </cell>
          <cell r="B413">
            <v>2301011</v>
          </cell>
          <cell r="C413" t="str">
            <v>Subsidio de Enfermedad y Medicina Curativa</v>
          </cell>
        </row>
        <row r="414">
          <cell r="A414">
            <v>201944045</v>
          </cell>
          <cell r="B414">
            <v>2301012</v>
          </cell>
          <cell r="C414" t="str">
            <v>Subsidios por Accidentes del Trabajo</v>
          </cell>
        </row>
        <row r="415">
          <cell r="A415">
            <v>201944046</v>
          </cell>
          <cell r="B415">
            <v>2301013</v>
          </cell>
          <cell r="C415" t="str">
            <v>Subsidios de Reposo Maternal, Articulo 196 Codigo del Trabajo</v>
          </cell>
        </row>
        <row r="416">
          <cell r="A416">
            <v>201944047</v>
          </cell>
          <cell r="B416">
            <v>2301014</v>
          </cell>
          <cell r="C416" t="str">
            <v>Subsidio Cajas de Compensacion de Asignacion Familiar</v>
          </cell>
        </row>
        <row r="417">
          <cell r="A417">
            <v>201944048</v>
          </cell>
          <cell r="B417">
            <v>2301015</v>
          </cell>
          <cell r="C417" t="str">
            <v>Aporte Fondo de Cesantia Solidario Ley N 19.728</v>
          </cell>
        </row>
        <row r="418">
          <cell r="A418">
            <v>201944150</v>
          </cell>
          <cell r="B418">
            <v>2301016</v>
          </cell>
          <cell r="C418" t="str">
            <v>Bonificacion por Hijo para las Mujeres</v>
          </cell>
        </row>
        <row r="419">
          <cell r="A419">
            <v>201944151</v>
          </cell>
          <cell r="B419">
            <v>2301017</v>
          </cell>
          <cell r="C419" t="str">
            <v>Fondo Bono Laboral Ley N 20.305</v>
          </cell>
        </row>
        <row r="420">
          <cell r="A420">
            <v>201944152</v>
          </cell>
          <cell r="B420">
            <v>2302</v>
          </cell>
          <cell r="C420" t="str">
            <v>Prestaciones de Asistencia Social</v>
          </cell>
        </row>
        <row r="421">
          <cell r="A421">
            <v>201944153</v>
          </cell>
          <cell r="B421">
            <v>2302001</v>
          </cell>
          <cell r="C421" t="str">
            <v>Asignacion Familiar</v>
          </cell>
        </row>
        <row r="422">
          <cell r="A422">
            <v>201944154</v>
          </cell>
          <cell r="B422">
            <v>2302002</v>
          </cell>
          <cell r="C422" t="str">
            <v>Pensiones Asistenciales</v>
          </cell>
        </row>
        <row r="423">
          <cell r="A423">
            <v>201944155</v>
          </cell>
          <cell r="B423">
            <v>2302003</v>
          </cell>
          <cell r="C423" t="str">
            <v>Garantia Estatal Pensiones Minimas</v>
          </cell>
        </row>
        <row r="424">
          <cell r="A424">
            <v>201944156</v>
          </cell>
          <cell r="B424">
            <v>2302004</v>
          </cell>
          <cell r="C424" t="str">
            <v>Ayudas Economicas y Otros Pagos Preventivos</v>
          </cell>
        </row>
        <row r="425">
          <cell r="A425">
            <v>201944157</v>
          </cell>
          <cell r="B425">
            <v>2302005</v>
          </cell>
          <cell r="C425" t="str">
            <v>Subsidios de Reposo Maternal y Cuidado del Nino</v>
          </cell>
        </row>
        <row r="426">
          <cell r="A426">
            <v>201944158</v>
          </cell>
          <cell r="B426">
            <v>2302006</v>
          </cell>
          <cell r="C426" t="str">
            <v>Subsidio de Cesantia</v>
          </cell>
        </row>
        <row r="427">
          <cell r="A427">
            <v>201944159</v>
          </cell>
          <cell r="B427">
            <v>2302007</v>
          </cell>
          <cell r="C427" t="str">
            <v>Pensiones Basicas Solidarias de Vejez</v>
          </cell>
        </row>
        <row r="428">
          <cell r="A428">
            <v>201944160</v>
          </cell>
          <cell r="B428">
            <v>2302008</v>
          </cell>
          <cell r="C428" t="str">
            <v>Pensiones Basicas Solidarias de Invalidez</v>
          </cell>
        </row>
        <row r="429">
          <cell r="A429">
            <v>201944161</v>
          </cell>
          <cell r="B429">
            <v>2302009</v>
          </cell>
          <cell r="C429" t="str">
            <v>Subsidio de Discapacidad Mental</v>
          </cell>
        </row>
        <row r="430">
          <cell r="A430">
            <v>201944162</v>
          </cell>
          <cell r="B430">
            <v>2302010</v>
          </cell>
          <cell r="C430" t="str">
            <v>Bono para Conyuges que cumplan Cincuenta Anos de Matrimonio</v>
          </cell>
        </row>
        <row r="431">
          <cell r="A431">
            <v>201944163</v>
          </cell>
          <cell r="B431">
            <v>2302011</v>
          </cell>
          <cell r="C431" t="str">
            <v>Bonificacion Ley N20.531</v>
          </cell>
        </row>
        <row r="432">
          <cell r="A432">
            <v>201944164</v>
          </cell>
          <cell r="B432">
            <v>2303</v>
          </cell>
          <cell r="C432" t="str">
            <v>Prestaciones Sociales del Empleador</v>
          </cell>
        </row>
        <row r="433">
          <cell r="A433">
            <v>201944165</v>
          </cell>
          <cell r="B433">
            <v>2303001</v>
          </cell>
          <cell r="C433" t="str">
            <v>Indemnizacion de Cargo Fiscal</v>
          </cell>
        </row>
        <row r="434">
          <cell r="A434">
            <v>201944166</v>
          </cell>
          <cell r="B434">
            <v>2303002</v>
          </cell>
          <cell r="C434" t="str">
            <v>Beneficios Medicos</v>
          </cell>
        </row>
        <row r="435">
          <cell r="A435">
            <v>201944167</v>
          </cell>
          <cell r="B435">
            <v>2303003</v>
          </cell>
          <cell r="C435" t="str">
            <v>Fondo Retiro Funcionarios Publicos Ley N 19.882</v>
          </cell>
        </row>
        <row r="436">
          <cell r="A436">
            <v>201944168</v>
          </cell>
          <cell r="B436">
            <v>2303004</v>
          </cell>
          <cell r="C436" t="str">
            <v>Otras Indemnizaciones</v>
          </cell>
        </row>
        <row r="437">
          <cell r="A437">
            <v>201944169</v>
          </cell>
          <cell r="B437">
            <v>24</v>
          </cell>
          <cell r="C437" t="str">
            <v>TRANSFERENCIAS CORRIENTES</v>
          </cell>
        </row>
        <row r="438">
          <cell r="A438">
            <v>201944170</v>
          </cell>
          <cell r="B438">
            <v>2401</v>
          </cell>
          <cell r="C438" t="str">
            <v>Al Sector Privado</v>
          </cell>
        </row>
        <row r="439">
          <cell r="A439">
            <v>201944171</v>
          </cell>
          <cell r="B439">
            <v>2402</v>
          </cell>
          <cell r="C439" t="str">
            <v>Al Gobierno Central</v>
          </cell>
        </row>
        <row r="440">
          <cell r="A440">
            <v>201944663</v>
          </cell>
          <cell r="B440">
            <v>2402005</v>
          </cell>
          <cell r="C440" t="str">
            <v>A la Direccion de Bibliotecas Archivos y Museos</v>
          </cell>
        </row>
        <row r="441">
          <cell r="A441">
            <v>201944172</v>
          </cell>
          <cell r="B441">
            <v>2403</v>
          </cell>
          <cell r="C441" t="str">
            <v>A Otras Entidades Publicas</v>
          </cell>
        </row>
        <row r="442">
          <cell r="A442">
            <v>201944560</v>
          </cell>
          <cell r="B442">
            <v>2403024</v>
          </cell>
          <cell r="C442" t="str">
            <v>Capacitacion en Desarrollo Regional y Comunal</v>
          </cell>
        </row>
        <row r="443">
          <cell r="A443">
            <v>201944664</v>
          </cell>
          <cell r="B443">
            <v>2403026</v>
          </cell>
          <cell r="C443" t="str">
            <v>Programa Academia Capacitacion Municipal y Regional</v>
          </cell>
        </row>
        <row r="444">
          <cell r="A444">
            <v>201944577</v>
          </cell>
          <cell r="B444">
            <v>2403029</v>
          </cell>
          <cell r="C444" t="str">
            <v>Municipalidades</v>
          </cell>
        </row>
        <row r="445">
          <cell r="A445">
            <v>201944573</v>
          </cell>
          <cell r="B445">
            <v>2403031</v>
          </cell>
          <cell r="C445" t="str">
            <v>Programa de Apoyo a la Acreditacion de Calidad de Servicios Municipales</v>
          </cell>
        </row>
        <row r="446">
          <cell r="A446">
            <v>201944559</v>
          </cell>
          <cell r="B446">
            <v>2403032</v>
          </cell>
          <cell r="C446" t="str">
            <v>Programa de Mejoramiento de la Gestion Municipal</v>
          </cell>
        </row>
        <row r="447">
          <cell r="A447">
            <v>201944665</v>
          </cell>
          <cell r="B447">
            <v>2403112</v>
          </cell>
          <cell r="C447" t="str">
            <v>Oficina Fondo Recuperacion de Ciudades</v>
          </cell>
        </row>
        <row r="448">
          <cell r="A448">
            <v>201944653</v>
          </cell>
          <cell r="B448">
            <v>2403399</v>
          </cell>
          <cell r="C448" t="str">
            <v>Oficina Credito de Apoyo a la Gestion Subnacional</v>
          </cell>
        </row>
        <row r="449">
          <cell r="A449">
            <v>201944568</v>
          </cell>
          <cell r="B449">
            <v>2403403</v>
          </cell>
          <cell r="C449" t="str">
            <v>Municipalidades (Compensacion por Predios Exentos)</v>
          </cell>
        </row>
        <row r="450">
          <cell r="A450">
            <v>201944572</v>
          </cell>
          <cell r="B450">
            <v>2403405</v>
          </cell>
          <cell r="C450" t="str">
            <v>Oficina Credito Puesta en Valor del Patrimonio</v>
          </cell>
        </row>
        <row r="451">
          <cell r="A451">
            <v>201944173</v>
          </cell>
          <cell r="B451">
            <v>2404</v>
          </cell>
          <cell r="C451" t="str">
            <v>A Empresas Publicas no Financieras</v>
          </cell>
        </row>
        <row r="452">
          <cell r="A452">
            <v>201944174</v>
          </cell>
          <cell r="B452">
            <v>2405</v>
          </cell>
          <cell r="C452" t="str">
            <v>A Empresas Publicas Financieras</v>
          </cell>
        </row>
        <row r="453">
          <cell r="A453">
            <v>201944175</v>
          </cell>
          <cell r="B453">
            <v>2406</v>
          </cell>
          <cell r="C453" t="str">
            <v>A Gobiernos Extranjeros</v>
          </cell>
        </row>
        <row r="454">
          <cell r="A454">
            <v>201944176</v>
          </cell>
          <cell r="B454">
            <v>2407</v>
          </cell>
          <cell r="C454" t="str">
            <v>A Organismos Internacionales</v>
          </cell>
        </row>
        <row r="455">
          <cell r="A455">
            <v>201944177</v>
          </cell>
          <cell r="B455">
            <v>25</v>
          </cell>
          <cell r="C455" t="str">
            <v>INTEGROS AL FISCO</v>
          </cell>
        </row>
        <row r="456">
          <cell r="A456">
            <v>201944178</v>
          </cell>
          <cell r="B456">
            <v>2501</v>
          </cell>
          <cell r="C456" t="str">
            <v>Impuestos</v>
          </cell>
        </row>
        <row r="457">
          <cell r="A457">
            <v>201944179</v>
          </cell>
          <cell r="B457">
            <v>2502</v>
          </cell>
          <cell r="C457" t="str">
            <v>Anticipos y/o Utilidades</v>
          </cell>
        </row>
        <row r="458">
          <cell r="A458">
            <v>201944180</v>
          </cell>
          <cell r="B458">
            <v>2503</v>
          </cell>
          <cell r="C458" t="str">
            <v>Excedentes de Caja</v>
          </cell>
        </row>
        <row r="459">
          <cell r="A459">
            <v>201944181</v>
          </cell>
          <cell r="B459">
            <v>2599</v>
          </cell>
          <cell r="C459" t="str">
            <v>Otros ntegros al Fisco</v>
          </cell>
        </row>
        <row r="460">
          <cell r="A460">
            <v>201944182</v>
          </cell>
          <cell r="B460">
            <v>26</v>
          </cell>
          <cell r="C460" t="str">
            <v>OTROS GASTOS CORRIENTES</v>
          </cell>
        </row>
        <row r="461">
          <cell r="A461">
            <v>201944183</v>
          </cell>
          <cell r="B461">
            <v>2601</v>
          </cell>
          <cell r="C461" t="str">
            <v>Devoluciones</v>
          </cell>
        </row>
        <row r="462">
          <cell r="A462">
            <v>201944184</v>
          </cell>
          <cell r="B462">
            <v>2602</v>
          </cell>
          <cell r="C462" t="str">
            <v>Compensaciones por Danos a Terceros y/o a la Propiedad</v>
          </cell>
        </row>
        <row r="463">
          <cell r="A463">
            <v>201944185</v>
          </cell>
          <cell r="B463">
            <v>2603</v>
          </cell>
          <cell r="C463" t="str">
            <v>2% Constitucional</v>
          </cell>
        </row>
        <row r="464">
          <cell r="A464">
            <v>201944186</v>
          </cell>
          <cell r="B464">
            <v>2604</v>
          </cell>
          <cell r="C464" t="str">
            <v>Aplicacion Fondos de Terceros</v>
          </cell>
        </row>
        <row r="465">
          <cell r="A465">
            <v>201944187</v>
          </cell>
          <cell r="B465">
            <v>27</v>
          </cell>
          <cell r="C465" t="str">
            <v>APORTE FISCAL LIBRE</v>
          </cell>
        </row>
        <row r="466">
          <cell r="A466">
            <v>201944188</v>
          </cell>
          <cell r="B466">
            <v>28</v>
          </cell>
          <cell r="C466" t="str">
            <v>APORTE FISCAL PARA SERVICIO DE LA DEUDA</v>
          </cell>
        </row>
        <row r="467">
          <cell r="A467">
            <v>201944189</v>
          </cell>
          <cell r="B467">
            <v>29</v>
          </cell>
          <cell r="C467" t="str">
            <v>ADQUISICION DE ACTIVOS NO FINANCIEROS</v>
          </cell>
        </row>
        <row r="468">
          <cell r="A468">
            <v>201944190</v>
          </cell>
          <cell r="B468">
            <v>2901</v>
          </cell>
          <cell r="C468" t="str">
            <v>Terrenos</v>
          </cell>
        </row>
        <row r="469">
          <cell r="A469">
            <v>201944191</v>
          </cell>
          <cell r="B469">
            <v>2902</v>
          </cell>
          <cell r="C469" t="str">
            <v>Edificios</v>
          </cell>
        </row>
        <row r="470">
          <cell r="A470">
            <v>201944192</v>
          </cell>
          <cell r="B470">
            <v>2903</v>
          </cell>
          <cell r="C470" t="str">
            <v>Vehiculos</v>
          </cell>
        </row>
        <row r="471">
          <cell r="A471">
            <v>201944193</v>
          </cell>
          <cell r="B471">
            <v>2904</v>
          </cell>
          <cell r="C471" t="str">
            <v>Mobiliario y Otros</v>
          </cell>
        </row>
        <row r="472">
          <cell r="A472">
            <v>201944194</v>
          </cell>
          <cell r="B472">
            <v>2905</v>
          </cell>
          <cell r="C472" t="str">
            <v>Maquinas y Equipos</v>
          </cell>
        </row>
        <row r="473">
          <cell r="A473">
            <v>201944195</v>
          </cell>
          <cell r="B473">
            <v>2905001</v>
          </cell>
          <cell r="C473" t="str">
            <v>Maquinas y Equipos de Oficina</v>
          </cell>
        </row>
        <row r="474">
          <cell r="A474">
            <v>201944196</v>
          </cell>
          <cell r="B474">
            <v>2905002</v>
          </cell>
          <cell r="C474" t="str">
            <v>Maquinarias y Equipos para la Produccion</v>
          </cell>
        </row>
        <row r="475">
          <cell r="A475">
            <v>201944197</v>
          </cell>
          <cell r="B475">
            <v>2905999</v>
          </cell>
          <cell r="C475" t="str">
            <v>Otras</v>
          </cell>
        </row>
        <row r="476">
          <cell r="A476">
            <v>201944198</v>
          </cell>
          <cell r="B476">
            <v>2906</v>
          </cell>
          <cell r="C476" t="str">
            <v>Equipos Informaticos</v>
          </cell>
        </row>
        <row r="477">
          <cell r="A477">
            <v>201944199</v>
          </cell>
          <cell r="B477">
            <v>2906001</v>
          </cell>
          <cell r="C477" t="str">
            <v>Equipos Computacionales y Perifericos</v>
          </cell>
        </row>
        <row r="478">
          <cell r="A478">
            <v>201944441</v>
          </cell>
          <cell r="B478">
            <v>2906002</v>
          </cell>
          <cell r="C478" t="str">
            <v>Equipos de Comunicaciones para Redes Informaticas</v>
          </cell>
        </row>
        <row r="479">
          <cell r="A479">
            <v>201944442</v>
          </cell>
          <cell r="B479">
            <v>2907</v>
          </cell>
          <cell r="C479" t="str">
            <v>Programas Informaticos</v>
          </cell>
        </row>
        <row r="480">
          <cell r="A480">
            <v>201944443</v>
          </cell>
          <cell r="B480">
            <v>2907001</v>
          </cell>
          <cell r="C480" t="str">
            <v>Programas Computacionales</v>
          </cell>
        </row>
        <row r="481">
          <cell r="A481">
            <v>201944444</v>
          </cell>
          <cell r="B481">
            <v>2907002</v>
          </cell>
          <cell r="C481" t="str">
            <v>Sistemas de Informacion</v>
          </cell>
        </row>
        <row r="482">
          <cell r="A482">
            <v>201944445</v>
          </cell>
          <cell r="B482">
            <v>2999</v>
          </cell>
          <cell r="C482" t="str">
            <v>Otros Activos no Financieros</v>
          </cell>
        </row>
        <row r="483">
          <cell r="A483">
            <v>201944446</v>
          </cell>
          <cell r="B483">
            <v>30</v>
          </cell>
          <cell r="C483" t="str">
            <v>ADQUISICION DE ACTIVOS FINANCIEROS</v>
          </cell>
        </row>
        <row r="484">
          <cell r="A484">
            <v>201944447</v>
          </cell>
          <cell r="B484">
            <v>3001</v>
          </cell>
          <cell r="C484" t="str">
            <v>Compra de Titulos y Valores</v>
          </cell>
        </row>
        <row r="485">
          <cell r="A485">
            <v>201944448</v>
          </cell>
          <cell r="B485">
            <v>3001001</v>
          </cell>
          <cell r="C485" t="str">
            <v>Depositos a Plazo</v>
          </cell>
        </row>
        <row r="486">
          <cell r="A486">
            <v>201944449</v>
          </cell>
          <cell r="B486">
            <v>3001002</v>
          </cell>
          <cell r="C486" t="str">
            <v>Pactos de Retrocompra</v>
          </cell>
        </row>
        <row r="487">
          <cell r="A487">
            <v>201944450</v>
          </cell>
          <cell r="B487">
            <v>3001003</v>
          </cell>
          <cell r="C487" t="str">
            <v>Cuotas de Fondos Mutuos</v>
          </cell>
        </row>
        <row r="488">
          <cell r="A488">
            <v>201944451</v>
          </cell>
          <cell r="B488">
            <v>3001004</v>
          </cell>
          <cell r="C488" t="str">
            <v>Bonos o Pagares</v>
          </cell>
        </row>
        <row r="489">
          <cell r="A489">
            <v>201944452</v>
          </cell>
          <cell r="B489">
            <v>3001005</v>
          </cell>
          <cell r="C489" t="str">
            <v>Letras Hipotecarias</v>
          </cell>
        </row>
        <row r="490">
          <cell r="A490">
            <v>201944453</v>
          </cell>
          <cell r="B490">
            <v>3001999</v>
          </cell>
          <cell r="C490" t="str">
            <v>Otros</v>
          </cell>
        </row>
        <row r="491">
          <cell r="A491">
            <v>201944454</v>
          </cell>
          <cell r="B491">
            <v>3002</v>
          </cell>
          <cell r="C491" t="str">
            <v>Compra de Acciones y Participaciones de Capital</v>
          </cell>
        </row>
        <row r="492">
          <cell r="A492">
            <v>201944455</v>
          </cell>
          <cell r="B492">
            <v>3003</v>
          </cell>
          <cell r="C492" t="str">
            <v>Operaciones de Cambio</v>
          </cell>
        </row>
        <row r="493">
          <cell r="A493">
            <v>201944456</v>
          </cell>
          <cell r="B493">
            <v>3099</v>
          </cell>
          <cell r="C493" t="str">
            <v>Otros Activos Financieros</v>
          </cell>
        </row>
        <row r="494">
          <cell r="A494">
            <v>201944457</v>
          </cell>
          <cell r="B494">
            <v>31</v>
          </cell>
          <cell r="C494" t="str">
            <v>INICIATIVAS DE INVERSION</v>
          </cell>
        </row>
        <row r="495">
          <cell r="A495">
            <v>201944458</v>
          </cell>
          <cell r="B495">
            <v>3101</v>
          </cell>
          <cell r="C495" t="str">
            <v>Estudios Basicos</v>
          </cell>
        </row>
        <row r="496">
          <cell r="A496">
            <v>201944459</v>
          </cell>
          <cell r="B496">
            <v>3101001</v>
          </cell>
          <cell r="C496" t="str">
            <v>Gastos Administrativos</v>
          </cell>
        </row>
        <row r="497">
          <cell r="A497">
            <v>201944460</v>
          </cell>
          <cell r="B497">
            <v>3101002</v>
          </cell>
          <cell r="C497" t="str">
            <v>Consultorias</v>
          </cell>
        </row>
        <row r="498">
          <cell r="A498">
            <v>201944461</v>
          </cell>
          <cell r="B498">
            <v>3102</v>
          </cell>
          <cell r="C498" t="str">
            <v>Proyectos</v>
          </cell>
        </row>
        <row r="499">
          <cell r="A499">
            <v>201944462</v>
          </cell>
          <cell r="B499">
            <v>3102001</v>
          </cell>
          <cell r="C499" t="str">
            <v>Gastos Administrativos</v>
          </cell>
        </row>
        <row r="500">
          <cell r="A500">
            <v>201944463</v>
          </cell>
          <cell r="B500">
            <v>3102002</v>
          </cell>
          <cell r="C500" t="str">
            <v>Consultorias</v>
          </cell>
        </row>
        <row r="501">
          <cell r="A501">
            <v>201944464</v>
          </cell>
          <cell r="B501">
            <v>3102003</v>
          </cell>
          <cell r="C501" t="str">
            <v>Terrenos</v>
          </cell>
        </row>
        <row r="502">
          <cell r="A502">
            <v>201944465</v>
          </cell>
          <cell r="B502">
            <v>3102004</v>
          </cell>
          <cell r="C502" t="str">
            <v>Obras Civiles</v>
          </cell>
        </row>
        <row r="503">
          <cell r="A503">
            <v>201944466</v>
          </cell>
          <cell r="B503">
            <v>3102005</v>
          </cell>
          <cell r="C503" t="str">
            <v>Equipamiento</v>
          </cell>
        </row>
        <row r="504">
          <cell r="A504">
            <v>201944467</v>
          </cell>
          <cell r="B504">
            <v>3102006</v>
          </cell>
          <cell r="C504" t="str">
            <v>Equipos</v>
          </cell>
        </row>
        <row r="505">
          <cell r="A505">
            <v>201944468</v>
          </cell>
          <cell r="B505">
            <v>3102007</v>
          </cell>
          <cell r="C505" t="str">
            <v>Vehiculos</v>
          </cell>
        </row>
        <row r="506">
          <cell r="A506">
            <v>201944469</v>
          </cell>
          <cell r="B506">
            <v>3102999</v>
          </cell>
          <cell r="C506" t="str">
            <v>Otros Gastos</v>
          </cell>
        </row>
        <row r="507">
          <cell r="A507">
            <v>201944470</v>
          </cell>
          <cell r="B507">
            <v>3103</v>
          </cell>
          <cell r="C507" t="str">
            <v>Programas de Inversion</v>
          </cell>
        </row>
        <row r="508">
          <cell r="A508">
            <v>201944471</v>
          </cell>
          <cell r="B508">
            <v>3103001</v>
          </cell>
          <cell r="C508" t="str">
            <v>Gastos Administrativos</v>
          </cell>
        </row>
        <row r="509">
          <cell r="A509">
            <v>201944472</v>
          </cell>
          <cell r="B509">
            <v>3103002</v>
          </cell>
          <cell r="C509" t="str">
            <v>Consultorias</v>
          </cell>
        </row>
        <row r="510">
          <cell r="A510">
            <v>201944473</v>
          </cell>
          <cell r="B510">
            <v>3103003</v>
          </cell>
          <cell r="C510" t="str">
            <v>Contratacion del Programa</v>
          </cell>
        </row>
        <row r="511">
          <cell r="A511">
            <v>201944474</v>
          </cell>
          <cell r="B511">
            <v>32</v>
          </cell>
          <cell r="C511" t="str">
            <v>PRESTAMOS</v>
          </cell>
        </row>
        <row r="512">
          <cell r="A512">
            <v>201944475</v>
          </cell>
          <cell r="B512">
            <v>3201</v>
          </cell>
          <cell r="C512" t="str">
            <v>De Asistencia Social</v>
          </cell>
        </row>
        <row r="513">
          <cell r="A513">
            <v>201944476</v>
          </cell>
          <cell r="B513">
            <v>3202</v>
          </cell>
          <cell r="C513" t="str">
            <v>Hipotecarios</v>
          </cell>
        </row>
        <row r="514">
          <cell r="A514">
            <v>201944477</v>
          </cell>
          <cell r="B514">
            <v>3203</v>
          </cell>
          <cell r="C514" t="str">
            <v>Pignoraticios</v>
          </cell>
        </row>
        <row r="515">
          <cell r="A515">
            <v>201944478</v>
          </cell>
          <cell r="B515">
            <v>3204</v>
          </cell>
          <cell r="C515" t="str">
            <v>De Fomento</v>
          </cell>
        </row>
        <row r="516">
          <cell r="A516">
            <v>201944667</v>
          </cell>
          <cell r="B516">
            <v>3204002</v>
          </cell>
          <cell r="C516" t="str">
            <v>Municipalidades</v>
          </cell>
        </row>
        <row r="517">
          <cell r="A517">
            <v>201944479</v>
          </cell>
          <cell r="B517">
            <v>3205</v>
          </cell>
          <cell r="C517" t="str">
            <v>Medicos</v>
          </cell>
        </row>
        <row r="518">
          <cell r="A518">
            <v>201944480</v>
          </cell>
          <cell r="B518">
            <v>3206</v>
          </cell>
          <cell r="C518" t="str">
            <v>Por Anticipos a Contratistas</v>
          </cell>
        </row>
        <row r="519">
          <cell r="A519">
            <v>201944481</v>
          </cell>
          <cell r="B519">
            <v>3207</v>
          </cell>
          <cell r="C519" t="str">
            <v>Por Anticipos por Cambio de Residencia</v>
          </cell>
        </row>
        <row r="520">
          <cell r="A520">
            <v>201944482</v>
          </cell>
          <cell r="B520">
            <v>3209</v>
          </cell>
          <cell r="C520" t="str">
            <v>Por Ventas a Plazo</v>
          </cell>
        </row>
        <row r="521">
          <cell r="A521">
            <v>201944483</v>
          </cell>
          <cell r="B521">
            <v>33</v>
          </cell>
          <cell r="C521" t="str">
            <v>TRANSFERENCIAS DE CAPITAL</v>
          </cell>
        </row>
        <row r="522">
          <cell r="A522">
            <v>201944484</v>
          </cell>
          <cell r="B522">
            <v>3301</v>
          </cell>
          <cell r="C522" t="str">
            <v>Al Sector Privado</v>
          </cell>
        </row>
        <row r="523">
          <cell r="A523">
            <v>201944485</v>
          </cell>
          <cell r="B523">
            <v>3302</v>
          </cell>
          <cell r="C523" t="str">
            <v>Al Gobierno Central</v>
          </cell>
        </row>
        <row r="524">
          <cell r="A524">
            <v>201944578</v>
          </cell>
          <cell r="B524">
            <v>3302001</v>
          </cell>
          <cell r="C524" t="str">
            <v>Programa Inversion Regional Region I</v>
          </cell>
        </row>
        <row r="525">
          <cell r="A525">
            <v>201944579</v>
          </cell>
          <cell r="B525">
            <v>3302002</v>
          </cell>
          <cell r="C525" t="str">
            <v>Programa Inversion Regional Region II</v>
          </cell>
        </row>
        <row r="526">
          <cell r="A526">
            <v>201944580</v>
          </cell>
          <cell r="B526">
            <v>3302003</v>
          </cell>
          <cell r="C526" t="str">
            <v>Programa Inversion Regional Region III</v>
          </cell>
        </row>
        <row r="527">
          <cell r="A527">
            <v>201944581</v>
          </cell>
          <cell r="B527">
            <v>3302004</v>
          </cell>
          <cell r="C527" t="str">
            <v>Programa Inversion Regional Region IV</v>
          </cell>
        </row>
        <row r="528">
          <cell r="A528">
            <v>201944582</v>
          </cell>
          <cell r="B528">
            <v>3302005</v>
          </cell>
          <cell r="C528" t="str">
            <v>Programa Inversion Regional Region V</v>
          </cell>
        </row>
        <row r="529">
          <cell r="A529">
            <v>201944583</v>
          </cell>
          <cell r="B529">
            <v>3302006</v>
          </cell>
          <cell r="C529" t="str">
            <v>Programa Inversion Regional Region VI</v>
          </cell>
        </row>
        <row r="530">
          <cell r="A530">
            <v>201944584</v>
          </cell>
          <cell r="B530">
            <v>3302007</v>
          </cell>
          <cell r="C530" t="str">
            <v>Programa Inversion Regional Region VII</v>
          </cell>
        </row>
        <row r="531">
          <cell r="A531">
            <v>201944585</v>
          </cell>
          <cell r="B531">
            <v>3302008</v>
          </cell>
          <cell r="C531" t="str">
            <v>Programa Inversion Regional Region VIII</v>
          </cell>
        </row>
        <row r="532">
          <cell r="A532">
            <v>201944586</v>
          </cell>
          <cell r="B532">
            <v>3302009</v>
          </cell>
          <cell r="C532" t="str">
            <v>Programa Inversion Regional Region IX</v>
          </cell>
        </row>
        <row r="533">
          <cell r="A533">
            <v>201944587</v>
          </cell>
          <cell r="B533">
            <v>3302010</v>
          </cell>
          <cell r="C533" t="str">
            <v>Programa Inversion Regional Region X</v>
          </cell>
        </row>
        <row r="534">
          <cell r="A534">
            <v>201944658</v>
          </cell>
          <cell r="B534">
            <v>3302011</v>
          </cell>
          <cell r="C534" t="str">
            <v>Programa Inversion Regional Region XI</v>
          </cell>
        </row>
        <row r="535">
          <cell r="A535">
            <v>201944588</v>
          </cell>
          <cell r="B535">
            <v>3302012</v>
          </cell>
          <cell r="C535" t="str">
            <v>Programa Inversion Regional Region XII</v>
          </cell>
        </row>
        <row r="536">
          <cell r="A536">
            <v>201944642</v>
          </cell>
          <cell r="B536">
            <v>3302013</v>
          </cell>
          <cell r="C536" t="str">
            <v>Programa Inversion Regional Region Metropolitana</v>
          </cell>
        </row>
        <row r="537">
          <cell r="A537">
            <v>201944656</v>
          </cell>
          <cell r="B537">
            <v>3302014</v>
          </cell>
          <cell r="C537" t="str">
            <v>Programa Inversion Regional Region XIV</v>
          </cell>
        </row>
        <row r="538">
          <cell r="A538">
            <v>201944657</v>
          </cell>
          <cell r="B538">
            <v>3302015</v>
          </cell>
          <cell r="C538" t="str">
            <v>Programa Inversion Regional Region XV</v>
          </cell>
        </row>
        <row r="539">
          <cell r="A539">
            <v>201946403</v>
          </cell>
          <cell r="B539">
            <v>3302016</v>
          </cell>
          <cell r="C539" t="str">
            <v>Al Consejo Nacional De La Cultura Y Las Artes</v>
          </cell>
        </row>
        <row r="540">
          <cell r="A540">
            <v>201944486</v>
          </cell>
          <cell r="B540">
            <v>3303</v>
          </cell>
          <cell r="C540" t="str">
            <v>A Otras Entidades Publicas</v>
          </cell>
        </row>
        <row r="541">
          <cell r="A541">
            <v>201944643</v>
          </cell>
          <cell r="B541">
            <v>3303001</v>
          </cell>
          <cell r="C541" t="str">
            <v>Provision Fondo Nacional de Desarrollo Regional</v>
          </cell>
        </row>
        <row r="542">
          <cell r="A542">
            <v>201944644</v>
          </cell>
          <cell r="B542">
            <v>3303003</v>
          </cell>
          <cell r="C542" t="str">
            <v>Provision Infraestructura Educacional</v>
          </cell>
        </row>
        <row r="543">
          <cell r="A543">
            <v>201944645</v>
          </cell>
          <cell r="B543">
            <v>3303005</v>
          </cell>
          <cell r="C543" t="str">
            <v>Municipalidades (Programa Mejoramiento Urbano y Equipamiento Comunal)</v>
          </cell>
        </row>
        <row r="544">
          <cell r="A544">
            <v>201944650</v>
          </cell>
          <cell r="B544">
            <v>3303005001</v>
          </cell>
          <cell r="C544" t="str">
            <v>Emergencia</v>
          </cell>
        </row>
        <row r="545">
          <cell r="A545">
            <v>201944651</v>
          </cell>
          <cell r="B545">
            <v>3303005002</v>
          </cell>
          <cell r="C545" t="str">
            <v>Tradicional</v>
          </cell>
        </row>
        <row r="546">
          <cell r="A546">
            <v>201944652</v>
          </cell>
          <cell r="B546">
            <v>3303005003</v>
          </cell>
          <cell r="C546" t="str">
            <v>Emergencia FIE</v>
          </cell>
        </row>
        <row r="547">
          <cell r="A547">
            <v>201944646</v>
          </cell>
          <cell r="B547">
            <v>3303006</v>
          </cell>
          <cell r="C547" t="str">
            <v>Municipalidades (Programa Mejoramiento de Barrios)</v>
          </cell>
        </row>
        <row r="548">
          <cell r="A548">
            <v>201944571</v>
          </cell>
          <cell r="B548">
            <v>3303016</v>
          </cell>
          <cell r="C548" t="str">
            <v>Municipalidades - Sistema Informacion Financiera Municipal</v>
          </cell>
        </row>
        <row r="549">
          <cell r="A549">
            <v>201944647</v>
          </cell>
          <cell r="B549">
            <v>3303017</v>
          </cell>
          <cell r="C549" t="str">
            <v>Provision Programa Infraestructura Rural</v>
          </cell>
        </row>
        <row r="550">
          <cell r="A550">
            <v>201944659</v>
          </cell>
          <cell r="B550">
            <v>3303021</v>
          </cell>
          <cell r="C550" t="str">
            <v>Provision Puesta en Valor del Patrimonio</v>
          </cell>
        </row>
        <row r="551">
          <cell r="A551">
            <v>201944654</v>
          </cell>
          <cell r="B551">
            <v>3303024</v>
          </cell>
          <cell r="C551" t="str">
            <v>Provision Programa Fondo de Innovacion para la Competitividad</v>
          </cell>
        </row>
        <row r="552">
          <cell r="A552">
            <v>201944655</v>
          </cell>
          <cell r="B552">
            <v>3303025</v>
          </cell>
          <cell r="C552" t="str">
            <v>Provision de Apoyo a la Gestion Subnacional</v>
          </cell>
        </row>
        <row r="553">
          <cell r="A553">
            <v>201944565</v>
          </cell>
          <cell r="B553">
            <v>3303100</v>
          </cell>
          <cell r="C553" t="str">
            <v>Municipalidades (Fondo Recuperacion de Ciudades)</v>
          </cell>
        </row>
        <row r="554">
          <cell r="A554">
            <v>201944666</v>
          </cell>
          <cell r="B554">
            <v>3303110</v>
          </cell>
          <cell r="C554" t="str">
            <v>Municipalidades (Fondo de Incentivo al Mejoramiento de la Gestion Municipal)</v>
          </cell>
        </row>
        <row r="555">
          <cell r="A555">
            <v>201944648</v>
          </cell>
          <cell r="B555">
            <v>3303130</v>
          </cell>
          <cell r="C555" t="str">
            <v>Provision Programa Saneamiento Sanitario</v>
          </cell>
        </row>
        <row r="556">
          <cell r="A556">
            <v>201944649</v>
          </cell>
          <cell r="B556">
            <v>3303190</v>
          </cell>
          <cell r="C556" t="str">
            <v>Provision Programa Residuos Solidos</v>
          </cell>
        </row>
        <row r="557">
          <cell r="A557">
            <v>201944660</v>
          </cell>
          <cell r="B557">
            <v>3303418</v>
          </cell>
          <cell r="C557" t="str">
            <v>Provision Ley N 20.378 - Fondo de Apoyo Regional (FAR)</v>
          </cell>
        </row>
        <row r="558">
          <cell r="A558">
            <v>201944564</v>
          </cell>
          <cell r="B558">
            <v>3303421</v>
          </cell>
          <cell r="C558" t="str">
            <v>Provision Incorporacion Mayores Ingresos Propios</v>
          </cell>
        </row>
        <row r="559">
          <cell r="A559">
            <v>201944563</v>
          </cell>
          <cell r="B559">
            <v>3303423</v>
          </cell>
          <cell r="C559" t="str">
            <v>Provision Recuperacion Infraestructura Local Zona Centro Sur</v>
          </cell>
        </row>
        <row r="560">
          <cell r="A560">
            <v>201944562</v>
          </cell>
          <cell r="B560">
            <v>3303426</v>
          </cell>
          <cell r="C560" t="str">
            <v>Provision Energizacion</v>
          </cell>
        </row>
        <row r="561">
          <cell r="A561">
            <v>201944487</v>
          </cell>
          <cell r="B561">
            <v>3304</v>
          </cell>
          <cell r="C561" t="str">
            <v>A Empresas Publicas no Financieras</v>
          </cell>
        </row>
        <row r="562">
          <cell r="A562">
            <v>201944488</v>
          </cell>
          <cell r="B562">
            <v>3305</v>
          </cell>
          <cell r="C562" t="str">
            <v>A Empresas Publicas Financieras</v>
          </cell>
        </row>
        <row r="563">
          <cell r="A563">
            <v>201944489</v>
          </cell>
          <cell r="B563">
            <v>3306</v>
          </cell>
          <cell r="C563" t="str">
            <v>A Gobiernos Extranjeros</v>
          </cell>
        </row>
        <row r="564">
          <cell r="A564">
            <v>201944490</v>
          </cell>
          <cell r="B564">
            <v>3307</v>
          </cell>
          <cell r="C564" t="str">
            <v>A Organismos Internacionales</v>
          </cell>
        </row>
        <row r="565">
          <cell r="A565">
            <v>201944491</v>
          </cell>
          <cell r="B565">
            <v>34</v>
          </cell>
          <cell r="C565" t="str">
            <v>SERVICIO DE LA DEUDA</v>
          </cell>
        </row>
        <row r="566">
          <cell r="A566">
            <v>201944492</v>
          </cell>
          <cell r="B566">
            <v>3401</v>
          </cell>
          <cell r="C566" t="str">
            <v>Amortizacion Deuda Interna</v>
          </cell>
        </row>
        <row r="567">
          <cell r="A567">
            <v>201944589</v>
          </cell>
          <cell r="B567">
            <v>3401001</v>
          </cell>
          <cell r="C567" t="str">
            <v>Rescate de Valores</v>
          </cell>
        </row>
        <row r="568">
          <cell r="A568">
            <v>201944590</v>
          </cell>
          <cell r="B568">
            <v>3401002</v>
          </cell>
          <cell r="C568" t="str">
            <v>Emprestitos</v>
          </cell>
        </row>
        <row r="569">
          <cell r="A569">
            <v>201944591</v>
          </cell>
          <cell r="B569">
            <v>3401003</v>
          </cell>
          <cell r="C569" t="str">
            <v>Creditos de Proveedores</v>
          </cell>
        </row>
        <row r="570">
          <cell r="A570">
            <v>201944592</v>
          </cell>
          <cell r="B570">
            <v>3402</v>
          </cell>
          <cell r="C570" t="str">
            <v>Amortizacion Deuda Externa</v>
          </cell>
        </row>
        <row r="571">
          <cell r="A571">
            <v>201944593</v>
          </cell>
          <cell r="B571">
            <v>3402001</v>
          </cell>
          <cell r="C571" t="str">
            <v>Rescate de Valores</v>
          </cell>
        </row>
        <row r="572">
          <cell r="A572">
            <v>201944594</v>
          </cell>
          <cell r="B572">
            <v>3402002</v>
          </cell>
          <cell r="C572" t="str">
            <v>Emprestitos</v>
          </cell>
        </row>
        <row r="573">
          <cell r="A573">
            <v>201944595</v>
          </cell>
          <cell r="B573">
            <v>3402003</v>
          </cell>
          <cell r="C573" t="str">
            <v>Creditos de Proveedores</v>
          </cell>
        </row>
        <row r="574">
          <cell r="A574">
            <v>201944596</v>
          </cell>
          <cell r="B574">
            <v>3403</v>
          </cell>
          <cell r="C574" t="str">
            <v>Intereses Deuda Interna</v>
          </cell>
        </row>
        <row r="575">
          <cell r="A575">
            <v>201944597</v>
          </cell>
          <cell r="B575">
            <v>3403001</v>
          </cell>
          <cell r="C575" t="str">
            <v>Por Emision de Valores</v>
          </cell>
        </row>
        <row r="576">
          <cell r="A576">
            <v>201944598</v>
          </cell>
          <cell r="B576">
            <v>3403002</v>
          </cell>
          <cell r="C576" t="str">
            <v>Emprestitos</v>
          </cell>
        </row>
        <row r="577">
          <cell r="A577">
            <v>201944599</v>
          </cell>
          <cell r="B577">
            <v>3403003</v>
          </cell>
          <cell r="C577" t="str">
            <v>Creditos de Proveedores</v>
          </cell>
        </row>
        <row r="578">
          <cell r="A578">
            <v>201944600</v>
          </cell>
          <cell r="B578">
            <v>3404</v>
          </cell>
          <cell r="C578" t="str">
            <v>Intereses Deuda Externa</v>
          </cell>
        </row>
        <row r="579">
          <cell r="A579">
            <v>201944601</v>
          </cell>
          <cell r="B579">
            <v>3404001</v>
          </cell>
          <cell r="C579" t="str">
            <v>Por Emision de Valores</v>
          </cell>
        </row>
        <row r="580">
          <cell r="A580">
            <v>201944602</v>
          </cell>
          <cell r="B580">
            <v>3404002</v>
          </cell>
          <cell r="C580" t="str">
            <v>Emprestitos</v>
          </cell>
        </row>
        <row r="581">
          <cell r="A581">
            <v>201944661</v>
          </cell>
          <cell r="B581">
            <v>3404002001</v>
          </cell>
          <cell r="C581" t="str">
            <v>Intereses Deuda Publica</v>
          </cell>
        </row>
        <row r="582">
          <cell r="A582">
            <v>201944662</v>
          </cell>
          <cell r="B582">
            <v>3404002002</v>
          </cell>
          <cell r="C582" t="str">
            <v>Comisiones Deuda Publica</v>
          </cell>
        </row>
        <row r="583">
          <cell r="A583">
            <v>201944603</v>
          </cell>
          <cell r="B583">
            <v>3404003</v>
          </cell>
          <cell r="C583" t="str">
            <v>Creditos de Proveedores</v>
          </cell>
        </row>
        <row r="584">
          <cell r="A584">
            <v>201944604</v>
          </cell>
          <cell r="B584">
            <v>3405</v>
          </cell>
          <cell r="C584" t="str">
            <v>Otros Gastos Financieros Deuda Interna</v>
          </cell>
        </row>
        <row r="585">
          <cell r="A585">
            <v>201944605</v>
          </cell>
          <cell r="B585">
            <v>3405001</v>
          </cell>
          <cell r="C585" t="str">
            <v>Por Emision de Valores</v>
          </cell>
        </row>
        <row r="586">
          <cell r="A586">
            <v>201944606</v>
          </cell>
          <cell r="B586">
            <v>3405002</v>
          </cell>
          <cell r="C586" t="str">
            <v>Emprestitos</v>
          </cell>
        </row>
        <row r="587">
          <cell r="A587">
            <v>201944607</v>
          </cell>
          <cell r="B587">
            <v>3405003</v>
          </cell>
          <cell r="C587" t="str">
            <v>Creditos de Proveedores</v>
          </cell>
        </row>
        <row r="588">
          <cell r="A588">
            <v>201944608</v>
          </cell>
          <cell r="B588">
            <v>3406</v>
          </cell>
          <cell r="C588" t="str">
            <v>Otros Gastos Financieros Deuda Externa</v>
          </cell>
        </row>
        <row r="589">
          <cell r="A589">
            <v>201944609</v>
          </cell>
          <cell r="B589">
            <v>3406001</v>
          </cell>
          <cell r="C589" t="str">
            <v>Por Emision de Valores</v>
          </cell>
        </row>
        <row r="590">
          <cell r="A590">
            <v>201944610</v>
          </cell>
          <cell r="B590">
            <v>3406002</v>
          </cell>
          <cell r="C590" t="str">
            <v>Emprestitos</v>
          </cell>
        </row>
        <row r="591">
          <cell r="A591">
            <v>201944611</v>
          </cell>
          <cell r="B591">
            <v>3406003</v>
          </cell>
          <cell r="C591" t="str">
            <v>Creditos de Proveedores</v>
          </cell>
        </row>
        <row r="592">
          <cell r="A592">
            <v>201944612</v>
          </cell>
          <cell r="B592">
            <v>3407</v>
          </cell>
          <cell r="C592" t="str">
            <v>Deuda Flotante</v>
          </cell>
        </row>
        <row r="593">
          <cell r="A593">
            <v>201944613</v>
          </cell>
          <cell r="B593">
            <v>35</v>
          </cell>
          <cell r="C593" t="str">
            <v>SALDO FINAL DE CAJA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6 (2)"/>
      <sheetName val="Hoja6"/>
      <sheetName val="Analisis 21"/>
      <sheetName val="Compromisos Arrastre 2015"/>
      <sheetName val="Informatica"/>
      <sheetName val="Modificacion Sifim"/>
      <sheetName val="Academia 26"/>
      <sheetName val="Municipalidades 029"/>
      <sheetName val="Acreditación 031"/>
      <sheetName val="Mejoramiento 032"/>
      <sheetName val="Sifim 016"/>
      <sheetName val="Clasificador Presupuestar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Id</v>
          </cell>
          <cell r="B1" t="str">
            <v>Código</v>
          </cell>
          <cell r="C1" t="str">
            <v>Nombre</v>
          </cell>
        </row>
        <row r="2">
          <cell r="A2">
            <v>201944379</v>
          </cell>
          <cell r="B2">
            <v>1</v>
          </cell>
          <cell r="C2" t="str">
            <v>IMPUESTOS</v>
          </cell>
        </row>
        <row r="3">
          <cell r="A3">
            <v>201944380</v>
          </cell>
          <cell r="B3">
            <v>101</v>
          </cell>
          <cell r="C3" t="str">
            <v>Impuestos a la Renta</v>
          </cell>
        </row>
        <row r="4">
          <cell r="A4">
            <v>201944381</v>
          </cell>
          <cell r="B4">
            <v>101001</v>
          </cell>
          <cell r="C4" t="str">
            <v>Primera Categoria</v>
          </cell>
        </row>
        <row r="5">
          <cell r="A5">
            <v>201944382</v>
          </cell>
          <cell r="B5">
            <v>101002</v>
          </cell>
          <cell r="C5" t="str">
            <v>Segunda Categoria, Sueldos, Salarios y Pensiones</v>
          </cell>
        </row>
        <row r="6">
          <cell r="A6">
            <v>201944383</v>
          </cell>
          <cell r="B6">
            <v>101003</v>
          </cell>
          <cell r="C6" t="str">
            <v>Global Complementario</v>
          </cell>
        </row>
        <row r="7">
          <cell r="A7">
            <v>201944384</v>
          </cell>
          <cell r="B7">
            <v>101004</v>
          </cell>
          <cell r="C7" t="str">
            <v>Adicional</v>
          </cell>
        </row>
        <row r="8">
          <cell r="A8">
            <v>201944385</v>
          </cell>
          <cell r="B8">
            <v>101005</v>
          </cell>
          <cell r="C8" t="str">
            <v>Tasa 40% DL N 2.398 de 1978</v>
          </cell>
        </row>
        <row r="9">
          <cell r="A9">
            <v>201944386</v>
          </cell>
          <cell r="B9">
            <v>101006</v>
          </cell>
          <cell r="C9" t="str">
            <v>Articulo 21 Ley Impuesto a la Renta</v>
          </cell>
        </row>
        <row r="10">
          <cell r="A10">
            <v>201944387</v>
          </cell>
          <cell r="B10">
            <v>101007</v>
          </cell>
          <cell r="C10" t="str">
            <v>Termino de Giro</v>
          </cell>
        </row>
        <row r="11">
          <cell r="A11">
            <v>201944388</v>
          </cell>
          <cell r="B11">
            <v>102</v>
          </cell>
          <cell r="C11" t="str">
            <v>Impuesto al Valor Agregado</v>
          </cell>
        </row>
        <row r="12">
          <cell r="A12">
            <v>201944389</v>
          </cell>
          <cell r="B12">
            <v>102001</v>
          </cell>
          <cell r="C12" t="str">
            <v>Tasa General Debitos</v>
          </cell>
        </row>
        <row r="13">
          <cell r="A13">
            <v>201944390</v>
          </cell>
          <cell r="B13">
            <v>102002</v>
          </cell>
          <cell r="C13" t="str">
            <v>Tasa General Creditos</v>
          </cell>
        </row>
        <row r="14">
          <cell r="A14">
            <v>201944391</v>
          </cell>
          <cell r="B14">
            <v>102101</v>
          </cell>
          <cell r="C14" t="str">
            <v>Tasas Especiales Debitos</v>
          </cell>
        </row>
        <row r="15">
          <cell r="A15">
            <v>201944392</v>
          </cell>
          <cell r="B15">
            <v>102102</v>
          </cell>
          <cell r="C15" t="str">
            <v>Tasas Especiales Creditos</v>
          </cell>
        </row>
        <row r="16">
          <cell r="A16">
            <v>201944393</v>
          </cell>
          <cell r="B16">
            <v>102201</v>
          </cell>
          <cell r="C16" t="str">
            <v>Tasa General de Importaciones</v>
          </cell>
        </row>
        <row r="17">
          <cell r="A17">
            <v>201944394</v>
          </cell>
          <cell r="B17">
            <v>103</v>
          </cell>
          <cell r="C17" t="str">
            <v>Impuestos a Productos Especificos</v>
          </cell>
        </row>
        <row r="18">
          <cell r="A18">
            <v>201944395</v>
          </cell>
          <cell r="B18">
            <v>103001</v>
          </cell>
          <cell r="C18" t="str">
            <v>Tabacos, Cigarros y Cigarrillos</v>
          </cell>
        </row>
        <row r="19">
          <cell r="A19">
            <v>201944396</v>
          </cell>
          <cell r="B19">
            <v>103002</v>
          </cell>
          <cell r="C19" t="str">
            <v>Derechos de Explotacion ENAP</v>
          </cell>
        </row>
        <row r="20">
          <cell r="A20">
            <v>201944397</v>
          </cell>
          <cell r="B20">
            <v>103003</v>
          </cell>
          <cell r="C20" t="str">
            <v>Gasolinas, Petroleo Diesel y Otros</v>
          </cell>
        </row>
        <row r="21">
          <cell r="A21">
            <v>201944398</v>
          </cell>
          <cell r="B21">
            <v>104</v>
          </cell>
          <cell r="C21" t="str">
            <v>Impuestos a los Actos Juridicos</v>
          </cell>
        </row>
        <row r="22">
          <cell r="A22">
            <v>201944399</v>
          </cell>
          <cell r="B22">
            <v>105</v>
          </cell>
          <cell r="C22" t="str">
            <v>Impuestos al Comercio Exterior</v>
          </cell>
        </row>
        <row r="23">
          <cell r="A23">
            <v>201944400</v>
          </cell>
          <cell r="B23">
            <v>105001</v>
          </cell>
          <cell r="C23" t="str">
            <v>Derechos Especificos de Internacion</v>
          </cell>
        </row>
        <row r="24">
          <cell r="A24">
            <v>201944401</v>
          </cell>
          <cell r="B24">
            <v>105002</v>
          </cell>
          <cell r="C24" t="str">
            <v>Derechos Ad-Valorem</v>
          </cell>
        </row>
        <row r="25">
          <cell r="A25">
            <v>201944402</v>
          </cell>
          <cell r="B25">
            <v>105003</v>
          </cell>
          <cell r="C25" t="str">
            <v>Otros</v>
          </cell>
        </row>
        <row r="26">
          <cell r="A26">
            <v>201944403</v>
          </cell>
          <cell r="B26">
            <v>105004</v>
          </cell>
          <cell r="C26" t="str">
            <v>Sistemas de Pago</v>
          </cell>
        </row>
        <row r="27">
          <cell r="A27">
            <v>201944404</v>
          </cell>
          <cell r="B27">
            <v>106</v>
          </cell>
          <cell r="C27" t="str">
            <v>Impuestos Varios</v>
          </cell>
        </row>
        <row r="28">
          <cell r="A28">
            <v>201944405</v>
          </cell>
          <cell r="B28">
            <v>106001</v>
          </cell>
          <cell r="C28" t="str">
            <v>Herencias y Donaciones</v>
          </cell>
        </row>
        <row r="29">
          <cell r="A29">
            <v>201944406</v>
          </cell>
          <cell r="B29">
            <v>106002</v>
          </cell>
          <cell r="C29" t="str">
            <v>Patentes Mineras</v>
          </cell>
        </row>
        <row r="30">
          <cell r="A30">
            <v>201944407</v>
          </cell>
          <cell r="B30">
            <v>106004</v>
          </cell>
          <cell r="C30" t="str">
            <v>Juegos de Azar</v>
          </cell>
        </row>
        <row r="31">
          <cell r="A31">
            <v>201944408</v>
          </cell>
          <cell r="B31">
            <v>106006</v>
          </cell>
          <cell r="C31" t="str">
            <v>Otros</v>
          </cell>
        </row>
        <row r="32">
          <cell r="A32">
            <v>201944409</v>
          </cell>
          <cell r="B32">
            <v>107</v>
          </cell>
          <cell r="C32" t="str">
            <v>Otros Ingresos Tributarios</v>
          </cell>
        </row>
        <row r="33">
          <cell r="A33">
            <v>201944410</v>
          </cell>
          <cell r="B33">
            <v>107001</v>
          </cell>
          <cell r="C33" t="str">
            <v>Reajuste de Impuestos de Declaracion Anual</v>
          </cell>
        </row>
        <row r="34">
          <cell r="A34">
            <v>201944411</v>
          </cell>
          <cell r="B34">
            <v>107002</v>
          </cell>
          <cell r="C34" t="str">
            <v>Multas e Intereses por Impuestos</v>
          </cell>
        </row>
        <row r="35">
          <cell r="A35">
            <v>201944412</v>
          </cell>
          <cell r="B35">
            <v>109</v>
          </cell>
          <cell r="C35" t="str">
            <v>Sistema de Pago de Impuestos</v>
          </cell>
        </row>
        <row r="36">
          <cell r="A36">
            <v>201944413</v>
          </cell>
          <cell r="B36">
            <v>109001</v>
          </cell>
          <cell r="C36" t="str">
            <v>Pagos Provisionales del Ano</v>
          </cell>
        </row>
        <row r="37">
          <cell r="A37">
            <v>201944414</v>
          </cell>
          <cell r="B37">
            <v>109002</v>
          </cell>
          <cell r="C37" t="str">
            <v>Creditos para Declaracion Anual de Renta</v>
          </cell>
        </row>
        <row r="38">
          <cell r="A38">
            <v>201944415</v>
          </cell>
          <cell r="B38">
            <v>109003</v>
          </cell>
          <cell r="C38" t="str">
            <v>Devoluciones Determinadas Declaracion Anual de Renta</v>
          </cell>
        </row>
        <row r="39">
          <cell r="A39">
            <v>201944416</v>
          </cell>
          <cell r="B39">
            <v>109004</v>
          </cell>
          <cell r="C39" t="str">
            <v>Devoluciones de Renta</v>
          </cell>
        </row>
        <row r="40">
          <cell r="A40">
            <v>201944417</v>
          </cell>
          <cell r="B40">
            <v>109005</v>
          </cell>
          <cell r="C40" t="str">
            <v>Reintegro de Devoluciones de Renta</v>
          </cell>
        </row>
        <row r="41">
          <cell r="A41">
            <v>201944418</v>
          </cell>
          <cell r="B41">
            <v>109101</v>
          </cell>
          <cell r="C41" t="str">
            <v>IVA Remanente Credito del Periodo</v>
          </cell>
        </row>
        <row r="42">
          <cell r="A42">
            <v>201944419</v>
          </cell>
          <cell r="B42">
            <v>109102</v>
          </cell>
          <cell r="C42" t="str">
            <v>IVA Remanente Credito Periodos Anteriores</v>
          </cell>
        </row>
        <row r="43">
          <cell r="A43">
            <v>201944420</v>
          </cell>
          <cell r="B43">
            <v>109103</v>
          </cell>
          <cell r="C43" t="str">
            <v>Devoluciones de IVA</v>
          </cell>
        </row>
        <row r="44">
          <cell r="A44">
            <v>201944421</v>
          </cell>
          <cell r="B44">
            <v>109104</v>
          </cell>
          <cell r="C44" t="str">
            <v>Reintegro de Devoluciones de IVA</v>
          </cell>
        </row>
        <row r="45">
          <cell r="A45">
            <v>201944422</v>
          </cell>
          <cell r="B45">
            <v>109201</v>
          </cell>
          <cell r="C45" t="str">
            <v>Devoluciones de Aduanas</v>
          </cell>
        </row>
        <row r="46">
          <cell r="A46">
            <v>201944423</v>
          </cell>
          <cell r="B46">
            <v>109202</v>
          </cell>
          <cell r="C46" t="str">
            <v>Devoluciones de Otros Impuestos</v>
          </cell>
        </row>
        <row r="47">
          <cell r="A47">
            <v>201944424</v>
          </cell>
          <cell r="B47">
            <v>109301</v>
          </cell>
          <cell r="C47" t="str">
            <v>Fluctuacion Deudores del Periodo</v>
          </cell>
        </row>
        <row r="48">
          <cell r="A48">
            <v>201944425</v>
          </cell>
          <cell r="B48">
            <v>109302</v>
          </cell>
          <cell r="C48" t="str">
            <v>Fluctuacion Deudores de Periodos Anteriores</v>
          </cell>
        </row>
        <row r="49">
          <cell r="A49">
            <v>201944426</v>
          </cell>
          <cell r="B49">
            <v>109303</v>
          </cell>
          <cell r="C49" t="str">
            <v>Reajuste por Pago Fuera de Plazo</v>
          </cell>
        </row>
        <row r="50">
          <cell r="A50">
            <v>201944427</v>
          </cell>
          <cell r="B50">
            <v>109401</v>
          </cell>
          <cell r="C50" t="str">
            <v>Diferencias de Pago</v>
          </cell>
        </row>
        <row r="51">
          <cell r="A51">
            <v>201944428</v>
          </cell>
          <cell r="B51">
            <v>109501</v>
          </cell>
          <cell r="C51" t="str">
            <v>Impuestos de Declaracion y Pago Simultaneo Mensual de Empresas Constructoras</v>
          </cell>
        </row>
        <row r="52">
          <cell r="A52">
            <v>201944429</v>
          </cell>
          <cell r="B52">
            <v>109502</v>
          </cell>
          <cell r="C52" t="str">
            <v>Recuperacion Peajes Ley N 19.764</v>
          </cell>
        </row>
        <row r="53">
          <cell r="A53">
            <v>201944430</v>
          </cell>
          <cell r="B53">
            <v>109601</v>
          </cell>
          <cell r="C53" t="str">
            <v>Aplicacion Articulo 8 Ley N 18.566</v>
          </cell>
        </row>
        <row r="54">
          <cell r="A54">
            <v>201944431</v>
          </cell>
          <cell r="B54">
            <v>109701</v>
          </cell>
          <cell r="C54" t="str">
            <v>Conversion de Pagos en Moneda Extranjera</v>
          </cell>
        </row>
        <row r="55">
          <cell r="A55">
            <v>201944432</v>
          </cell>
          <cell r="B55">
            <v>4</v>
          </cell>
          <cell r="C55" t="str">
            <v>IMPOSICIONES PREVISIONALES</v>
          </cell>
        </row>
        <row r="56">
          <cell r="A56">
            <v>201944433</v>
          </cell>
          <cell r="B56">
            <v>401</v>
          </cell>
          <cell r="C56" t="str">
            <v>Aportes del Empleador</v>
          </cell>
        </row>
        <row r="57">
          <cell r="A57">
            <v>201944434</v>
          </cell>
          <cell r="B57">
            <v>401001</v>
          </cell>
          <cell r="C57" t="str">
            <v>Cotizaciones para la Ley de Accidentes del Trabajo</v>
          </cell>
        </row>
        <row r="58">
          <cell r="A58">
            <v>201944435</v>
          </cell>
          <cell r="B58">
            <v>401999</v>
          </cell>
          <cell r="C58" t="str">
            <v>Otros</v>
          </cell>
        </row>
        <row r="59">
          <cell r="A59">
            <v>201944436</v>
          </cell>
          <cell r="B59">
            <v>402</v>
          </cell>
          <cell r="C59" t="str">
            <v>Aportes del Trabajador</v>
          </cell>
        </row>
        <row r="60">
          <cell r="A60">
            <v>201944437</v>
          </cell>
          <cell r="B60">
            <v>402001</v>
          </cell>
          <cell r="C60" t="str">
            <v>Cotizaciones para el Fondo de Pensiones</v>
          </cell>
        </row>
        <row r="61">
          <cell r="A61">
            <v>201944438</v>
          </cell>
          <cell r="B61">
            <v>402002</v>
          </cell>
          <cell r="C61" t="str">
            <v>Cotizaciones para Salud</v>
          </cell>
        </row>
        <row r="62">
          <cell r="A62">
            <v>201944439</v>
          </cell>
          <cell r="B62">
            <v>402999</v>
          </cell>
          <cell r="C62" t="str">
            <v>Otros</v>
          </cell>
        </row>
        <row r="63">
          <cell r="A63">
            <v>201944440</v>
          </cell>
          <cell r="B63">
            <v>5</v>
          </cell>
          <cell r="C63" t="str">
            <v>TRANSFERENCIAS CORRIENTES</v>
          </cell>
        </row>
        <row r="64">
          <cell r="A64">
            <v>201944541</v>
          </cell>
          <cell r="B64">
            <v>501</v>
          </cell>
          <cell r="C64" t="str">
            <v>Del Sector Privado</v>
          </cell>
        </row>
        <row r="65">
          <cell r="A65">
            <v>201944542</v>
          </cell>
          <cell r="B65">
            <v>502</v>
          </cell>
          <cell r="C65" t="str">
            <v>Del Gobierno Central</v>
          </cell>
        </row>
        <row r="66">
          <cell r="A66">
            <v>201947082</v>
          </cell>
          <cell r="B66">
            <v>502112</v>
          </cell>
          <cell r="C66" t="str">
            <v>Subsecretaria de Desarrollo Regional y Administrativo - Programa 05</v>
          </cell>
        </row>
        <row r="67">
          <cell r="A67">
            <v>201947142</v>
          </cell>
          <cell r="B67">
            <v>502113</v>
          </cell>
          <cell r="C67" t="str">
            <v>Subsecretaria de Desarrollo Regional y Administrativo - Programa 03</v>
          </cell>
        </row>
        <row r="68">
          <cell r="A68">
            <v>201944543</v>
          </cell>
          <cell r="B68">
            <v>503</v>
          </cell>
          <cell r="C68" t="str">
            <v>De Otras Entidades Publicas</v>
          </cell>
        </row>
        <row r="69">
          <cell r="A69">
            <v>201944544</v>
          </cell>
          <cell r="B69">
            <v>504</v>
          </cell>
          <cell r="C69" t="str">
            <v>De Empresas Publicas no Financieras</v>
          </cell>
        </row>
        <row r="70">
          <cell r="A70">
            <v>201944545</v>
          </cell>
          <cell r="B70">
            <v>505</v>
          </cell>
          <cell r="C70" t="str">
            <v>De Empresas Publicas Financieras</v>
          </cell>
        </row>
        <row r="71">
          <cell r="A71">
            <v>201944546</v>
          </cell>
          <cell r="B71">
            <v>506</v>
          </cell>
          <cell r="C71" t="str">
            <v>De Gobiernos Extranjeros</v>
          </cell>
        </row>
        <row r="72">
          <cell r="A72">
            <v>201944547</v>
          </cell>
          <cell r="B72">
            <v>507</v>
          </cell>
          <cell r="C72" t="str">
            <v>De Organismos Internacionales</v>
          </cell>
        </row>
        <row r="73">
          <cell r="A73">
            <v>201944548</v>
          </cell>
          <cell r="B73">
            <v>6</v>
          </cell>
          <cell r="C73" t="str">
            <v>RENTAS DE LA PROPIEDAD</v>
          </cell>
        </row>
        <row r="74">
          <cell r="A74">
            <v>201944549</v>
          </cell>
          <cell r="B74">
            <v>601</v>
          </cell>
          <cell r="C74" t="str">
            <v>Arriendo de Activos No Financieros</v>
          </cell>
        </row>
        <row r="75">
          <cell r="A75">
            <v>201944550</v>
          </cell>
          <cell r="B75">
            <v>602</v>
          </cell>
          <cell r="C75" t="str">
            <v>Dividendos</v>
          </cell>
        </row>
        <row r="76">
          <cell r="A76">
            <v>201944551</v>
          </cell>
          <cell r="B76">
            <v>603</v>
          </cell>
          <cell r="C76" t="str">
            <v>Intereses</v>
          </cell>
        </row>
        <row r="77">
          <cell r="A77">
            <v>201944552</v>
          </cell>
          <cell r="B77">
            <v>604</v>
          </cell>
          <cell r="C77" t="str">
            <v>Participacion de Utilidades</v>
          </cell>
        </row>
        <row r="78">
          <cell r="A78">
            <v>201944553</v>
          </cell>
          <cell r="B78">
            <v>699</v>
          </cell>
          <cell r="C78" t="str">
            <v>Otras Rentas de la Propiedad</v>
          </cell>
        </row>
        <row r="79">
          <cell r="A79">
            <v>201944554</v>
          </cell>
          <cell r="B79">
            <v>7</v>
          </cell>
          <cell r="C79" t="str">
            <v>INGRESOS DE OPERACIN</v>
          </cell>
        </row>
        <row r="80">
          <cell r="A80">
            <v>201944555</v>
          </cell>
          <cell r="B80">
            <v>701</v>
          </cell>
          <cell r="C80" t="str">
            <v>Venta de Bienes</v>
          </cell>
        </row>
        <row r="81">
          <cell r="A81">
            <v>201944556</v>
          </cell>
          <cell r="B81">
            <v>702</v>
          </cell>
          <cell r="C81" t="str">
            <v>Venta de Servicios</v>
          </cell>
        </row>
        <row r="82">
          <cell r="A82">
            <v>201944557</v>
          </cell>
          <cell r="B82">
            <v>8</v>
          </cell>
          <cell r="C82" t="str">
            <v>OTROS INGRESOS CORRIENTES</v>
          </cell>
        </row>
        <row r="83">
          <cell r="A83">
            <v>201944558</v>
          </cell>
          <cell r="B83">
            <v>801</v>
          </cell>
          <cell r="C83" t="str">
            <v>Recuperaciones y Reembolsos por Licencias Medicas</v>
          </cell>
        </row>
        <row r="84">
          <cell r="A84">
            <v>201943631</v>
          </cell>
          <cell r="B84">
            <v>801001</v>
          </cell>
          <cell r="C84" t="str">
            <v>Reembolsos Art. 4 Ley N 19.345 y Ley N 19.117 Art. nico</v>
          </cell>
        </row>
        <row r="85">
          <cell r="A85">
            <v>201943632</v>
          </cell>
          <cell r="B85">
            <v>801002</v>
          </cell>
          <cell r="C85" t="str">
            <v>Recuperaciones Art. 12 Ley N 18.196 y Ley N 19.117 Art. nico</v>
          </cell>
        </row>
        <row r="86">
          <cell r="A86">
            <v>201943633</v>
          </cell>
          <cell r="B86">
            <v>802</v>
          </cell>
          <cell r="C86" t="str">
            <v>Multas y Sanciones Pecuniarias</v>
          </cell>
        </row>
        <row r="87">
          <cell r="A87">
            <v>201943634</v>
          </cell>
          <cell r="B87">
            <v>804</v>
          </cell>
          <cell r="C87" t="str">
            <v>Fondos de Terceros</v>
          </cell>
        </row>
        <row r="88">
          <cell r="A88">
            <v>201943635</v>
          </cell>
          <cell r="B88">
            <v>899</v>
          </cell>
          <cell r="C88" t="str">
            <v>Otros</v>
          </cell>
        </row>
        <row r="89">
          <cell r="A89">
            <v>201943636</v>
          </cell>
          <cell r="B89">
            <v>899001</v>
          </cell>
          <cell r="C89" t="str">
            <v>Devoluciones y Reintegros no Provenientes de Impuestos</v>
          </cell>
        </row>
        <row r="90">
          <cell r="A90">
            <v>201943637</v>
          </cell>
          <cell r="B90">
            <v>899003</v>
          </cell>
          <cell r="C90" t="str">
            <v>Fondos en Administracion en Banco Central</v>
          </cell>
        </row>
        <row r="91">
          <cell r="A91">
            <v>201943638</v>
          </cell>
          <cell r="B91">
            <v>899004</v>
          </cell>
          <cell r="C91" t="str">
            <v>ntegros Ley N 19.030</v>
          </cell>
        </row>
        <row r="92">
          <cell r="A92">
            <v>201943639</v>
          </cell>
          <cell r="B92">
            <v>899999</v>
          </cell>
          <cell r="C92" t="str">
            <v>Otros</v>
          </cell>
        </row>
        <row r="93">
          <cell r="A93">
            <v>201943640</v>
          </cell>
          <cell r="B93">
            <v>9</v>
          </cell>
          <cell r="C93" t="str">
            <v>APORTE FISCAL</v>
          </cell>
        </row>
        <row r="94">
          <cell r="A94">
            <v>201943641</v>
          </cell>
          <cell r="B94">
            <v>901</v>
          </cell>
          <cell r="C94" t="str">
            <v>Libre</v>
          </cell>
        </row>
        <row r="95">
          <cell r="A95">
            <v>201944574</v>
          </cell>
          <cell r="B95">
            <v>901001</v>
          </cell>
          <cell r="C95" t="str">
            <v>Remuneraciones</v>
          </cell>
        </row>
        <row r="96">
          <cell r="A96">
            <v>201944575</v>
          </cell>
          <cell r="B96">
            <v>901002</v>
          </cell>
          <cell r="C96" t="str">
            <v>Resto</v>
          </cell>
        </row>
        <row r="97">
          <cell r="A97">
            <v>201943642</v>
          </cell>
          <cell r="B97">
            <v>902</v>
          </cell>
          <cell r="C97" t="str">
            <v>Servicio de la Deuda Interna</v>
          </cell>
        </row>
        <row r="98">
          <cell r="A98">
            <v>201943643</v>
          </cell>
          <cell r="B98">
            <v>902001</v>
          </cell>
          <cell r="C98" t="str">
            <v>Amortizaciones</v>
          </cell>
        </row>
        <row r="99">
          <cell r="A99">
            <v>201943644</v>
          </cell>
          <cell r="B99">
            <v>902002</v>
          </cell>
          <cell r="C99" t="str">
            <v>Intereses</v>
          </cell>
        </row>
        <row r="100">
          <cell r="A100">
            <v>201943645</v>
          </cell>
          <cell r="B100">
            <v>902003</v>
          </cell>
          <cell r="C100" t="str">
            <v>Otros Gastos Financieros</v>
          </cell>
        </row>
        <row r="101">
          <cell r="A101">
            <v>201943646</v>
          </cell>
          <cell r="B101">
            <v>903</v>
          </cell>
          <cell r="C101" t="str">
            <v>Servicio de la Deuda Externa</v>
          </cell>
        </row>
        <row r="102">
          <cell r="A102">
            <v>201943647</v>
          </cell>
          <cell r="B102">
            <v>903001</v>
          </cell>
          <cell r="C102" t="str">
            <v>Amortizaciones</v>
          </cell>
        </row>
        <row r="103">
          <cell r="A103">
            <v>201943648</v>
          </cell>
          <cell r="B103">
            <v>903002</v>
          </cell>
          <cell r="C103" t="str">
            <v>Intereses</v>
          </cell>
        </row>
        <row r="104">
          <cell r="A104">
            <v>201944567</v>
          </cell>
          <cell r="B104">
            <v>903002001</v>
          </cell>
          <cell r="C104" t="str">
            <v>Intereses Servicio a la Deuda</v>
          </cell>
        </row>
        <row r="105">
          <cell r="A105">
            <v>201944566</v>
          </cell>
          <cell r="B105">
            <v>903002002</v>
          </cell>
          <cell r="C105" t="str">
            <v>Comisiones Servicio a la Deuda</v>
          </cell>
        </row>
        <row r="106">
          <cell r="A106">
            <v>201943649</v>
          </cell>
          <cell r="B106">
            <v>903003</v>
          </cell>
          <cell r="C106" t="str">
            <v>Otros Gastos Financieros</v>
          </cell>
        </row>
        <row r="107">
          <cell r="A107">
            <v>201943650</v>
          </cell>
          <cell r="B107">
            <v>10</v>
          </cell>
          <cell r="C107" t="str">
            <v>VENTA DE ACTIVOS NO FINANCIEROS</v>
          </cell>
        </row>
        <row r="108">
          <cell r="A108">
            <v>201943651</v>
          </cell>
          <cell r="B108">
            <v>1001</v>
          </cell>
          <cell r="C108" t="str">
            <v>Terrenos</v>
          </cell>
        </row>
        <row r="109">
          <cell r="A109">
            <v>201943652</v>
          </cell>
          <cell r="B109">
            <v>1002</v>
          </cell>
          <cell r="C109" t="str">
            <v>Edificios</v>
          </cell>
        </row>
        <row r="110">
          <cell r="A110">
            <v>201943653</v>
          </cell>
          <cell r="B110">
            <v>1003</v>
          </cell>
          <cell r="C110" t="str">
            <v>Vehiculos</v>
          </cell>
        </row>
        <row r="111">
          <cell r="A111">
            <v>201943654</v>
          </cell>
          <cell r="B111">
            <v>1004</v>
          </cell>
          <cell r="C111" t="str">
            <v>Mobiliario y Otros</v>
          </cell>
        </row>
        <row r="112">
          <cell r="A112">
            <v>201943655</v>
          </cell>
          <cell r="B112">
            <v>1005</v>
          </cell>
          <cell r="C112" t="str">
            <v>Maquinas y Equipos</v>
          </cell>
        </row>
        <row r="113">
          <cell r="A113">
            <v>201943656</v>
          </cell>
          <cell r="B113">
            <v>1006</v>
          </cell>
          <cell r="C113" t="str">
            <v>Equipos Informaticos</v>
          </cell>
        </row>
        <row r="114">
          <cell r="A114">
            <v>201943657</v>
          </cell>
          <cell r="B114">
            <v>1007</v>
          </cell>
          <cell r="C114" t="str">
            <v>Programas Informaticos</v>
          </cell>
        </row>
        <row r="115">
          <cell r="A115">
            <v>201943658</v>
          </cell>
          <cell r="B115">
            <v>1099</v>
          </cell>
          <cell r="C115" t="str">
            <v>Otros Activos no Financieros</v>
          </cell>
        </row>
        <row r="116">
          <cell r="A116">
            <v>201943659</v>
          </cell>
          <cell r="B116">
            <v>11</v>
          </cell>
          <cell r="C116" t="str">
            <v>VENTA DE ACTIVOS FINANCIEROS</v>
          </cell>
        </row>
        <row r="117">
          <cell r="A117">
            <v>201943660</v>
          </cell>
          <cell r="B117">
            <v>1101</v>
          </cell>
          <cell r="C117" t="str">
            <v>Venta o Rescate de Titulos y Valores</v>
          </cell>
        </row>
        <row r="118">
          <cell r="A118">
            <v>201943661</v>
          </cell>
          <cell r="B118">
            <v>1101001</v>
          </cell>
          <cell r="C118" t="str">
            <v>Depositos a Plazo</v>
          </cell>
        </row>
        <row r="119">
          <cell r="A119">
            <v>201943662</v>
          </cell>
          <cell r="B119">
            <v>1101002</v>
          </cell>
          <cell r="C119" t="str">
            <v>Pactos de Retrocompra</v>
          </cell>
        </row>
        <row r="120">
          <cell r="A120">
            <v>201943663</v>
          </cell>
          <cell r="B120">
            <v>1101003</v>
          </cell>
          <cell r="C120" t="str">
            <v>Cuotas de Fondos Mutuos</v>
          </cell>
        </row>
        <row r="121">
          <cell r="A121">
            <v>201943664</v>
          </cell>
          <cell r="B121">
            <v>1101004</v>
          </cell>
          <cell r="C121" t="str">
            <v>Bonos o Pagares</v>
          </cell>
        </row>
        <row r="122">
          <cell r="A122">
            <v>201943665</v>
          </cell>
          <cell r="B122">
            <v>1101005</v>
          </cell>
          <cell r="C122" t="str">
            <v>Letras Hipotecarias</v>
          </cell>
        </row>
        <row r="123">
          <cell r="A123">
            <v>201943666</v>
          </cell>
          <cell r="B123">
            <v>1101999</v>
          </cell>
          <cell r="C123" t="str">
            <v>Otros</v>
          </cell>
        </row>
        <row r="124">
          <cell r="A124">
            <v>201943667</v>
          </cell>
          <cell r="B124">
            <v>1102</v>
          </cell>
          <cell r="C124" t="str">
            <v>Venta de Acciones y Participaciones de Capital</v>
          </cell>
        </row>
        <row r="125">
          <cell r="A125">
            <v>201943668</v>
          </cell>
          <cell r="B125">
            <v>1103</v>
          </cell>
          <cell r="C125" t="str">
            <v>Operaciones de Cambio</v>
          </cell>
        </row>
        <row r="126">
          <cell r="A126">
            <v>201943669</v>
          </cell>
          <cell r="B126">
            <v>1199</v>
          </cell>
          <cell r="C126" t="str">
            <v>Otros Activos Financieros</v>
          </cell>
        </row>
        <row r="127">
          <cell r="A127">
            <v>201943670</v>
          </cell>
          <cell r="B127">
            <v>12</v>
          </cell>
          <cell r="C127" t="str">
            <v>RECUPERACION DE PRESTAMOS</v>
          </cell>
        </row>
        <row r="128">
          <cell r="A128">
            <v>201943671</v>
          </cell>
          <cell r="B128">
            <v>1201</v>
          </cell>
          <cell r="C128" t="str">
            <v>De Asistencia Social</v>
          </cell>
        </row>
        <row r="129">
          <cell r="A129">
            <v>201943672</v>
          </cell>
          <cell r="B129">
            <v>1202</v>
          </cell>
          <cell r="C129" t="str">
            <v>Hipotecarios</v>
          </cell>
        </row>
        <row r="130">
          <cell r="A130">
            <v>201943673</v>
          </cell>
          <cell r="B130">
            <v>1203</v>
          </cell>
          <cell r="C130" t="str">
            <v>Pignoraticios</v>
          </cell>
        </row>
        <row r="131">
          <cell r="A131">
            <v>201943674</v>
          </cell>
          <cell r="B131">
            <v>1204</v>
          </cell>
          <cell r="C131" t="str">
            <v>De Fomento</v>
          </cell>
        </row>
        <row r="132">
          <cell r="A132">
            <v>201943675</v>
          </cell>
          <cell r="B132">
            <v>1205</v>
          </cell>
          <cell r="C132" t="str">
            <v>Medicos</v>
          </cell>
        </row>
        <row r="133">
          <cell r="A133">
            <v>201943676</v>
          </cell>
          <cell r="B133">
            <v>1206</v>
          </cell>
          <cell r="C133" t="str">
            <v>Por Anticipos a Contratistas</v>
          </cell>
        </row>
        <row r="134">
          <cell r="A134">
            <v>201943677</v>
          </cell>
          <cell r="B134">
            <v>1207</v>
          </cell>
          <cell r="C134" t="str">
            <v>Por Anticipos por Cambio de Residencia</v>
          </cell>
        </row>
        <row r="135">
          <cell r="A135">
            <v>201943678</v>
          </cell>
          <cell r="B135">
            <v>1209</v>
          </cell>
          <cell r="C135" t="str">
            <v>Por Ventas a Plazo</v>
          </cell>
        </row>
        <row r="136">
          <cell r="A136">
            <v>201943679</v>
          </cell>
          <cell r="B136">
            <v>1210</v>
          </cell>
          <cell r="C136" t="str">
            <v>Ingresos por Percibir</v>
          </cell>
        </row>
        <row r="137">
          <cell r="A137">
            <v>201943680</v>
          </cell>
          <cell r="B137">
            <v>13</v>
          </cell>
          <cell r="C137" t="str">
            <v>TRANSFERENCIAS PARA GASTOS DE CAPITAL</v>
          </cell>
        </row>
        <row r="138">
          <cell r="A138">
            <v>201943681</v>
          </cell>
          <cell r="B138">
            <v>1301</v>
          </cell>
          <cell r="C138" t="str">
            <v>Del Sector Privado</v>
          </cell>
        </row>
        <row r="139">
          <cell r="A139">
            <v>201943682</v>
          </cell>
          <cell r="B139">
            <v>1302</v>
          </cell>
          <cell r="C139" t="str">
            <v>Del Gobierno Central</v>
          </cell>
        </row>
        <row r="140">
          <cell r="A140">
            <v>201944576</v>
          </cell>
          <cell r="B140">
            <v>1302006</v>
          </cell>
          <cell r="C140" t="str">
            <v>Subsecretaria de Educacion</v>
          </cell>
        </row>
        <row r="141">
          <cell r="A141">
            <v>201946402</v>
          </cell>
          <cell r="B141">
            <v>1302080</v>
          </cell>
          <cell r="C141" t="str">
            <v>Tesoro Publico Ley N20.378 - Fondo De Apoyo Regional (FAR)</v>
          </cell>
        </row>
        <row r="142">
          <cell r="A142">
            <v>201947078</v>
          </cell>
          <cell r="B142">
            <v>1302113</v>
          </cell>
          <cell r="C142" t="str">
            <v>Subsecretaria de Desarrollo Regional y Administrativo - Programa 05</v>
          </cell>
        </row>
        <row r="143">
          <cell r="A143">
            <v>201947128</v>
          </cell>
          <cell r="B143">
            <v>1302114</v>
          </cell>
          <cell r="C143" t="str">
            <v>Gobierno Regional del Bio Bio - Programa 02</v>
          </cell>
        </row>
        <row r="144">
          <cell r="A144">
            <v>201947133</v>
          </cell>
          <cell r="B144">
            <v>1302115</v>
          </cell>
          <cell r="C144" t="str">
            <v>Gobierno Regional Region IX Araucania - Programa 02</v>
          </cell>
        </row>
        <row r="145">
          <cell r="A145">
            <v>201943683</v>
          </cell>
          <cell r="B145">
            <v>1303</v>
          </cell>
          <cell r="C145" t="str">
            <v>De Otras Entidades Publicas</v>
          </cell>
        </row>
        <row r="146">
          <cell r="A146">
            <v>201943684</v>
          </cell>
          <cell r="B146">
            <v>1304</v>
          </cell>
          <cell r="C146" t="str">
            <v>De Empresas Publicas no Financieras</v>
          </cell>
        </row>
        <row r="147">
          <cell r="A147">
            <v>201943685</v>
          </cell>
          <cell r="B147">
            <v>1305</v>
          </cell>
          <cell r="C147" t="str">
            <v>De Empresas Publicas Financieras</v>
          </cell>
        </row>
        <row r="148">
          <cell r="A148">
            <v>201943686</v>
          </cell>
          <cell r="B148">
            <v>1306</v>
          </cell>
          <cell r="C148" t="str">
            <v>De Gobiernos Extranjeros</v>
          </cell>
        </row>
        <row r="149">
          <cell r="A149">
            <v>201947162</v>
          </cell>
          <cell r="B149">
            <v>1306001</v>
          </cell>
          <cell r="C149" t="str">
            <v>Del Gobierno Espanol - Instituto de Credito Oficial de Espana</v>
          </cell>
        </row>
        <row r="150">
          <cell r="A150">
            <v>201943687</v>
          </cell>
          <cell r="B150">
            <v>1307</v>
          </cell>
          <cell r="C150" t="str">
            <v>De Organismos Internacionales</v>
          </cell>
        </row>
        <row r="151">
          <cell r="A151">
            <v>201943688</v>
          </cell>
          <cell r="B151">
            <v>14</v>
          </cell>
          <cell r="C151" t="str">
            <v>ENDEUDAMIENTO</v>
          </cell>
        </row>
        <row r="152">
          <cell r="A152">
            <v>201943689</v>
          </cell>
          <cell r="B152">
            <v>1401</v>
          </cell>
          <cell r="C152" t="str">
            <v>Endeudamiento Interno</v>
          </cell>
        </row>
        <row r="153">
          <cell r="A153">
            <v>201943690</v>
          </cell>
          <cell r="B153">
            <v>1401001</v>
          </cell>
          <cell r="C153" t="str">
            <v>Colocacion de Valores</v>
          </cell>
        </row>
        <row r="154">
          <cell r="A154">
            <v>201943691</v>
          </cell>
          <cell r="B154">
            <v>1401002</v>
          </cell>
          <cell r="C154" t="str">
            <v>Emprestitos</v>
          </cell>
        </row>
        <row r="155">
          <cell r="A155">
            <v>201943692</v>
          </cell>
          <cell r="B155">
            <v>1401003</v>
          </cell>
          <cell r="C155" t="str">
            <v>Creditos de Proveedores</v>
          </cell>
        </row>
        <row r="156">
          <cell r="A156">
            <v>201943693</v>
          </cell>
          <cell r="B156">
            <v>1402</v>
          </cell>
          <cell r="C156" t="str">
            <v>Endeudamiento Externo</v>
          </cell>
        </row>
        <row r="157">
          <cell r="A157">
            <v>201943694</v>
          </cell>
          <cell r="B157">
            <v>1402001</v>
          </cell>
          <cell r="C157" t="str">
            <v>Colocacion de Valores</v>
          </cell>
        </row>
        <row r="158">
          <cell r="A158">
            <v>201943695</v>
          </cell>
          <cell r="B158">
            <v>1402002</v>
          </cell>
          <cell r="C158" t="str">
            <v>Emprestitos</v>
          </cell>
        </row>
        <row r="159">
          <cell r="A159">
            <v>201943696</v>
          </cell>
          <cell r="B159">
            <v>1402003</v>
          </cell>
          <cell r="C159" t="str">
            <v>Creditos de Proveedores</v>
          </cell>
        </row>
        <row r="160">
          <cell r="A160">
            <v>201943697</v>
          </cell>
          <cell r="B160">
            <v>15</v>
          </cell>
          <cell r="C160" t="str">
            <v>SALDO INICIAL DE CAJA</v>
          </cell>
        </row>
        <row r="161">
          <cell r="A161">
            <v>201943698</v>
          </cell>
          <cell r="B161">
            <v>21</v>
          </cell>
          <cell r="C161" t="str">
            <v>GASTOS EN PERSONAL</v>
          </cell>
        </row>
        <row r="162">
          <cell r="A162">
            <v>201943699</v>
          </cell>
          <cell r="B162">
            <v>2101</v>
          </cell>
          <cell r="C162" t="str">
            <v>Personal de Planta</v>
          </cell>
        </row>
        <row r="163">
          <cell r="A163">
            <v>201943700</v>
          </cell>
          <cell r="B163">
            <v>2101001</v>
          </cell>
          <cell r="C163" t="str">
            <v>Sueldos y Sobresueldos</v>
          </cell>
        </row>
        <row r="164">
          <cell r="A164">
            <v>201943701</v>
          </cell>
          <cell r="B164">
            <v>2101001001</v>
          </cell>
          <cell r="C164" t="str">
            <v>Sueldos Bases</v>
          </cell>
        </row>
        <row r="165">
          <cell r="A165">
            <v>201943702</v>
          </cell>
          <cell r="B165">
            <v>2101001002</v>
          </cell>
          <cell r="C165" t="str">
            <v>Asignacion de Antigedad</v>
          </cell>
        </row>
        <row r="166">
          <cell r="A166">
            <v>201943703</v>
          </cell>
          <cell r="B166">
            <v>2101001003</v>
          </cell>
          <cell r="C166" t="str">
            <v>Asignacion Profesional</v>
          </cell>
        </row>
        <row r="167">
          <cell r="A167">
            <v>201943704</v>
          </cell>
          <cell r="B167">
            <v>2101001004</v>
          </cell>
          <cell r="C167" t="str">
            <v>Asignacion de Zona</v>
          </cell>
        </row>
        <row r="168">
          <cell r="A168">
            <v>201943705</v>
          </cell>
          <cell r="B168">
            <v>2101001005</v>
          </cell>
          <cell r="C168" t="str">
            <v>Asignacion de Rancho</v>
          </cell>
        </row>
        <row r="169">
          <cell r="A169">
            <v>201943706</v>
          </cell>
          <cell r="B169">
            <v>2101001006</v>
          </cell>
          <cell r="C169" t="str">
            <v>Asignaciones del DL N 2.411, de 1978</v>
          </cell>
        </row>
        <row r="170">
          <cell r="A170">
            <v>201943707</v>
          </cell>
          <cell r="B170">
            <v>2101001007</v>
          </cell>
          <cell r="C170" t="str">
            <v>Asignaciones del DL N 3.551, de 1981</v>
          </cell>
        </row>
        <row r="171">
          <cell r="A171">
            <v>201943708</v>
          </cell>
          <cell r="B171">
            <v>2101001008</v>
          </cell>
          <cell r="C171" t="str">
            <v>Asignacion de Nivelacion</v>
          </cell>
        </row>
        <row r="172">
          <cell r="A172">
            <v>201943709</v>
          </cell>
          <cell r="B172">
            <v>2101001009</v>
          </cell>
          <cell r="C172" t="str">
            <v>Asignaciones Especiales</v>
          </cell>
        </row>
        <row r="173">
          <cell r="A173">
            <v>201943710</v>
          </cell>
          <cell r="B173">
            <v>2101001010</v>
          </cell>
          <cell r="C173" t="str">
            <v>Asignacion de Perdida de Caja</v>
          </cell>
        </row>
        <row r="174">
          <cell r="A174">
            <v>201943711</v>
          </cell>
          <cell r="B174">
            <v>2101001011</v>
          </cell>
          <cell r="C174" t="str">
            <v>Asignacion de Movilizacion</v>
          </cell>
        </row>
        <row r="175">
          <cell r="A175">
            <v>201943712</v>
          </cell>
          <cell r="B175">
            <v>2101001012</v>
          </cell>
          <cell r="C175" t="str">
            <v>Gastos de Representacion</v>
          </cell>
        </row>
        <row r="176">
          <cell r="A176">
            <v>201943713</v>
          </cell>
          <cell r="B176">
            <v>2101001013</v>
          </cell>
          <cell r="C176" t="str">
            <v>Asignacion de Direccion Superior</v>
          </cell>
        </row>
        <row r="177">
          <cell r="A177">
            <v>201943714</v>
          </cell>
          <cell r="B177">
            <v>2101001014</v>
          </cell>
          <cell r="C177" t="str">
            <v>Asignaciones Compensatorias</v>
          </cell>
        </row>
        <row r="178">
          <cell r="A178">
            <v>201943715</v>
          </cell>
          <cell r="B178">
            <v>2101001015</v>
          </cell>
          <cell r="C178" t="str">
            <v>Asignaciones Sustitutivas</v>
          </cell>
        </row>
        <row r="179">
          <cell r="A179">
            <v>201943716</v>
          </cell>
          <cell r="B179">
            <v>2101001016</v>
          </cell>
          <cell r="C179" t="str">
            <v>Asignacion de Dedicacion Exclusiva</v>
          </cell>
        </row>
        <row r="180">
          <cell r="A180">
            <v>201943717</v>
          </cell>
          <cell r="B180">
            <v>2101001017</v>
          </cell>
          <cell r="C180" t="str">
            <v>Asignacion para Operador de Maquinaria Pesada</v>
          </cell>
        </row>
        <row r="181">
          <cell r="A181">
            <v>201943718</v>
          </cell>
          <cell r="B181">
            <v>2101001018</v>
          </cell>
          <cell r="C181" t="str">
            <v>Asignacion de Defensa Judicial Estatal</v>
          </cell>
        </row>
        <row r="182">
          <cell r="A182">
            <v>201943719</v>
          </cell>
          <cell r="B182">
            <v>2101001019</v>
          </cell>
          <cell r="C182" t="str">
            <v>Asignacion de Responsabilidad</v>
          </cell>
        </row>
        <row r="183">
          <cell r="A183">
            <v>201943720</v>
          </cell>
          <cell r="B183">
            <v>2101001020</v>
          </cell>
          <cell r="C183" t="str">
            <v>Asignacion por Turno</v>
          </cell>
        </row>
        <row r="184">
          <cell r="A184">
            <v>201943721</v>
          </cell>
          <cell r="B184">
            <v>2101001021</v>
          </cell>
          <cell r="C184" t="str">
            <v>Asignacion Articulo 1 Ley N 19.264</v>
          </cell>
        </row>
        <row r="185">
          <cell r="A185">
            <v>201943722</v>
          </cell>
          <cell r="B185">
            <v>2101001022</v>
          </cell>
          <cell r="C185" t="str">
            <v>Componente Base Asignacion de Desempeno</v>
          </cell>
        </row>
        <row r="186">
          <cell r="A186">
            <v>201943723</v>
          </cell>
          <cell r="B186">
            <v>2101001023</v>
          </cell>
          <cell r="C186" t="str">
            <v>Asignacion de Control</v>
          </cell>
        </row>
        <row r="187">
          <cell r="A187">
            <v>201943724</v>
          </cell>
          <cell r="B187">
            <v>2101001024</v>
          </cell>
          <cell r="C187" t="str">
            <v>Asignacion de Defensa Penal Publica</v>
          </cell>
        </row>
        <row r="188">
          <cell r="A188">
            <v>201943725</v>
          </cell>
          <cell r="B188">
            <v>2101001025</v>
          </cell>
          <cell r="C188" t="str">
            <v>Asignacion Articulo 1 Ley N 19. 112</v>
          </cell>
        </row>
        <row r="189">
          <cell r="A189">
            <v>201943726</v>
          </cell>
          <cell r="B189">
            <v>2101001026</v>
          </cell>
          <cell r="C189" t="str">
            <v>Asignacion Articulo 1 Ley N 19.432</v>
          </cell>
        </row>
        <row r="190">
          <cell r="A190">
            <v>201943727</v>
          </cell>
          <cell r="B190">
            <v>2101001027</v>
          </cell>
          <cell r="C190" t="str">
            <v>Asignacion de Estimulo Personal Medico Diurno</v>
          </cell>
        </row>
        <row r="191">
          <cell r="A191">
            <v>201943728</v>
          </cell>
          <cell r="B191">
            <v>2101001028</v>
          </cell>
          <cell r="C191" t="str">
            <v>Asignacion de Estimulo Personal Medico y Profesores</v>
          </cell>
        </row>
        <row r="192">
          <cell r="A192">
            <v>201943729</v>
          </cell>
          <cell r="B192">
            <v>2101001029</v>
          </cell>
          <cell r="C192" t="str">
            <v>Aplicacion Articulo 7 Ley N 19.112</v>
          </cell>
        </row>
        <row r="193">
          <cell r="A193">
            <v>201943730</v>
          </cell>
          <cell r="B193">
            <v>2101001030</v>
          </cell>
          <cell r="C193" t="str">
            <v>Asignacion de Estimulo por Falencia</v>
          </cell>
        </row>
        <row r="194">
          <cell r="A194">
            <v>201943731</v>
          </cell>
          <cell r="B194">
            <v>2101001031</v>
          </cell>
          <cell r="C194" t="str">
            <v>Asignacion de Experiencia Calificada</v>
          </cell>
        </row>
        <row r="195">
          <cell r="A195">
            <v>201943732</v>
          </cell>
          <cell r="B195">
            <v>2101001032</v>
          </cell>
          <cell r="C195" t="str">
            <v>Asignacion de Reforzamiento Profesional Diurno</v>
          </cell>
        </row>
        <row r="196">
          <cell r="A196">
            <v>201943733</v>
          </cell>
          <cell r="B196">
            <v>2101001033</v>
          </cell>
          <cell r="C196" t="str">
            <v>Asignacion Judicial</v>
          </cell>
        </row>
        <row r="197">
          <cell r="A197">
            <v>201943734</v>
          </cell>
          <cell r="B197">
            <v>2101001034</v>
          </cell>
          <cell r="C197" t="str">
            <v>Asignacion de Casa</v>
          </cell>
        </row>
        <row r="198">
          <cell r="A198">
            <v>201943735</v>
          </cell>
          <cell r="B198">
            <v>2101001035</v>
          </cell>
          <cell r="C198" t="str">
            <v>Asignacion Legislativa</v>
          </cell>
        </row>
        <row r="199">
          <cell r="A199">
            <v>201943736</v>
          </cell>
          <cell r="B199">
            <v>2101001036</v>
          </cell>
          <cell r="C199" t="str">
            <v>Asignacion Articulo 11 Ley N 19.041</v>
          </cell>
        </row>
        <row r="200">
          <cell r="A200">
            <v>201943737</v>
          </cell>
          <cell r="B200">
            <v>2101001037</v>
          </cell>
          <cell r="C200" t="str">
            <v>Asignacion nica</v>
          </cell>
        </row>
        <row r="201">
          <cell r="A201">
            <v>201943738</v>
          </cell>
          <cell r="B201">
            <v>2101001038</v>
          </cell>
          <cell r="C201" t="str">
            <v>Asignacion Zonas Extremas</v>
          </cell>
        </row>
        <row r="202">
          <cell r="A202">
            <v>201943739</v>
          </cell>
          <cell r="B202">
            <v>2101001039</v>
          </cell>
          <cell r="C202" t="str">
            <v>Asignacion de Responsabilidad Superior</v>
          </cell>
        </row>
        <row r="203">
          <cell r="A203">
            <v>201943740</v>
          </cell>
          <cell r="B203">
            <v>2101001040</v>
          </cell>
          <cell r="C203" t="str">
            <v>Asignacion Familiar en el Exterior</v>
          </cell>
        </row>
        <row r="204">
          <cell r="A204">
            <v>201943741</v>
          </cell>
          <cell r="B204">
            <v>2101001041</v>
          </cell>
          <cell r="C204" t="str">
            <v>Asignaciones Exclusivas de las Fuerzas Armadas y de Orden</v>
          </cell>
        </row>
        <row r="205">
          <cell r="A205">
            <v>201943742</v>
          </cell>
          <cell r="B205">
            <v>2101001042</v>
          </cell>
          <cell r="C205" t="str">
            <v>Asignaciones por Desempeno en el Exterior</v>
          </cell>
        </row>
        <row r="206">
          <cell r="A206">
            <v>201943743</v>
          </cell>
          <cell r="B206">
            <v>2101001043</v>
          </cell>
          <cell r="C206" t="str">
            <v>Asignacion Inherente al Cargo Ley N 18.695</v>
          </cell>
        </row>
        <row r="207">
          <cell r="A207">
            <v>201943744</v>
          </cell>
          <cell r="B207">
            <v>2101001999</v>
          </cell>
          <cell r="C207" t="str">
            <v>Otras Asignaciones</v>
          </cell>
        </row>
        <row r="208">
          <cell r="A208">
            <v>201943745</v>
          </cell>
          <cell r="B208">
            <v>2101002</v>
          </cell>
          <cell r="C208" t="str">
            <v>Aportes del Empleador</v>
          </cell>
        </row>
        <row r="209">
          <cell r="A209">
            <v>201943746</v>
          </cell>
          <cell r="B209">
            <v>2101002001</v>
          </cell>
          <cell r="C209" t="str">
            <v>A Servicios de Bienestar</v>
          </cell>
        </row>
        <row r="210">
          <cell r="A210">
            <v>201943747</v>
          </cell>
          <cell r="B210">
            <v>2101002002</v>
          </cell>
          <cell r="C210" t="str">
            <v>Otras Cotizaciones Previsionales</v>
          </cell>
        </row>
        <row r="211">
          <cell r="A211">
            <v>201943748</v>
          </cell>
          <cell r="B211">
            <v>2101002003</v>
          </cell>
          <cell r="C211" t="str">
            <v>Cotizacion Adicional, Articulo 8 Ley N 18.566</v>
          </cell>
        </row>
        <row r="212">
          <cell r="A212">
            <v>201943749</v>
          </cell>
          <cell r="B212">
            <v>2101003</v>
          </cell>
          <cell r="C212" t="str">
            <v>Asignaciones por Desempeno</v>
          </cell>
        </row>
        <row r="213">
          <cell r="A213">
            <v>201943750</v>
          </cell>
          <cell r="B213">
            <v>2101003001</v>
          </cell>
          <cell r="C213" t="str">
            <v>Desempeno Institucional</v>
          </cell>
        </row>
        <row r="214">
          <cell r="A214">
            <v>201943751</v>
          </cell>
          <cell r="B214">
            <v>2101003002</v>
          </cell>
          <cell r="C214" t="str">
            <v>Desempeno Colectivo</v>
          </cell>
        </row>
        <row r="215">
          <cell r="A215">
            <v>201943752</v>
          </cell>
          <cell r="B215">
            <v>2101003003</v>
          </cell>
          <cell r="C215" t="str">
            <v>Desempeno Individual</v>
          </cell>
        </row>
        <row r="216">
          <cell r="A216">
            <v>201947065</v>
          </cell>
          <cell r="B216">
            <v>2101003004</v>
          </cell>
          <cell r="C216" t="str">
            <v>Asignacion por Produccion</v>
          </cell>
        </row>
        <row r="217">
          <cell r="A217">
            <v>201947066</v>
          </cell>
          <cell r="B217">
            <v>2101003005</v>
          </cell>
          <cell r="C217" t="str">
            <v>Asignacion Mejoramiento de Trato a los Usuarios</v>
          </cell>
        </row>
        <row r="218">
          <cell r="A218">
            <v>201943753</v>
          </cell>
          <cell r="B218">
            <v>2101004</v>
          </cell>
          <cell r="C218" t="str">
            <v>Remuneraciones Variables</v>
          </cell>
        </row>
        <row r="219">
          <cell r="A219">
            <v>201943754</v>
          </cell>
          <cell r="B219">
            <v>2101004001</v>
          </cell>
          <cell r="C219" t="str">
            <v>Asignacion Articulo 12 Ley N 19.041</v>
          </cell>
        </row>
        <row r="220">
          <cell r="A220">
            <v>201943755</v>
          </cell>
          <cell r="B220">
            <v>2101004002</v>
          </cell>
          <cell r="C220" t="str">
            <v>Asignacion de Estimulo Jornadas Prioritarias</v>
          </cell>
        </row>
        <row r="221">
          <cell r="A221">
            <v>201943756</v>
          </cell>
          <cell r="B221">
            <v>2101004003</v>
          </cell>
          <cell r="C221" t="str">
            <v>Asignacion Articulo 3 Ley N 19.264</v>
          </cell>
        </row>
        <row r="222">
          <cell r="A222">
            <v>201943757</v>
          </cell>
          <cell r="B222">
            <v>2101004004</v>
          </cell>
          <cell r="C222" t="str">
            <v>Asignacion por Desempeno de Funciones Criticas</v>
          </cell>
        </row>
        <row r="223">
          <cell r="A223">
            <v>201943758</v>
          </cell>
          <cell r="B223">
            <v>2101004005</v>
          </cell>
          <cell r="C223" t="str">
            <v>Trabajos Extraordinarios</v>
          </cell>
        </row>
        <row r="224">
          <cell r="A224">
            <v>201943759</v>
          </cell>
          <cell r="B224">
            <v>2101004006</v>
          </cell>
          <cell r="C224" t="str">
            <v>Comisiones de Servicios en el Pais</v>
          </cell>
        </row>
        <row r="225">
          <cell r="A225">
            <v>201943760</v>
          </cell>
          <cell r="B225">
            <v>2101004007</v>
          </cell>
          <cell r="C225" t="str">
            <v>Comisiones de Servicios en el Exterior</v>
          </cell>
        </row>
        <row r="226">
          <cell r="A226">
            <v>201943761</v>
          </cell>
          <cell r="B226">
            <v>2101005</v>
          </cell>
          <cell r="C226" t="str">
            <v>Aguinaldos y Bonos</v>
          </cell>
        </row>
        <row r="227">
          <cell r="A227">
            <v>201943762</v>
          </cell>
          <cell r="B227">
            <v>2101005001</v>
          </cell>
          <cell r="C227" t="str">
            <v>Aguinaldos</v>
          </cell>
        </row>
        <row r="228">
          <cell r="A228">
            <v>201943763</v>
          </cell>
          <cell r="B228">
            <v>2101005002</v>
          </cell>
          <cell r="C228" t="str">
            <v>Bono de Escolaridad</v>
          </cell>
        </row>
        <row r="229">
          <cell r="A229">
            <v>201943764</v>
          </cell>
          <cell r="B229">
            <v>2101005003</v>
          </cell>
          <cell r="C229" t="str">
            <v>Bonos Especiales</v>
          </cell>
        </row>
        <row r="230">
          <cell r="A230">
            <v>201943765</v>
          </cell>
          <cell r="B230">
            <v>2101005004</v>
          </cell>
          <cell r="C230" t="str">
            <v>Bonificacion Adicional al Bono de Escolaridad</v>
          </cell>
        </row>
        <row r="231">
          <cell r="A231">
            <v>201943766</v>
          </cell>
          <cell r="B231">
            <v>2102</v>
          </cell>
          <cell r="C231" t="str">
            <v>Personal a Contrata</v>
          </cell>
        </row>
        <row r="232">
          <cell r="A232">
            <v>201943767</v>
          </cell>
          <cell r="B232">
            <v>2102001</v>
          </cell>
          <cell r="C232" t="str">
            <v>Sueldos y Sobresueldos</v>
          </cell>
        </row>
        <row r="233">
          <cell r="A233">
            <v>201943768</v>
          </cell>
          <cell r="B233">
            <v>2102001001</v>
          </cell>
          <cell r="C233" t="str">
            <v>Sueldos Bases</v>
          </cell>
        </row>
        <row r="234">
          <cell r="A234">
            <v>201943769</v>
          </cell>
          <cell r="B234">
            <v>2102001002</v>
          </cell>
          <cell r="C234" t="str">
            <v>Asignacion de Antigedad</v>
          </cell>
        </row>
        <row r="235">
          <cell r="A235">
            <v>201943770</v>
          </cell>
          <cell r="B235">
            <v>2102001003</v>
          </cell>
          <cell r="C235" t="str">
            <v>Asignacion Profesional</v>
          </cell>
        </row>
        <row r="236">
          <cell r="A236">
            <v>201943771</v>
          </cell>
          <cell r="B236">
            <v>2102001004</v>
          </cell>
          <cell r="C236" t="str">
            <v>Asignacion de Zona</v>
          </cell>
        </row>
        <row r="237">
          <cell r="A237">
            <v>201943772</v>
          </cell>
          <cell r="B237">
            <v>2102001005</v>
          </cell>
          <cell r="C237" t="str">
            <v>Asignacion de Rancho</v>
          </cell>
        </row>
        <row r="238">
          <cell r="A238">
            <v>201943773</v>
          </cell>
          <cell r="B238">
            <v>2102001006</v>
          </cell>
          <cell r="C238" t="str">
            <v>Asignaciones del DL N 2.411, de 1978</v>
          </cell>
        </row>
        <row r="239">
          <cell r="A239">
            <v>201943774</v>
          </cell>
          <cell r="B239">
            <v>2102001007</v>
          </cell>
          <cell r="C239" t="str">
            <v>Asignaciones del DL N 3.551, de 1981</v>
          </cell>
        </row>
        <row r="240">
          <cell r="A240">
            <v>201943775</v>
          </cell>
          <cell r="B240">
            <v>2102001008</v>
          </cell>
          <cell r="C240" t="str">
            <v>Asignacion de Nivelacion</v>
          </cell>
        </row>
        <row r="241">
          <cell r="A241">
            <v>201943776</v>
          </cell>
          <cell r="B241">
            <v>2102001009</v>
          </cell>
          <cell r="C241" t="str">
            <v>Asignaciones Especiales</v>
          </cell>
        </row>
        <row r="242">
          <cell r="A242">
            <v>201943777</v>
          </cell>
          <cell r="B242">
            <v>2102001010</v>
          </cell>
          <cell r="C242" t="str">
            <v>Asignacion de Perdida de Caja</v>
          </cell>
        </row>
        <row r="243">
          <cell r="A243">
            <v>201943778</v>
          </cell>
          <cell r="B243">
            <v>2102001011</v>
          </cell>
          <cell r="C243" t="str">
            <v>Asignacion de Movilizacion</v>
          </cell>
        </row>
        <row r="244">
          <cell r="A244">
            <v>201943779</v>
          </cell>
          <cell r="B244">
            <v>2102001012</v>
          </cell>
          <cell r="C244" t="str">
            <v>Gastos de Representacion</v>
          </cell>
        </row>
        <row r="245">
          <cell r="A245">
            <v>201943780</v>
          </cell>
          <cell r="B245">
            <v>2102001013</v>
          </cell>
          <cell r="C245" t="str">
            <v>Asignaciones Compensatorias</v>
          </cell>
        </row>
        <row r="246">
          <cell r="A246">
            <v>201943781</v>
          </cell>
          <cell r="B246">
            <v>2102001014</v>
          </cell>
          <cell r="C246" t="str">
            <v>Asignaciones Sustitutivas</v>
          </cell>
        </row>
        <row r="247">
          <cell r="A247">
            <v>201943782</v>
          </cell>
          <cell r="B247">
            <v>2102001015</v>
          </cell>
          <cell r="C247" t="str">
            <v>Asignacion de Dedicacion Exclusiva</v>
          </cell>
        </row>
        <row r="248">
          <cell r="A248">
            <v>201943783</v>
          </cell>
          <cell r="B248">
            <v>2102001016</v>
          </cell>
          <cell r="C248" t="str">
            <v>Asignacion para Operador de Maquinaria Pesada</v>
          </cell>
        </row>
        <row r="249">
          <cell r="A249">
            <v>201943784</v>
          </cell>
          <cell r="B249">
            <v>2102001017</v>
          </cell>
          <cell r="C249" t="str">
            <v>Asignacion de Defensa Judicial Estatal</v>
          </cell>
        </row>
        <row r="250">
          <cell r="A250">
            <v>201943785</v>
          </cell>
          <cell r="B250">
            <v>2102001018</v>
          </cell>
          <cell r="C250" t="str">
            <v>Asignacion de Responsabilidad</v>
          </cell>
        </row>
        <row r="251">
          <cell r="A251">
            <v>201943786</v>
          </cell>
          <cell r="B251">
            <v>2102001019</v>
          </cell>
          <cell r="C251" t="str">
            <v>Asignacion por Turno</v>
          </cell>
        </row>
        <row r="252">
          <cell r="A252">
            <v>201943787</v>
          </cell>
          <cell r="B252">
            <v>2102001020</v>
          </cell>
          <cell r="C252" t="str">
            <v>Asignacion Articulo 1 Ley N 19.264</v>
          </cell>
        </row>
        <row r="253">
          <cell r="A253">
            <v>201943788</v>
          </cell>
          <cell r="B253">
            <v>2102001021</v>
          </cell>
          <cell r="C253" t="str">
            <v>Componente Base Asignacion de Desempeno</v>
          </cell>
        </row>
        <row r="254">
          <cell r="A254">
            <v>201943789</v>
          </cell>
          <cell r="B254">
            <v>2102001022</v>
          </cell>
          <cell r="C254" t="str">
            <v>Asignacion de Control</v>
          </cell>
        </row>
        <row r="255">
          <cell r="A255">
            <v>201943790</v>
          </cell>
          <cell r="B255">
            <v>2102001023</v>
          </cell>
          <cell r="C255" t="str">
            <v>Asignacion de Defensa Penal Publica</v>
          </cell>
        </row>
        <row r="256">
          <cell r="A256">
            <v>201943791</v>
          </cell>
          <cell r="B256">
            <v>2102001024</v>
          </cell>
          <cell r="C256" t="str">
            <v>Asignacion Articulo 1 Ley N 19. 112</v>
          </cell>
        </row>
        <row r="257">
          <cell r="A257">
            <v>201943792</v>
          </cell>
          <cell r="B257">
            <v>2102001025</v>
          </cell>
          <cell r="C257" t="str">
            <v>Asignacion Articulo 1 Ley N 19.432</v>
          </cell>
        </row>
        <row r="258">
          <cell r="A258">
            <v>201943793</v>
          </cell>
          <cell r="B258">
            <v>2102001026</v>
          </cell>
          <cell r="C258" t="str">
            <v>Asignacion de Estimulo Personal Medico Diurno</v>
          </cell>
        </row>
        <row r="259">
          <cell r="A259">
            <v>201943794</v>
          </cell>
          <cell r="B259">
            <v>2102001027</v>
          </cell>
          <cell r="C259" t="str">
            <v>Asignacion de Estimulo Personal Medico y Profesores</v>
          </cell>
        </row>
        <row r="260">
          <cell r="A260">
            <v>201943795</v>
          </cell>
          <cell r="B260">
            <v>2102001028</v>
          </cell>
          <cell r="C260" t="str">
            <v>Aplicacion Articulo 7 Ley N 19.112</v>
          </cell>
        </row>
        <row r="261">
          <cell r="A261">
            <v>201943796</v>
          </cell>
          <cell r="B261">
            <v>2102001029</v>
          </cell>
          <cell r="C261" t="str">
            <v>Asignacion de Estimulo por Falencia</v>
          </cell>
        </row>
        <row r="262">
          <cell r="A262">
            <v>201943797</v>
          </cell>
          <cell r="B262">
            <v>2102001030</v>
          </cell>
          <cell r="C262" t="str">
            <v>Asignacion de Experiencia Calificada</v>
          </cell>
        </row>
        <row r="263">
          <cell r="A263">
            <v>201943798</v>
          </cell>
          <cell r="B263">
            <v>2102001031</v>
          </cell>
          <cell r="C263" t="str">
            <v>Asignacion de Reforzamiento Profesional Diurno</v>
          </cell>
        </row>
        <row r="264">
          <cell r="A264">
            <v>201943799</v>
          </cell>
          <cell r="B264">
            <v>2102001032</v>
          </cell>
          <cell r="C264" t="str">
            <v>Asignacion Judicial</v>
          </cell>
        </row>
        <row r="265">
          <cell r="A265">
            <v>201943800</v>
          </cell>
          <cell r="B265">
            <v>2102001033</v>
          </cell>
          <cell r="C265" t="str">
            <v>Asignacion de Casa</v>
          </cell>
        </row>
        <row r="266">
          <cell r="A266">
            <v>201943801</v>
          </cell>
          <cell r="B266">
            <v>2102001034</v>
          </cell>
          <cell r="C266" t="str">
            <v>Asignacion Legislativa</v>
          </cell>
        </row>
        <row r="267">
          <cell r="A267">
            <v>201943802</v>
          </cell>
          <cell r="B267">
            <v>2102001035</v>
          </cell>
          <cell r="C267" t="str">
            <v>Asignacion Articulo 11 Ley N 19.041</v>
          </cell>
        </row>
        <row r="268">
          <cell r="A268">
            <v>201943803</v>
          </cell>
          <cell r="B268">
            <v>2102001036</v>
          </cell>
          <cell r="C268" t="str">
            <v>Asignacion nica</v>
          </cell>
        </row>
        <row r="269">
          <cell r="A269">
            <v>201943804</v>
          </cell>
          <cell r="B269">
            <v>2102001037</v>
          </cell>
          <cell r="C269" t="str">
            <v>Asignacion Zonas Extremas</v>
          </cell>
        </row>
        <row r="270">
          <cell r="A270">
            <v>201943805</v>
          </cell>
          <cell r="B270">
            <v>2102001038</v>
          </cell>
          <cell r="C270" t="str">
            <v>Asignacion de Responsabilidad Superior</v>
          </cell>
        </row>
        <row r="271">
          <cell r="A271">
            <v>201943806</v>
          </cell>
          <cell r="B271">
            <v>2102001039</v>
          </cell>
          <cell r="C271" t="str">
            <v>Asignacion Familiar en el Exterior</v>
          </cell>
        </row>
        <row r="272">
          <cell r="A272">
            <v>201943807</v>
          </cell>
          <cell r="B272">
            <v>2102001040</v>
          </cell>
          <cell r="C272" t="str">
            <v>Asignaciones Exclusivas de las Fuerzas Armadas y de Orden</v>
          </cell>
        </row>
        <row r="273">
          <cell r="A273">
            <v>201943808</v>
          </cell>
          <cell r="B273">
            <v>2102001041</v>
          </cell>
          <cell r="C273" t="str">
            <v>Asignaciones por Desempeno en el Exterior</v>
          </cell>
        </row>
        <row r="274">
          <cell r="A274">
            <v>201943809</v>
          </cell>
          <cell r="B274">
            <v>2102001999</v>
          </cell>
          <cell r="C274" t="str">
            <v>Otras Asignaciones</v>
          </cell>
        </row>
        <row r="275">
          <cell r="A275">
            <v>201943810</v>
          </cell>
          <cell r="B275">
            <v>2102002</v>
          </cell>
          <cell r="C275" t="str">
            <v>Aportes del Empleador</v>
          </cell>
        </row>
        <row r="276">
          <cell r="A276">
            <v>201943811</v>
          </cell>
          <cell r="B276">
            <v>2102002001</v>
          </cell>
          <cell r="C276" t="str">
            <v>A Servicios de Bienestar</v>
          </cell>
        </row>
        <row r="277">
          <cell r="A277">
            <v>201943812</v>
          </cell>
          <cell r="B277">
            <v>2102002002</v>
          </cell>
          <cell r="C277" t="str">
            <v>Otras Cotizaciones Previsionales</v>
          </cell>
        </row>
        <row r="278">
          <cell r="A278">
            <v>201943813</v>
          </cell>
          <cell r="B278">
            <v>2102002003</v>
          </cell>
          <cell r="C278" t="str">
            <v>Cotizacion Adicional, Articulo 8 Ley N 18.566</v>
          </cell>
        </row>
        <row r="279">
          <cell r="A279">
            <v>201943814</v>
          </cell>
          <cell r="B279">
            <v>2102003</v>
          </cell>
          <cell r="C279" t="str">
            <v>Asignaciones por Desempeno</v>
          </cell>
        </row>
        <row r="280">
          <cell r="A280">
            <v>201943815</v>
          </cell>
          <cell r="B280">
            <v>2102003001</v>
          </cell>
          <cell r="C280" t="str">
            <v>Desempeno Institucional</v>
          </cell>
        </row>
        <row r="281">
          <cell r="A281">
            <v>201943816</v>
          </cell>
          <cell r="B281">
            <v>2102003002</v>
          </cell>
          <cell r="C281" t="str">
            <v>Desempeno Colectivo</v>
          </cell>
        </row>
        <row r="282">
          <cell r="A282">
            <v>201943817</v>
          </cell>
          <cell r="B282">
            <v>2102003003</v>
          </cell>
          <cell r="C282" t="str">
            <v>Desempeno Individual</v>
          </cell>
        </row>
        <row r="283">
          <cell r="A283">
            <v>201947067</v>
          </cell>
          <cell r="B283">
            <v>2102003004</v>
          </cell>
          <cell r="C283" t="str">
            <v>Asignacion por Produccion</v>
          </cell>
        </row>
        <row r="284">
          <cell r="A284">
            <v>201947068</v>
          </cell>
          <cell r="B284">
            <v>2102003005</v>
          </cell>
          <cell r="C284" t="str">
            <v>Asignacion Mejoramiento de Trato a los Usuarios</v>
          </cell>
        </row>
        <row r="285">
          <cell r="A285">
            <v>201943818</v>
          </cell>
          <cell r="B285">
            <v>2102004</v>
          </cell>
          <cell r="C285" t="str">
            <v>Remuneraciones Variables</v>
          </cell>
        </row>
        <row r="286">
          <cell r="A286">
            <v>201943819</v>
          </cell>
          <cell r="B286">
            <v>2102004001</v>
          </cell>
          <cell r="C286" t="str">
            <v>Asignacion Articulo 12 Ley N 19.041</v>
          </cell>
        </row>
        <row r="287">
          <cell r="A287">
            <v>201943820</v>
          </cell>
          <cell r="B287">
            <v>2102004002</v>
          </cell>
          <cell r="C287" t="str">
            <v>Asignacion de Estimulo Jornadas Prioritarias</v>
          </cell>
        </row>
        <row r="288">
          <cell r="A288">
            <v>201943821</v>
          </cell>
          <cell r="B288">
            <v>2102004003</v>
          </cell>
          <cell r="C288" t="str">
            <v>Asignacion Articulo 3 Ley N 19.264</v>
          </cell>
        </row>
        <row r="289">
          <cell r="A289">
            <v>201943822</v>
          </cell>
          <cell r="B289">
            <v>2102004004</v>
          </cell>
          <cell r="C289" t="str">
            <v>Asignacion por Desempeno de Funciones Criticas</v>
          </cell>
        </row>
        <row r="290">
          <cell r="A290">
            <v>201943823</v>
          </cell>
          <cell r="B290">
            <v>2102004005</v>
          </cell>
          <cell r="C290" t="str">
            <v>Trabajos Extraordinarios</v>
          </cell>
        </row>
        <row r="291">
          <cell r="A291">
            <v>201943824</v>
          </cell>
          <cell r="B291">
            <v>2102004006</v>
          </cell>
          <cell r="C291" t="str">
            <v>Comisiones de Servicios en el Pais</v>
          </cell>
        </row>
        <row r="292">
          <cell r="A292">
            <v>201943825</v>
          </cell>
          <cell r="B292">
            <v>2102004007</v>
          </cell>
          <cell r="C292" t="str">
            <v>Comisiones de Servicios en el Exterior</v>
          </cell>
        </row>
        <row r="293">
          <cell r="A293">
            <v>201943826</v>
          </cell>
          <cell r="B293">
            <v>2102005</v>
          </cell>
          <cell r="C293" t="str">
            <v>Aguinaldos y Bonos</v>
          </cell>
        </row>
        <row r="294">
          <cell r="A294">
            <v>201943827</v>
          </cell>
          <cell r="B294">
            <v>2102005001</v>
          </cell>
          <cell r="C294" t="str">
            <v>Aguinaldos</v>
          </cell>
        </row>
        <row r="295">
          <cell r="A295">
            <v>201943828</v>
          </cell>
          <cell r="B295">
            <v>2102005002</v>
          </cell>
          <cell r="C295" t="str">
            <v>Bono de Escolaridad</v>
          </cell>
        </row>
        <row r="296">
          <cell r="A296">
            <v>201943829</v>
          </cell>
          <cell r="B296">
            <v>2102005003</v>
          </cell>
          <cell r="C296" t="str">
            <v>Bonos Especiales</v>
          </cell>
        </row>
        <row r="297">
          <cell r="A297">
            <v>201943830</v>
          </cell>
          <cell r="B297">
            <v>2102005004</v>
          </cell>
          <cell r="C297" t="str">
            <v>Bonificacion Adicional al Bono de Escolaridad</v>
          </cell>
        </row>
        <row r="298">
          <cell r="A298">
            <v>201943831</v>
          </cell>
          <cell r="B298">
            <v>2103</v>
          </cell>
          <cell r="C298" t="str">
            <v>Otras Remuneraciones</v>
          </cell>
        </row>
        <row r="299">
          <cell r="A299">
            <v>201943832</v>
          </cell>
          <cell r="B299">
            <v>2103001</v>
          </cell>
          <cell r="C299" t="str">
            <v>Honorarios a Suma Alzada - Personas Naturales</v>
          </cell>
        </row>
        <row r="300">
          <cell r="A300">
            <v>201944570</v>
          </cell>
          <cell r="B300">
            <v>2103001001</v>
          </cell>
          <cell r="C300" t="str">
            <v>Honorarios a Suma Alzada-Honorarios</v>
          </cell>
        </row>
        <row r="301">
          <cell r="A301">
            <v>201944569</v>
          </cell>
          <cell r="B301">
            <v>2103001002</v>
          </cell>
          <cell r="C301" t="str">
            <v>Honorarios a Suma Alzada-Viaticos</v>
          </cell>
        </row>
        <row r="302">
          <cell r="A302">
            <v>201944561</v>
          </cell>
          <cell r="B302">
            <v>2103001111</v>
          </cell>
          <cell r="C302" t="str">
            <v>Honorarios AGES</v>
          </cell>
        </row>
        <row r="303">
          <cell r="A303">
            <v>201943833</v>
          </cell>
          <cell r="B303">
            <v>2103002</v>
          </cell>
          <cell r="C303" t="str">
            <v>Honorarios Asimilados a Grados</v>
          </cell>
        </row>
        <row r="304">
          <cell r="A304">
            <v>201943834</v>
          </cell>
          <cell r="B304">
            <v>2103003</v>
          </cell>
          <cell r="C304" t="str">
            <v>Jornales</v>
          </cell>
        </row>
        <row r="305">
          <cell r="A305">
            <v>201943835</v>
          </cell>
          <cell r="B305">
            <v>2103004</v>
          </cell>
          <cell r="C305" t="str">
            <v>Remuneraciones Reguladas por el Codigo del Trabajo</v>
          </cell>
        </row>
        <row r="306">
          <cell r="A306">
            <v>201943836</v>
          </cell>
          <cell r="B306">
            <v>2103005</v>
          </cell>
          <cell r="C306" t="str">
            <v>Suplencias y Reemplazos</v>
          </cell>
        </row>
        <row r="307">
          <cell r="A307">
            <v>201943837</v>
          </cell>
          <cell r="B307">
            <v>2103006</v>
          </cell>
          <cell r="C307" t="str">
            <v>Personal a Trato y/o Temporal</v>
          </cell>
        </row>
        <row r="308">
          <cell r="A308">
            <v>201943838</v>
          </cell>
          <cell r="B308">
            <v>2103007</v>
          </cell>
          <cell r="C308" t="str">
            <v>Alumnos en Practica</v>
          </cell>
        </row>
        <row r="309">
          <cell r="A309">
            <v>201943839</v>
          </cell>
          <cell r="B309">
            <v>2103999</v>
          </cell>
          <cell r="C309" t="str">
            <v>Otras</v>
          </cell>
        </row>
        <row r="310">
          <cell r="A310">
            <v>201943840</v>
          </cell>
          <cell r="B310">
            <v>2104</v>
          </cell>
          <cell r="C310" t="str">
            <v>Otros Gastos en Personal</v>
          </cell>
        </row>
        <row r="311">
          <cell r="A311">
            <v>201943841</v>
          </cell>
          <cell r="B311">
            <v>2104001</v>
          </cell>
          <cell r="C311" t="str">
            <v>Asignacion de Traslado</v>
          </cell>
        </row>
        <row r="312">
          <cell r="A312">
            <v>201943842</v>
          </cell>
          <cell r="B312">
            <v>2104002</v>
          </cell>
          <cell r="C312" t="str">
            <v>Dieta Parlamentaria</v>
          </cell>
        </row>
        <row r="313">
          <cell r="A313">
            <v>201943843</v>
          </cell>
          <cell r="B313">
            <v>2104003</v>
          </cell>
          <cell r="C313" t="str">
            <v>Dietas a Juntas, Consejos y Comisiones</v>
          </cell>
        </row>
        <row r="314">
          <cell r="A314">
            <v>201943844</v>
          </cell>
          <cell r="B314">
            <v>22</v>
          </cell>
          <cell r="C314" t="str">
            <v>BIENES Y SERVICIOS DE CONSUMO</v>
          </cell>
        </row>
        <row r="315">
          <cell r="A315">
            <v>201943845</v>
          </cell>
          <cell r="B315">
            <v>2201</v>
          </cell>
          <cell r="C315" t="str">
            <v>Alimentos y Bebidas</v>
          </cell>
        </row>
        <row r="316">
          <cell r="A316">
            <v>201943846</v>
          </cell>
          <cell r="B316">
            <v>2201001</v>
          </cell>
          <cell r="C316" t="str">
            <v>Para Personas</v>
          </cell>
        </row>
        <row r="317">
          <cell r="A317">
            <v>201943847</v>
          </cell>
          <cell r="B317">
            <v>2201002</v>
          </cell>
          <cell r="C317" t="str">
            <v>Para Animales</v>
          </cell>
        </row>
        <row r="318">
          <cell r="A318">
            <v>201943848</v>
          </cell>
          <cell r="B318">
            <v>2202</v>
          </cell>
          <cell r="C318" t="str">
            <v>Textiles, Vestuario y Calzado</v>
          </cell>
        </row>
        <row r="319">
          <cell r="A319">
            <v>201943849</v>
          </cell>
          <cell r="B319">
            <v>2202001</v>
          </cell>
          <cell r="C319" t="str">
            <v>Textiles y Acabados Textiles</v>
          </cell>
        </row>
        <row r="320">
          <cell r="A320">
            <v>201943850</v>
          </cell>
          <cell r="B320">
            <v>2202002</v>
          </cell>
          <cell r="C320" t="str">
            <v>Vestuario, Accesorios y Prendas Diversas</v>
          </cell>
        </row>
        <row r="321">
          <cell r="A321">
            <v>201943851</v>
          </cell>
          <cell r="B321">
            <v>2202003</v>
          </cell>
          <cell r="C321" t="str">
            <v>Calzado</v>
          </cell>
        </row>
        <row r="322">
          <cell r="A322">
            <v>201943852</v>
          </cell>
          <cell r="B322">
            <v>2203</v>
          </cell>
          <cell r="C322" t="str">
            <v>Combustibles y Lubricantes</v>
          </cell>
        </row>
        <row r="323">
          <cell r="A323">
            <v>201943853</v>
          </cell>
          <cell r="B323">
            <v>2203001</v>
          </cell>
          <cell r="C323" t="str">
            <v>Para Vehiculos</v>
          </cell>
        </row>
        <row r="324">
          <cell r="A324">
            <v>201943854</v>
          </cell>
          <cell r="B324">
            <v>2203002</v>
          </cell>
          <cell r="C324" t="str">
            <v>Para Maquinarias, Equipos de Produccion, Traccion y Elevacion</v>
          </cell>
        </row>
        <row r="325">
          <cell r="A325">
            <v>201943855</v>
          </cell>
          <cell r="B325">
            <v>2203003</v>
          </cell>
          <cell r="C325" t="str">
            <v>Para Calefaccion</v>
          </cell>
        </row>
        <row r="326">
          <cell r="A326">
            <v>201943856</v>
          </cell>
          <cell r="B326">
            <v>2203999</v>
          </cell>
          <cell r="C326" t="str">
            <v>Para Otros</v>
          </cell>
        </row>
        <row r="327">
          <cell r="A327">
            <v>201943952</v>
          </cell>
          <cell r="B327">
            <v>2204</v>
          </cell>
          <cell r="C327" t="str">
            <v>Materiales de Uso o Consumo</v>
          </cell>
        </row>
        <row r="328">
          <cell r="A328">
            <v>201943953</v>
          </cell>
          <cell r="B328">
            <v>2204001</v>
          </cell>
          <cell r="C328" t="str">
            <v>Materiales de Oficina</v>
          </cell>
        </row>
        <row r="329">
          <cell r="A329">
            <v>201943954</v>
          </cell>
          <cell r="B329">
            <v>2204002</v>
          </cell>
          <cell r="C329" t="str">
            <v>Textos y Otros Materiales de Ensenanza</v>
          </cell>
        </row>
        <row r="330">
          <cell r="A330">
            <v>201943955</v>
          </cell>
          <cell r="B330">
            <v>2204003</v>
          </cell>
          <cell r="C330" t="str">
            <v>Productos Quimicos</v>
          </cell>
        </row>
        <row r="331">
          <cell r="A331">
            <v>201943956</v>
          </cell>
          <cell r="B331">
            <v>2204004</v>
          </cell>
          <cell r="C331" t="str">
            <v>Productos Farmaceuticos</v>
          </cell>
        </row>
        <row r="332">
          <cell r="A332">
            <v>201943957</v>
          </cell>
          <cell r="B332">
            <v>2204005</v>
          </cell>
          <cell r="C332" t="str">
            <v>Materiales y tiles Quirurgicos</v>
          </cell>
        </row>
        <row r="333">
          <cell r="A333">
            <v>201943958</v>
          </cell>
          <cell r="B333">
            <v>2204006</v>
          </cell>
          <cell r="C333" t="str">
            <v>Fertilizantes, Insecticidas, Fungicidas y Otros</v>
          </cell>
        </row>
        <row r="334">
          <cell r="A334">
            <v>201943959</v>
          </cell>
          <cell r="B334">
            <v>2204007</v>
          </cell>
          <cell r="C334" t="str">
            <v>Materiales y tiles de Aseo</v>
          </cell>
        </row>
        <row r="335">
          <cell r="A335">
            <v>201943960</v>
          </cell>
          <cell r="B335">
            <v>2204008</v>
          </cell>
          <cell r="C335" t="str">
            <v>Menaje para Oficina, Casino y Otros</v>
          </cell>
        </row>
        <row r="336">
          <cell r="A336">
            <v>201943961</v>
          </cell>
          <cell r="B336">
            <v>2204009</v>
          </cell>
          <cell r="C336" t="str">
            <v>Insumos, Repuestos y Accesorios Computacionales</v>
          </cell>
        </row>
        <row r="337">
          <cell r="A337">
            <v>201943962</v>
          </cell>
          <cell r="B337">
            <v>2204010</v>
          </cell>
          <cell r="C337" t="str">
            <v>Materiales para Mantenimiento y Reparaciones de Inmuebles</v>
          </cell>
        </row>
        <row r="338">
          <cell r="A338">
            <v>201943963</v>
          </cell>
          <cell r="B338">
            <v>2204011</v>
          </cell>
          <cell r="C338" t="str">
            <v>Repuestos y Accesorios para Mantenimiento y Reparaciones de Vehiculos</v>
          </cell>
        </row>
        <row r="339">
          <cell r="A339">
            <v>201943964</v>
          </cell>
          <cell r="B339">
            <v>2204012</v>
          </cell>
          <cell r="C339" t="str">
            <v>Otros Materiales, Repuestos y tiles Diversos para Mantenimiento y Reparaciones</v>
          </cell>
        </row>
        <row r="340">
          <cell r="A340">
            <v>201943965</v>
          </cell>
          <cell r="B340">
            <v>2204013</v>
          </cell>
          <cell r="C340" t="str">
            <v>Equipos Menores</v>
          </cell>
        </row>
        <row r="341">
          <cell r="A341">
            <v>201943966</v>
          </cell>
          <cell r="B341">
            <v>2204014</v>
          </cell>
          <cell r="C341" t="str">
            <v>Productos Elaborados de Cuero, Caucho y Plasticos</v>
          </cell>
        </row>
        <row r="342">
          <cell r="A342">
            <v>201943967</v>
          </cell>
          <cell r="B342">
            <v>2204015</v>
          </cell>
          <cell r="C342" t="str">
            <v>Productos Agropecuarios y Forestales</v>
          </cell>
        </row>
        <row r="343">
          <cell r="A343">
            <v>201943968</v>
          </cell>
          <cell r="B343">
            <v>2204016</v>
          </cell>
          <cell r="C343" t="str">
            <v>Materias Primas y Semielaboradas</v>
          </cell>
        </row>
        <row r="344">
          <cell r="A344">
            <v>201943969</v>
          </cell>
          <cell r="B344">
            <v>2204999</v>
          </cell>
          <cell r="C344" t="str">
            <v>Otros</v>
          </cell>
        </row>
        <row r="345">
          <cell r="A345">
            <v>201943970</v>
          </cell>
          <cell r="B345">
            <v>2205</v>
          </cell>
          <cell r="C345" t="str">
            <v>Servicios Basicos</v>
          </cell>
        </row>
        <row r="346">
          <cell r="A346">
            <v>201943971</v>
          </cell>
          <cell r="B346">
            <v>2205001</v>
          </cell>
          <cell r="C346" t="str">
            <v>Electricidad</v>
          </cell>
        </row>
        <row r="347">
          <cell r="A347">
            <v>201943972</v>
          </cell>
          <cell r="B347">
            <v>2205002</v>
          </cell>
          <cell r="C347" t="str">
            <v>Agua</v>
          </cell>
        </row>
        <row r="348">
          <cell r="A348">
            <v>201943973</v>
          </cell>
          <cell r="B348">
            <v>2205003</v>
          </cell>
          <cell r="C348" t="str">
            <v>Gas</v>
          </cell>
        </row>
        <row r="349">
          <cell r="A349">
            <v>201943974</v>
          </cell>
          <cell r="B349">
            <v>2205004</v>
          </cell>
          <cell r="C349" t="str">
            <v>Correo</v>
          </cell>
        </row>
        <row r="350">
          <cell r="A350">
            <v>201943975</v>
          </cell>
          <cell r="B350">
            <v>2205005</v>
          </cell>
          <cell r="C350" t="str">
            <v>Telefonia Fija</v>
          </cell>
        </row>
        <row r="351">
          <cell r="A351">
            <v>201943976</v>
          </cell>
          <cell r="B351">
            <v>2205006</v>
          </cell>
          <cell r="C351" t="str">
            <v>Telefonia Celular</v>
          </cell>
        </row>
        <row r="352">
          <cell r="A352">
            <v>201943977</v>
          </cell>
          <cell r="B352">
            <v>2205007</v>
          </cell>
          <cell r="C352" t="str">
            <v>Acceso a Internet</v>
          </cell>
        </row>
        <row r="353">
          <cell r="A353">
            <v>201943978</v>
          </cell>
          <cell r="B353">
            <v>2205008</v>
          </cell>
          <cell r="C353" t="str">
            <v>Enlaces de Telecomunicaciones</v>
          </cell>
        </row>
        <row r="354">
          <cell r="A354">
            <v>201943979</v>
          </cell>
          <cell r="B354">
            <v>2205999</v>
          </cell>
          <cell r="C354" t="str">
            <v>Otros</v>
          </cell>
        </row>
        <row r="355">
          <cell r="A355">
            <v>201943980</v>
          </cell>
          <cell r="B355">
            <v>2206</v>
          </cell>
          <cell r="C355" t="str">
            <v>Mantenimiento y Reparaciones</v>
          </cell>
        </row>
        <row r="356">
          <cell r="A356">
            <v>201943981</v>
          </cell>
          <cell r="B356">
            <v>2206001</v>
          </cell>
          <cell r="C356" t="str">
            <v>Mantenimiento y Reparacion de Edificaciones</v>
          </cell>
        </row>
        <row r="357">
          <cell r="A357">
            <v>201943982</v>
          </cell>
          <cell r="B357">
            <v>2206002</v>
          </cell>
          <cell r="C357" t="str">
            <v>Mantenimiento y Reparacion de Vehiculos</v>
          </cell>
        </row>
        <row r="358">
          <cell r="A358">
            <v>201943983</v>
          </cell>
          <cell r="B358">
            <v>2206003</v>
          </cell>
          <cell r="C358" t="str">
            <v>Mantenimiento y Reparacion de Mobiliarios y Otros</v>
          </cell>
        </row>
        <row r="359">
          <cell r="A359">
            <v>201943984</v>
          </cell>
          <cell r="B359">
            <v>2206004</v>
          </cell>
          <cell r="C359" t="str">
            <v>Mantenimiento y Reparacion de Maquinas y Equipos de Oficina</v>
          </cell>
        </row>
        <row r="360">
          <cell r="A360">
            <v>201943985</v>
          </cell>
          <cell r="B360">
            <v>2206005</v>
          </cell>
          <cell r="C360" t="str">
            <v>Mantenimiento y Reparaciones de Maquinarias y Equipos de Produccion</v>
          </cell>
        </row>
        <row r="361">
          <cell r="A361">
            <v>201943986</v>
          </cell>
          <cell r="B361">
            <v>2206006</v>
          </cell>
          <cell r="C361" t="str">
            <v>Mantenimiento y Reparacion de Otras Maquinarias y Equipos</v>
          </cell>
        </row>
        <row r="362">
          <cell r="A362">
            <v>201943987</v>
          </cell>
          <cell r="B362">
            <v>2206007</v>
          </cell>
          <cell r="C362" t="str">
            <v>Mantenimiento y Reparacion de Equipos Informaticos</v>
          </cell>
        </row>
        <row r="363">
          <cell r="A363">
            <v>201943988</v>
          </cell>
          <cell r="B363">
            <v>2206999</v>
          </cell>
          <cell r="C363" t="str">
            <v>Otros</v>
          </cell>
        </row>
        <row r="364">
          <cell r="A364">
            <v>201943989</v>
          </cell>
          <cell r="B364">
            <v>2207</v>
          </cell>
          <cell r="C364" t="str">
            <v>Publicidad y Difusion</v>
          </cell>
        </row>
        <row r="365">
          <cell r="A365">
            <v>201943990</v>
          </cell>
          <cell r="B365">
            <v>2207001</v>
          </cell>
          <cell r="C365" t="str">
            <v>Servicios de Publicidad</v>
          </cell>
        </row>
        <row r="366">
          <cell r="A366">
            <v>201943991</v>
          </cell>
          <cell r="B366">
            <v>2207002</v>
          </cell>
          <cell r="C366" t="str">
            <v>Servicios de Impresion</v>
          </cell>
        </row>
        <row r="367">
          <cell r="A367">
            <v>201943992</v>
          </cell>
          <cell r="B367">
            <v>2207003</v>
          </cell>
          <cell r="C367" t="str">
            <v>Servicios de Encuadernacion y Empaste</v>
          </cell>
        </row>
        <row r="368">
          <cell r="A368">
            <v>201943993</v>
          </cell>
          <cell r="B368">
            <v>2207999</v>
          </cell>
          <cell r="C368" t="str">
            <v>Otros</v>
          </cell>
        </row>
        <row r="369">
          <cell r="A369">
            <v>201943994</v>
          </cell>
          <cell r="B369">
            <v>2208</v>
          </cell>
          <cell r="C369" t="str">
            <v>Servicios Generales</v>
          </cell>
        </row>
        <row r="370">
          <cell r="A370">
            <v>201943995</v>
          </cell>
          <cell r="B370">
            <v>2208001</v>
          </cell>
          <cell r="C370" t="str">
            <v>Servicios de Aseo</v>
          </cell>
        </row>
        <row r="371">
          <cell r="A371">
            <v>201943996</v>
          </cell>
          <cell r="B371">
            <v>2208002</v>
          </cell>
          <cell r="C371" t="str">
            <v>Servicios de Vigilancia</v>
          </cell>
        </row>
        <row r="372">
          <cell r="A372">
            <v>201943997</v>
          </cell>
          <cell r="B372">
            <v>2208003</v>
          </cell>
          <cell r="C372" t="str">
            <v>Servicios de Mantencion de Jardines</v>
          </cell>
        </row>
        <row r="373">
          <cell r="A373">
            <v>201943998</v>
          </cell>
          <cell r="B373">
            <v>2208007</v>
          </cell>
          <cell r="C373" t="str">
            <v>Pasajes, Fletes y Bodegajes</v>
          </cell>
        </row>
        <row r="374">
          <cell r="A374">
            <v>201943999</v>
          </cell>
          <cell r="B374">
            <v>2208008</v>
          </cell>
          <cell r="C374" t="str">
            <v>Salas Cunas y/o Jardines Infantiles</v>
          </cell>
        </row>
        <row r="375">
          <cell r="A375">
            <v>201944000</v>
          </cell>
          <cell r="B375">
            <v>2208009</v>
          </cell>
          <cell r="C375" t="str">
            <v>Servicios de Pago y Cobranza</v>
          </cell>
        </row>
        <row r="376">
          <cell r="A376">
            <v>201944001</v>
          </cell>
          <cell r="B376">
            <v>2208010</v>
          </cell>
          <cell r="C376" t="str">
            <v>Servicios de Suscripcion y Similares</v>
          </cell>
        </row>
        <row r="377">
          <cell r="A377">
            <v>201944002</v>
          </cell>
          <cell r="B377">
            <v>2208011</v>
          </cell>
          <cell r="C377" t="str">
            <v>Servicios de Produccion y Desarrollo de Eventos</v>
          </cell>
        </row>
        <row r="378">
          <cell r="A378">
            <v>201944003</v>
          </cell>
          <cell r="B378">
            <v>2208999</v>
          </cell>
          <cell r="C378" t="str">
            <v>Otros</v>
          </cell>
        </row>
        <row r="379">
          <cell r="A379">
            <v>201944004</v>
          </cell>
          <cell r="B379">
            <v>2209</v>
          </cell>
          <cell r="C379" t="str">
            <v>Arriendos</v>
          </cell>
        </row>
        <row r="380">
          <cell r="A380">
            <v>201944005</v>
          </cell>
          <cell r="B380">
            <v>2209001</v>
          </cell>
          <cell r="C380" t="str">
            <v>Arriendo de Terrenos</v>
          </cell>
        </row>
        <row r="381">
          <cell r="A381">
            <v>201944006</v>
          </cell>
          <cell r="B381">
            <v>2209002</v>
          </cell>
          <cell r="C381" t="str">
            <v>Arriendo de Edificios</v>
          </cell>
        </row>
        <row r="382">
          <cell r="A382">
            <v>201944007</v>
          </cell>
          <cell r="B382">
            <v>2209003</v>
          </cell>
          <cell r="C382" t="str">
            <v>Arriendo de Vehiculos</v>
          </cell>
        </row>
        <row r="383">
          <cell r="A383">
            <v>201944008</v>
          </cell>
          <cell r="B383">
            <v>2209004</v>
          </cell>
          <cell r="C383" t="str">
            <v>Arriendo de Mobiliario y Otros</v>
          </cell>
        </row>
        <row r="384">
          <cell r="A384">
            <v>201944009</v>
          </cell>
          <cell r="B384">
            <v>2209005</v>
          </cell>
          <cell r="C384" t="str">
            <v>Arriendo de Maquinas y Equipos</v>
          </cell>
        </row>
        <row r="385">
          <cell r="A385">
            <v>201944010</v>
          </cell>
          <cell r="B385">
            <v>2209006</v>
          </cell>
          <cell r="C385" t="str">
            <v>Arriendo de Equipos Informaticos</v>
          </cell>
        </row>
        <row r="386">
          <cell r="A386">
            <v>201944011</v>
          </cell>
          <cell r="B386">
            <v>2209999</v>
          </cell>
          <cell r="C386" t="str">
            <v>Otros</v>
          </cell>
        </row>
        <row r="387">
          <cell r="A387">
            <v>201944012</v>
          </cell>
          <cell r="B387">
            <v>2210</v>
          </cell>
          <cell r="C387" t="str">
            <v>Servicios Financieros y de Seguros</v>
          </cell>
        </row>
        <row r="388">
          <cell r="A388">
            <v>201944013</v>
          </cell>
          <cell r="B388">
            <v>2210001</v>
          </cell>
          <cell r="C388" t="str">
            <v>Gastos Financieros por Compra y Venta de Titulos y Valores</v>
          </cell>
        </row>
        <row r="389">
          <cell r="A389">
            <v>201944014</v>
          </cell>
          <cell r="B389">
            <v>2210002</v>
          </cell>
          <cell r="C389" t="str">
            <v>Primas y Gastos de Seguros</v>
          </cell>
        </row>
        <row r="390">
          <cell r="A390">
            <v>201944015</v>
          </cell>
          <cell r="B390">
            <v>2210003</v>
          </cell>
          <cell r="C390" t="str">
            <v>Servicios de Giros y Remesas</v>
          </cell>
        </row>
        <row r="391">
          <cell r="A391">
            <v>201944016</v>
          </cell>
          <cell r="B391">
            <v>2210004</v>
          </cell>
          <cell r="C391" t="str">
            <v>Gastos Bancarios</v>
          </cell>
        </row>
        <row r="392">
          <cell r="A392">
            <v>201944017</v>
          </cell>
          <cell r="B392">
            <v>2210999</v>
          </cell>
          <cell r="C392" t="str">
            <v>Otros</v>
          </cell>
        </row>
        <row r="393">
          <cell r="A393">
            <v>201944018</v>
          </cell>
          <cell r="B393">
            <v>2211</v>
          </cell>
          <cell r="C393" t="str">
            <v>Servicios Tecnicos y Profesionales</v>
          </cell>
        </row>
        <row r="394">
          <cell r="A394">
            <v>201944019</v>
          </cell>
          <cell r="B394">
            <v>2211001</v>
          </cell>
          <cell r="C394" t="str">
            <v>Estudios e Investigaciones</v>
          </cell>
        </row>
        <row r="395">
          <cell r="A395">
            <v>201944020</v>
          </cell>
          <cell r="B395">
            <v>2211002</v>
          </cell>
          <cell r="C395" t="str">
            <v>Cursos de Capacitacion</v>
          </cell>
        </row>
        <row r="396">
          <cell r="A396">
            <v>201944021</v>
          </cell>
          <cell r="B396">
            <v>2211003</v>
          </cell>
          <cell r="C396" t="str">
            <v>Servicios Informaticos</v>
          </cell>
        </row>
        <row r="397">
          <cell r="A397">
            <v>201944022</v>
          </cell>
          <cell r="B397">
            <v>2211999</v>
          </cell>
          <cell r="C397" t="str">
            <v>Otros</v>
          </cell>
        </row>
        <row r="398">
          <cell r="A398">
            <v>201944023</v>
          </cell>
          <cell r="B398">
            <v>2212</v>
          </cell>
          <cell r="C398" t="str">
            <v>Otros Gastos en Bienes y Servicios de Consumo</v>
          </cell>
        </row>
        <row r="399">
          <cell r="A399">
            <v>201944024</v>
          </cell>
          <cell r="B399">
            <v>2212001</v>
          </cell>
          <cell r="C399" t="str">
            <v>Gastos Reservados</v>
          </cell>
        </row>
        <row r="400">
          <cell r="A400">
            <v>201944025</v>
          </cell>
          <cell r="B400">
            <v>2212002</v>
          </cell>
          <cell r="C400" t="str">
            <v>Gastos Menores</v>
          </cell>
        </row>
        <row r="401">
          <cell r="A401">
            <v>201944026</v>
          </cell>
          <cell r="B401">
            <v>2212003</v>
          </cell>
          <cell r="C401" t="str">
            <v>Gastos de Representacion, Protocolo y Ceremonial</v>
          </cell>
        </row>
        <row r="402">
          <cell r="A402">
            <v>201944027</v>
          </cell>
          <cell r="B402">
            <v>2212004</v>
          </cell>
          <cell r="C402" t="str">
            <v>Intereses, Multas y Recargos</v>
          </cell>
        </row>
        <row r="403">
          <cell r="A403">
            <v>201944028</v>
          </cell>
          <cell r="B403">
            <v>2212005</v>
          </cell>
          <cell r="C403" t="str">
            <v>Derechos y Tasas</v>
          </cell>
        </row>
        <row r="404">
          <cell r="A404">
            <v>201944029</v>
          </cell>
          <cell r="B404">
            <v>2212006</v>
          </cell>
          <cell r="C404" t="str">
            <v>Contribuciones</v>
          </cell>
        </row>
        <row r="405">
          <cell r="A405">
            <v>201944030</v>
          </cell>
          <cell r="B405">
            <v>2212999</v>
          </cell>
          <cell r="C405" t="str">
            <v>Otros</v>
          </cell>
        </row>
        <row r="406">
          <cell r="A406">
            <v>201944031</v>
          </cell>
          <cell r="B406">
            <v>2215</v>
          </cell>
          <cell r="C406" t="str">
            <v>Material Policial y Militar</v>
          </cell>
        </row>
        <row r="407">
          <cell r="A407">
            <v>201944032</v>
          </cell>
          <cell r="B407">
            <v>23</v>
          </cell>
          <cell r="C407" t="str">
            <v>PRESTACIONES DE SEGURIDAD SOCIAL</v>
          </cell>
        </row>
        <row r="408">
          <cell r="A408">
            <v>201944033</v>
          </cell>
          <cell r="B408">
            <v>2301</v>
          </cell>
          <cell r="C408" t="str">
            <v>Prestaciones Previsionales</v>
          </cell>
        </row>
        <row r="409">
          <cell r="A409">
            <v>201944034</v>
          </cell>
          <cell r="B409">
            <v>2301001</v>
          </cell>
          <cell r="C409" t="str">
            <v>Jubilaciones, Pensiones y Montepios</v>
          </cell>
        </row>
        <row r="410">
          <cell r="A410">
            <v>201944035</v>
          </cell>
          <cell r="B410">
            <v>2301002</v>
          </cell>
          <cell r="C410" t="str">
            <v>Bonificaciones</v>
          </cell>
        </row>
        <row r="411">
          <cell r="A411">
            <v>201944036</v>
          </cell>
          <cell r="B411">
            <v>2301003</v>
          </cell>
          <cell r="C411" t="str">
            <v>Bono de Reconocimiento</v>
          </cell>
        </row>
        <row r="412">
          <cell r="A412">
            <v>201944037</v>
          </cell>
          <cell r="B412">
            <v>2301004</v>
          </cell>
          <cell r="C412" t="str">
            <v>Desahucios e Indemnizaciones</v>
          </cell>
        </row>
        <row r="413">
          <cell r="A413">
            <v>201944038</v>
          </cell>
          <cell r="B413">
            <v>2301005</v>
          </cell>
          <cell r="C413" t="str">
            <v>Fondo de Seguro Social de los Empleados Publicos</v>
          </cell>
        </row>
        <row r="414">
          <cell r="A414">
            <v>201944039</v>
          </cell>
          <cell r="B414">
            <v>2301006</v>
          </cell>
          <cell r="C414" t="str">
            <v>Asignacion por Muerte</v>
          </cell>
        </row>
        <row r="415">
          <cell r="A415">
            <v>201944040</v>
          </cell>
          <cell r="B415">
            <v>2301007</v>
          </cell>
          <cell r="C415" t="str">
            <v>Seguro de Vida</v>
          </cell>
        </row>
        <row r="416">
          <cell r="A416">
            <v>201944041</v>
          </cell>
          <cell r="B416">
            <v>2301008</v>
          </cell>
          <cell r="C416" t="str">
            <v>Devolucion de Imposiciones</v>
          </cell>
        </row>
        <row r="417">
          <cell r="A417">
            <v>201944042</v>
          </cell>
          <cell r="B417">
            <v>2301009</v>
          </cell>
          <cell r="C417" t="str">
            <v>Bonificaciones de Salud</v>
          </cell>
        </row>
        <row r="418">
          <cell r="A418">
            <v>201944043</v>
          </cell>
          <cell r="B418">
            <v>2301010</v>
          </cell>
          <cell r="C418" t="str">
            <v>Subsidios de Reposo Preventivo</v>
          </cell>
        </row>
        <row r="419">
          <cell r="A419">
            <v>201944044</v>
          </cell>
          <cell r="B419">
            <v>2301011</v>
          </cell>
          <cell r="C419" t="str">
            <v>Subsidio de Enfermedad y Medicina Curativa</v>
          </cell>
        </row>
        <row r="420">
          <cell r="A420">
            <v>201944045</v>
          </cell>
          <cell r="B420">
            <v>2301012</v>
          </cell>
          <cell r="C420" t="str">
            <v>Subsidios por Accidentes del Trabajo</v>
          </cell>
        </row>
        <row r="421">
          <cell r="A421">
            <v>201944046</v>
          </cell>
          <cell r="B421">
            <v>2301013</v>
          </cell>
          <cell r="C421" t="str">
            <v>Subsidios de Reposo Maternal, Articulo 196 Codigo del Trabajo</v>
          </cell>
        </row>
        <row r="422">
          <cell r="A422">
            <v>201944047</v>
          </cell>
          <cell r="B422">
            <v>2301014</v>
          </cell>
          <cell r="C422" t="str">
            <v>Subsidio Cajas de Compensacion de Asignacion Familiar</v>
          </cell>
        </row>
        <row r="423">
          <cell r="A423">
            <v>201944048</v>
          </cell>
          <cell r="B423">
            <v>2301015</v>
          </cell>
          <cell r="C423" t="str">
            <v>Aporte Fondo de Cesantia Solidario Ley N 19.728</v>
          </cell>
        </row>
        <row r="424">
          <cell r="A424">
            <v>201944150</v>
          </cell>
          <cell r="B424">
            <v>2301016</v>
          </cell>
          <cell r="C424" t="str">
            <v>Bonificacion por Hijo para las Mujeres</v>
          </cell>
        </row>
        <row r="425">
          <cell r="A425">
            <v>201944151</v>
          </cell>
          <cell r="B425">
            <v>2301017</v>
          </cell>
          <cell r="C425" t="str">
            <v>Fondo Bono Laboral Ley N 20.305</v>
          </cell>
        </row>
        <row r="426">
          <cell r="A426">
            <v>201944152</v>
          </cell>
          <cell r="B426">
            <v>2302</v>
          </cell>
          <cell r="C426" t="str">
            <v>Prestaciones de Asistencia Social</v>
          </cell>
        </row>
        <row r="427">
          <cell r="A427">
            <v>201944153</v>
          </cell>
          <cell r="B427">
            <v>2302001</v>
          </cell>
          <cell r="C427" t="str">
            <v>Asignacion Familiar</v>
          </cell>
        </row>
        <row r="428">
          <cell r="A428">
            <v>201944154</v>
          </cell>
          <cell r="B428">
            <v>2302002</v>
          </cell>
          <cell r="C428" t="str">
            <v>Pensiones Asistenciales</v>
          </cell>
        </row>
        <row r="429">
          <cell r="A429">
            <v>201944155</v>
          </cell>
          <cell r="B429">
            <v>2302003</v>
          </cell>
          <cell r="C429" t="str">
            <v>Garantia Estatal Pensiones Minimas</v>
          </cell>
        </row>
        <row r="430">
          <cell r="A430">
            <v>201944156</v>
          </cell>
          <cell r="B430">
            <v>2302004</v>
          </cell>
          <cell r="C430" t="str">
            <v>Ayudas Economicas y Otros Pagos Preventivos</v>
          </cell>
        </row>
        <row r="431">
          <cell r="A431">
            <v>201944157</v>
          </cell>
          <cell r="B431">
            <v>2302005</v>
          </cell>
          <cell r="C431" t="str">
            <v>Subsidios de Reposo Maternal y Cuidado del Nino</v>
          </cell>
        </row>
        <row r="432">
          <cell r="A432">
            <v>201944158</v>
          </cell>
          <cell r="B432">
            <v>2302006</v>
          </cell>
          <cell r="C432" t="str">
            <v>Subsidio de Cesantia</v>
          </cell>
        </row>
        <row r="433">
          <cell r="A433">
            <v>201944159</v>
          </cell>
          <cell r="B433">
            <v>2302007</v>
          </cell>
          <cell r="C433" t="str">
            <v>Pensiones Basicas Solidarias de Vejez</v>
          </cell>
        </row>
        <row r="434">
          <cell r="A434">
            <v>201944160</v>
          </cell>
          <cell r="B434">
            <v>2302008</v>
          </cell>
          <cell r="C434" t="str">
            <v>Pensiones Basicas Solidarias de Invalidez</v>
          </cell>
        </row>
        <row r="435">
          <cell r="A435">
            <v>201944161</v>
          </cell>
          <cell r="B435">
            <v>2302009</v>
          </cell>
          <cell r="C435" t="str">
            <v>Subsidio de Discapacidad Mental</v>
          </cell>
        </row>
        <row r="436">
          <cell r="A436">
            <v>201944162</v>
          </cell>
          <cell r="B436">
            <v>2302010</v>
          </cell>
          <cell r="C436" t="str">
            <v>Bono para Conyuges que cumplan Cincuenta Anos de Matrimonio</v>
          </cell>
        </row>
        <row r="437">
          <cell r="A437">
            <v>201944163</v>
          </cell>
          <cell r="B437">
            <v>2302011</v>
          </cell>
          <cell r="C437" t="str">
            <v>Bonificacion Ley N20.531</v>
          </cell>
        </row>
        <row r="438">
          <cell r="A438">
            <v>201947140</v>
          </cell>
          <cell r="B438">
            <v>2302012</v>
          </cell>
          <cell r="C438" t="str">
            <v>Aporte Familiar Permanente de Marzo</v>
          </cell>
        </row>
        <row r="439">
          <cell r="A439">
            <v>201944164</v>
          </cell>
          <cell r="B439">
            <v>2303</v>
          </cell>
          <cell r="C439" t="str">
            <v>Prestaciones Sociales del Empleador</v>
          </cell>
        </row>
        <row r="440">
          <cell r="A440">
            <v>201944165</v>
          </cell>
          <cell r="B440">
            <v>2303001</v>
          </cell>
          <cell r="C440" t="str">
            <v>Indemnizacion de Cargo Fiscal</v>
          </cell>
        </row>
        <row r="441">
          <cell r="A441">
            <v>201944166</v>
          </cell>
          <cell r="B441">
            <v>2303002</v>
          </cell>
          <cell r="C441" t="str">
            <v>Beneficios Medicos</v>
          </cell>
        </row>
        <row r="442">
          <cell r="A442">
            <v>201944167</v>
          </cell>
          <cell r="B442">
            <v>2303003</v>
          </cell>
          <cell r="C442" t="str">
            <v>Fondo Retiro Funcionarios Publicos Ley N 19.882</v>
          </cell>
        </row>
        <row r="443">
          <cell r="A443">
            <v>201944168</v>
          </cell>
          <cell r="B443">
            <v>2303004</v>
          </cell>
          <cell r="C443" t="str">
            <v>Otras Indemnizaciones</v>
          </cell>
        </row>
        <row r="444">
          <cell r="A444">
            <v>201944169</v>
          </cell>
          <cell r="B444">
            <v>24</v>
          </cell>
          <cell r="C444" t="str">
            <v>TRANSFERENCIAS CORRIENTES</v>
          </cell>
        </row>
        <row r="445">
          <cell r="A445">
            <v>201944170</v>
          </cell>
          <cell r="B445">
            <v>2401</v>
          </cell>
          <cell r="C445" t="str">
            <v>Al Sector Privado</v>
          </cell>
        </row>
        <row r="446">
          <cell r="A446">
            <v>201944171</v>
          </cell>
          <cell r="B446">
            <v>2402</v>
          </cell>
          <cell r="C446" t="str">
            <v>Al Gobierno Central</v>
          </cell>
        </row>
        <row r="447">
          <cell r="A447">
            <v>201944663</v>
          </cell>
          <cell r="B447">
            <v>2402005</v>
          </cell>
          <cell r="C447" t="str">
            <v>A la Direccion de Bibliotecas Archivos y Museos</v>
          </cell>
        </row>
        <row r="448">
          <cell r="A448">
            <v>201947087</v>
          </cell>
          <cell r="B448">
            <v>2402010</v>
          </cell>
          <cell r="C448" t="str">
            <v>Programa Inversion Regional Region X</v>
          </cell>
        </row>
        <row r="449">
          <cell r="A449">
            <v>201947083</v>
          </cell>
          <cell r="B449">
            <v>2402016</v>
          </cell>
          <cell r="C449" t="str">
            <v>Subsecretaria de Desarrollo Regional y Administrativo - Programa 01</v>
          </cell>
        </row>
        <row r="450">
          <cell r="A450">
            <v>201947143</v>
          </cell>
          <cell r="B450">
            <v>2402017</v>
          </cell>
          <cell r="C450" t="str">
            <v>Subsecretaria de Desarollo Regional y Administrativo - Programa 02</v>
          </cell>
        </row>
        <row r="451">
          <cell r="A451">
            <v>201947088</v>
          </cell>
          <cell r="B451">
            <v>2402018</v>
          </cell>
          <cell r="C451" t="str">
            <v>Subsecretaria del Interior - Programa 01</v>
          </cell>
        </row>
        <row r="452">
          <cell r="A452">
            <v>201947089</v>
          </cell>
          <cell r="B452">
            <v>2402101</v>
          </cell>
          <cell r="C452" t="str">
            <v>Programa Gastos de Funcionamiento Region I</v>
          </cell>
        </row>
        <row r="453">
          <cell r="A453">
            <v>201947090</v>
          </cell>
          <cell r="B453">
            <v>2402102</v>
          </cell>
          <cell r="C453" t="str">
            <v>Programa Gastos de Funcionamiento Region II</v>
          </cell>
        </row>
        <row r="454">
          <cell r="A454">
            <v>201947091</v>
          </cell>
          <cell r="B454">
            <v>2402103</v>
          </cell>
          <cell r="C454" t="str">
            <v>Programa Gastos de Funcionamiento Region III</v>
          </cell>
        </row>
        <row r="455">
          <cell r="A455">
            <v>201947092</v>
          </cell>
          <cell r="B455">
            <v>2402104</v>
          </cell>
          <cell r="C455" t="str">
            <v>Programa Gastos de Funcionamiento Region IV</v>
          </cell>
        </row>
        <row r="456">
          <cell r="A456">
            <v>201947093</v>
          </cell>
          <cell r="B456">
            <v>2402105</v>
          </cell>
          <cell r="C456" t="str">
            <v>Programa Gastos de Funcionamiento Region V</v>
          </cell>
        </row>
        <row r="457">
          <cell r="A457">
            <v>201947094</v>
          </cell>
          <cell r="B457">
            <v>2402106</v>
          </cell>
          <cell r="C457" t="str">
            <v>Programa Gastos de Funcionamiento Region VI</v>
          </cell>
        </row>
        <row r="458">
          <cell r="A458">
            <v>201947095</v>
          </cell>
          <cell r="B458">
            <v>2402107</v>
          </cell>
          <cell r="C458" t="str">
            <v>Programa Gastos de Funcionamiento Region VII</v>
          </cell>
        </row>
        <row r="459">
          <cell r="A459">
            <v>201947096</v>
          </cell>
          <cell r="B459">
            <v>2402108</v>
          </cell>
          <cell r="C459" t="str">
            <v>Programa Gastos de Funcionamiento Region VIII</v>
          </cell>
        </row>
        <row r="460">
          <cell r="A460">
            <v>201947097</v>
          </cell>
          <cell r="B460">
            <v>2402109</v>
          </cell>
          <cell r="C460" t="str">
            <v>Programa Gastos de Funcionamiento Region IX</v>
          </cell>
        </row>
        <row r="461">
          <cell r="A461">
            <v>201947098</v>
          </cell>
          <cell r="B461">
            <v>2402110</v>
          </cell>
          <cell r="C461" t="str">
            <v>Programa Gastos de Funcionamiento Region X</v>
          </cell>
        </row>
        <row r="462">
          <cell r="A462">
            <v>201947099</v>
          </cell>
          <cell r="B462">
            <v>2402111</v>
          </cell>
          <cell r="C462" t="str">
            <v>Programa Gastos de Funcionamiento Region XI</v>
          </cell>
        </row>
        <row r="463">
          <cell r="A463">
            <v>201947100</v>
          </cell>
          <cell r="B463">
            <v>2402112</v>
          </cell>
          <cell r="C463" t="str">
            <v>Programa Gastos de Funcionamiento Region XII</v>
          </cell>
        </row>
        <row r="464">
          <cell r="A464">
            <v>201947101</v>
          </cell>
          <cell r="B464">
            <v>2402113</v>
          </cell>
          <cell r="C464" t="str">
            <v>Programa Gastos de Funcionamiento Region Metropolitana</v>
          </cell>
        </row>
        <row r="465">
          <cell r="A465">
            <v>201947102</v>
          </cell>
          <cell r="B465">
            <v>2402114</v>
          </cell>
          <cell r="C465" t="str">
            <v>Programa Gastos de Funcionamiento Region XIV</v>
          </cell>
        </row>
        <row r="466">
          <cell r="A466">
            <v>201947103</v>
          </cell>
          <cell r="B466">
            <v>2402115</v>
          </cell>
          <cell r="C466" t="str">
            <v>Programa Gastos de Funcionamiento Region XV</v>
          </cell>
        </row>
        <row r="467">
          <cell r="A467">
            <v>201944172</v>
          </cell>
          <cell r="B467">
            <v>2403</v>
          </cell>
          <cell r="C467" t="str">
            <v>A Otras Entidades Publicas</v>
          </cell>
        </row>
        <row r="468">
          <cell r="A468">
            <v>201944560</v>
          </cell>
          <cell r="B468">
            <v>2403024</v>
          </cell>
          <cell r="C468" t="str">
            <v>Capacitacion en Desarrollo Regional y Comunal</v>
          </cell>
        </row>
        <row r="469">
          <cell r="A469">
            <v>201944664</v>
          </cell>
          <cell r="B469">
            <v>2403026</v>
          </cell>
          <cell r="C469" t="str">
            <v>Programa Academia Capacitacion Municipal y Regional</v>
          </cell>
        </row>
        <row r="470">
          <cell r="A470">
            <v>201944577</v>
          </cell>
          <cell r="B470">
            <v>2403029</v>
          </cell>
          <cell r="C470" t="str">
            <v>Municipalidades</v>
          </cell>
        </row>
        <row r="471">
          <cell r="A471">
            <v>201944573</v>
          </cell>
          <cell r="B471">
            <v>2403031</v>
          </cell>
          <cell r="C471" t="str">
            <v>Programa de Apoyo a la Acreditacion de Calidad de Servicios Municipales</v>
          </cell>
        </row>
        <row r="472">
          <cell r="A472">
            <v>201944559</v>
          </cell>
          <cell r="B472">
            <v>2403032</v>
          </cell>
          <cell r="C472" t="str">
            <v>Programa de Mejoramiento de la Gestion Municipal</v>
          </cell>
        </row>
        <row r="473">
          <cell r="A473">
            <v>201944665</v>
          </cell>
          <cell r="B473">
            <v>2403112</v>
          </cell>
          <cell r="C473" t="str">
            <v>Oficina Fondo Recuperacion de Ciudades</v>
          </cell>
        </row>
        <row r="474">
          <cell r="A474">
            <v>201944653</v>
          </cell>
          <cell r="B474">
            <v>2403399</v>
          </cell>
          <cell r="C474" t="str">
            <v>Oficina Credito de Apoyo a la Gestion Subnacional</v>
          </cell>
        </row>
        <row r="475">
          <cell r="A475">
            <v>201944568</v>
          </cell>
          <cell r="B475">
            <v>2403403</v>
          </cell>
          <cell r="C475" t="str">
            <v>Municipalidades (Compensacion por Predios Exentos)</v>
          </cell>
        </row>
        <row r="476">
          <cell r="A476">
            <v>201944572</v>
          </cell>
          <cell r="B476">
            <v>2403405</v>
          </cell>
          <cell r="C476" t="str">
            <v>Oficina Credito Puesta en Valor del Patrimonio</v>
          </cell>
        </row>
        <row r="477">
          <cell r="A477">
            <v>201947169</v>
          </cell>
          <cell r="B477">
            <v>2403406</v>
          </cell>
          <cell r="C477" t="str">
            <v>Municipalidades (Programa Esterilizacion y Atencion Sanitaria de Animales de Compania)</v>
          </cell>
        </row>
        <row r="478">
          <cell r="A478">
            <v>201947156</v>
          </cell>
          <cell r="B478">
            <v>2403408</v>
          </cell>
          <cell r="C478" t="str">
            <v>Programa de Buenas Practicas para el Desarrollo de los Territorios</v>
          </cell>
        </row>
        <row r="479">
          <cell r="A479">
            <v>201944173</v>
          </cell>
          <cell r="B479">
            <v>2404</v>
          </cell>
          <cell r="C479" t="str">
            <v>A Empresas Publicas no Financieras</v>
          </cell>
        </row>
        <row r="480">
          <cell r="A480">
            <v>201944174</v>
          </cell>
          <cell r="B480">
            <v>2405</v>
          </cell>
          <cell r="C480" t="str">
            <v>A Empresas Publicas Financieras</v>
          </cell>
        </row>
        <row r="481">
          <cell r="A481">
            <v>201944175</v>
          </cell>
          <cell r="B481">
            <v>2406</v>
          </cell>
          <cell r="C481" t="str">
            <v>A Gobiernos Extranjeros</v>
          </cell>
        </row>
        <row r="482">
          <cell r="A482">
            <v>201944176</v>
          </cell>
          <cell r="B482">
            <v>2407</v>
          </cell>
          <cell r="C482" t="str">
            <v>A Organismos Internacionales</v>
          </cell>
        </row>
        <row r="483">
          <cell r="A483">
            <v>201947123</v>
          </cell>
          <cell r="B483">
            <v>2407001</v>
          </cell>
          <cell r="C483" t="str">
            <v>A Organizacion para la Cooperacion y Desarrollo Economico</v>
          </cell>
        </row>
        <row r="484">
          <cell r="A484">
            <v>201947124</v>
          </cell>
          <cell r="B484">
            <v>2407002</v>
          </cell>
          <cell r="C484" t="str">
            <v>A Comision Economica Para America Latina y el Caribe de las Naciones Unidas</v>
          </cell>
        </row>
        <row r="485">
          <cell r="A485">
            <v>201944177</v>
          </cell>
          <cell r="B485">
            <v>25</v>
          </cell>
          <cell r="C485" t="str">
            <v>INTEGROS AL FISCO</v>
          </cell>
        </row>
        <row r="486">
          <cell r="A486">
            <v>201944178</v>
          </cell>
          <cell r="B486">
            <v>2501</v>
          </cell>
          <cell r="C486" t="str">
            <v>Impuestos</v>
          </cell>
        </row>
        <row r="487">
          <cell r="A487">
            <v>201944179</v>
          </cell>
          <cell r="B487">
            <v>2502</v>
          </cell>
          <cell r="C487" t="str">
            <v>Anticipos y/o Utilidades</v>
          </cell>
        </row>
        <row r="488">
          <cell r="A488">
            <v>201944180</v>
          </cell>
          <cell r="B488">
            <v>2503</v>
          </cell>
          <cell r="C488" t="str">
            <v>Excedentes de Caja</v>
          </cell>
        </row>
        <row r="489">
          <cell r="A489">
            <v>201944181</v>
          </cell>
          <cell r="B489">
            <v>2599</v>
          </cell>
          <cell r="C489" t="str">
            <v>Otros ntegros al Fisco</v>
          </cell>
        </row>
        <row r="490">
          <cell r="A490">
            <v>201944182</v>
          </cell>
          <cell r="B490">
            <v>26</v>
          </cell>
          <cell r="C490" t="str">
            <v>OTROS GASTOS CORRIENTES</v>
          </cell>
        </row>
        <row r="491">
          <cell r="A491">
            <v>201944183</v>
          </cell>
          <cell r="B491">
            <v>2601</v>
          </cell>
          <cell r="C491" t="str">
            <v>Devoluciones</v>
          </cell>
        </row>
        <row r="492">
          <cell r="A492">
            <v>201944184</v>
          </cell>
          <cell r="B492">
            <v>2602</v>
          </cell>
          <cell r="C492" t="str">
            <v>Compensaciones por Danos a Terceros y/o a la Propiedad</v>
          </cell>
        </row>
        <row r="493">
          <cell r="A493">
            <v>201944185</v>
          </cell>
          <cell r="B493">
            <v>2603</v>
          </cell>
          <cell r="C493" t="str">
            <v>2% Constitucional</v>
          </cell>
        </row>
        <row r="494">
          <cell r="A494">
            <v>201944186</v>
          </cell>
          <cell r="B494">
            <v>2604</v>
          </cell>
          <cell r="C494" t="str">
            <v>Aplicacion Fondos de Terceros</v>
          </cell>
        </row>
        <row r="495">
          <cell r="A495">
            <v>201944187</v>
          </cell>
          <cell r="B495">
            <v>27</v>
          </cell>
          <cell r="C495" t="str">
            <v>APORTE FISCAL LIBRE</v>
          </cell>
        </row>
        <row r="496">
          <cell r="A496">
            <v>201944188</v>
          </cell>
          <cell r="B496">
            <v>28</v>
          </cell>
          <cell r="C496" t="str">
            <v>APORTE FISCAL PARA SERVICIO DE LA DEUDA</v>
          </cell>
        </row>
        <row r="497">
          <cell r="A497">
            <v>201944189</v>
          </cell>
          <cell r="B497">
            <v>29</v>
          </cell>
          <cell r="C497" t="str">
            <v>ADQUISICION DE ACTIVOS NO FINANCIEROS</v>
          </cell>
        </row>
        <row r="498">
          <cell r="A498">
            <v>201944190</v>
          </cell>
          <cell r="B498">
            <v>2901</v>
          </cell>
          <cell r="C498" t="str">
            <v>Terrenos</v>
          </cell>
        </row>
        <row r="499">
          <cell r="A499">
            <v>201944191</v>
          </cell>
          <cell r="B499">
            <v>2902</v>
          </cell>
          <cell r="C499" t="str">
            <v>Edificios</v>
          </cell>
        </row>
        <row r="500">
          <cell r="A500">
            <v>201944192</v>
          </cell>
          <cell r="B500">
            <v>2903</v>
          </cell>
          <cell r="C500" t="str">
            <v>Vehiculos</v>
          </cell>
        </row>
        <row r="501">
          <cell r="A501">
            <v>201944193</v>
          </cell>
          <cell r="B501">
            <v>2904</v>
          </cell>
          <cell r="C501" t="str">
            <v>Mobiliario y Otros</v>
          </cell>
        </row>
        <row r="502">
          <cell r="A502">
            <v>201944194</v>
          </cell>
          <cell r="B502">
            <v>2905</v>
          </cell>
          <cell r="C502" t="str">
            <v>Maquinas y Equipos</v>
          </cell>
        </row>
        <row r="503">
          <cell r="A503">
            <v>201944195</v>
          </cell>
          <cell r="B503">
            <v>2905001</v>
          </cell>
          <cell r="C503" t="str">
            <v>Maquinas y Equipos de Oficina</v>
          </cell>
        </row>
        <row r="504">
          <cell r="A504">
            <v>201944196</v>
          </cell>
          <cell r="B504">
            <v>2905002</v>
          </cell>
          <cell r="C504" t="str">
            <v>Maquinarias y Equipos para la Produccion</v>
          </cell>
        </row>
        <row r="505">
          <cell r="A505">
            <v>201944197</v>
          </cell>
          <cell r="B505">
            <v>2905999</v>
          </cell>
          <cell r="C505" t="str">
            <v>Otras</v>
          </cell>
        </row>
        <row r="506">
          <cell r="A506">
            <v>201944198</v>
          </cell>
          <cell r="B506">
            <v>2906</v>
          </cell>
          <cell r="C506" t="str">
            <v>Equipos Informaticos</v>
          </cell>
        </row>
        <row r="507">
          <cell r="A507">
            <v>201944199</v>
          </cell>
          <cell r="B507">
            <v>2906001</v>
          </cell>
          <cell r="C507" t="str">
            <v>Equipos Computacionales y Perifericos</v>
          </cell>
        </row>
        <row r="508">
          <cell r="A508">
            <v>201944441</v>
          </cell>
          <cell r="B508">
            <v>2906002</v>
          </cell>
          <cell r="C508" t="str">
            <v>Equipos de Comunicaciones para Redes Informaticas</v>
          </cell>
        </row>
        <row r="509">
          <cell r="A509">
            <v>201944442</v>
          </cell>
          <cell r="B509">
            <v>2907</v>
          </cell>
          <cell r="C509" t="str">
            <v>Programas Informaticos</v>
          </cell>
        </row>
        <row r="510">
          <cell r="A510">
            <v>201944443</v>
          </cell>
          <cell r="B510">
            <v>2907001</v>
          </cell>
          <cell r="C510" t="str">
            <v>Programas Computacionales</v>
          </cell>
        </row>
        <row r="511">
          <cell r="A511">
            <v>201944444</v>
          </cell>
          <cell r="B511">
            <v>2907002</v>
          </cell>
          <cell r="C511" t="str">
            <v>Sistemas de Informacion</v>
          </cell>
        </row>
        <row r="512">
          <cell r="A512">
            <v>201944445</v>
          </cell>
          <cell r="B512">
            <v>2999</v>
          </cell>
          <cell r="C512" t="str">
            <v>Otros Activos no Financieros</v>
          </cell>
        </row>
        <row r="513">
          <cell r="A513">
            <v>201944446</v>
          </cell>
          <cell r="B513">
            <v>30</v>
          </cell>
          <cell r="C513" t="str">
            <v>ADQUISICION DE ACTIVOS FINANCIEROS</v>
          </cell>
        </row>
        <row r="514">
          <cell r="A514">
            <v>201944447</v>
          </cell>
          <cell r="B514">
            <v>3001</v>
          </cell>
          <cell r="C514" t="str">
            <v>Compra de Titulos y Valores</v>
          </cell>
        </row>
        <row r="515">
          <cell r="A515">
            <v>201944448</v>
          </cell>
          <cell r="B515">
            <v>3001001</v>
          </cell>
          <cell r="C515" t="str">
            <v>Depositos a Plazo</v>
          </cell>
        </row>
        <row r="516">
          <cell r="A516">
            <v>201944449</v>
          </cell>
          <cell r="B516">
            <v>3001002</v>
          </cell>
          <cell r="C516" t="str">
            <v>Pactos de Retrocompra</v>
          </cell>
        </row>
        <row r="517">
          <cell r="A517">
            <v>201944450</v>
          </cell>
          <cell r="B517">
            <v>3001003</v>
          </cell>
          <cell r="C517" t="str">
            <v>Cuotas de Fondos Mutuos</v>
          </cell>
        </row>
        <row r="518">
          <cell r="A518">
            <v>201944451</v>
          </cell>
          <cell r="B518">
            <v>3001004</v>
          </cell>
          <cell r="C518" t="str">
            <v>Bonos o Pagares</v>
          </cell>
        </row>
        <row r="519">
          <cell r="A519">
            <v>201944452</v>
          </cell>
          <cell r="B519">
            <v>3001005</v>
          </cell>
          <cell r="C519" t="str">
            <v>Letras Hipotecarias</v>
          </cell>
        </row>
        <row r="520">
          <cell r="A520">
            <v>201944453</v>
          </cell>
          <cell r="B520">
            <v>3001999</v>
          </cell>
          <cell r="C520" t="str">
            <v>Otros</v>
          </cell>
        </row>
        <row r="521">
          <cell r="A521">
            <v>201944454</v>
          </cell>
          <cell r="B521">
            <v>3002</v>
          </cell>
          <cell r="C521" t="str">
            <v>Compra de Acciones y Participaciones de Capital</v>
          </cell>
        </row>
        <row r="522">
          <cell r="A522">
            <v>201944455</v>
          </cell>
          <cell r="B522">
            <v>3003</v>
          </cell>
          <cell r="C522" t="str">
            <v>Operaciones de Cambio</v>
          </cell>
        </row>
        <row r="523">
          <cell r="A523">
            <v>201944456</v>
          </cell>
          <cell r="B523">
            <v>3099</v>
          </cell>
          <cell r="C523" t="str">
            <v>Otros Activos Financieros</v>
          </cell>
        </row>
        <row r="524">
          <cell r="A524">
            <v>201944457</v>
          </cell>
          <cell r="B524">
            <v>31</v>
          </cell>
          <cell r="C524" t="str">
            <v>INICIATIVAS DE INVERSION</v>
          </cell>
        </row>
        <row r="525">
          <cell r="A525">
            <v>201944458</v>
          </cell>
          <cell r="B525">
            <v>3101</v>
          </cell>
          <cell r="C525" t="str">
            <v>Estudios Basicos</v>
          </cell>
        </row>
        <row r="526">
          <cell r="A526">
            <v>201944459</v>
          </cell>
          <cell r="B526">
            <v>3101001</v>
          </cell>
          <cell r="C526" t="str">
            <v>Gastos Administrativos</v>
          </cell>
        </row>
        <row r="527">
          <cell r="A527">
            <v>201944460</v>
          </cell>
          <cell r="B527">
            <v>3101002</v>
          </cell>
          <cell r="C527" t="str">
            <v>Consultorias</v>
          </cell>
        </row>
        <row r="528">
          <cell r="A528">
            <v>201944461</v>
          </cell>
          <cell r="B528">
            <v>3102</v>
          </cell>
          <cell r="C528" t="str">
            <v>Proyectos</v>
          </cell>
        </row>
        <row r="529">
          <cell r="A529">
            <v>201944462</v>
          </cell>
          <cell r="B529">
            <v>3102001</v>
          </cell>
          <cell r="C529" t="str">
            <v>Gastos Administrativos</v>
          </cell>
        </row>
        <row r="530">
          <cell r="A530">
            <v>201944463</v>
          </cell>
          <cell r="B530">
            <v>3102002</v>
          </cell>
          <cell r="C530" t="str">
            <v>Consultorias</v>
          </cell>
        </row>
        <row r="531">
          <cell r="A531">
            <v>201944464</v>
          </cell>
          <cell r="B531">
            <v>3102003</v>
          </cell>
          <cell r="C531" t="str">
            <v>Terrenos</v>
          </cell>
        </row>
        <row r="532">
          <cell r="A532">
            <v>201944465</v>
          </cell>
          <cell r="B532">
            <v>3102004</v>
          </cell>
          <cell r="C532" t="str">
            <v>Obras Civiles</v>
          </cell>
        </row>
        <row r="533">
          <cell r="A533">
            <v>201944466</v>
          </cell>
          <cell r="B533">
            <v>3102005</v>
          </cell>
          <cell r="C533" t="str">
            <v>Equipamiento</v>
          </cell>
        </row>
        <row r="534">
          <cell r="A534">
            <v>201944467</v>
          </cell>
          <cell r="B534">
            <v>3102006</v>
          </cell>
          <cell r="C534" t="str">
            <v>Equipos</v>
          </cell>
        </row>
        <row r="535">
          <cell r="A535">
            <v>201944468</v>
          </cell>
          <cell r="B535">
            <v>3102007</v>
          </cell>
          <cell r="C535" t="str">
            <v>Vehiculos</v>
          </cell>
        </row>
        <row r="536">
          <cell r="A536">
            <v>201944469</v>
          </cell>
          <cell r="B536">
            <v>3102999</v>
          </cell>
          <cell r="C536" t="str">
            <v>Otros Gastos</v>
          </cell>
        </row>
        <row r="537">
          <cell r="A537">
            <v>201944470</v>
          </cell>
          <cell r="B537">
            <v>3103</v>
          </cell>
          <cell r="C537" t="str">
            <v>Programas de Inversion</v>
          </cell>
        </row>
        <row r="538">
          <cell r="A538">
            <v>201944471</v>
          </cell>
          <cell r="B538">
            <v>3103001</v>
          </cell>
          <cell r="C538" t="str">
            <v>Gastos Administrativos</v>
          </cell>
        </row>
        <row r="539">
          <cell r="A539">
            <v>201944472</v>
          </cell>
          <cell r="B539">
            <v>3103002</v>
          </cell>
          <cell r="C539" t="str">
            <v>Consultorias</v>
          </cell>
        </row>
        <row r="540">
          <cell r="A540">
            <v>201944473</v>
          </cell>
          <cell r="B540">
            <v>3103003</v>
          </cell>
          <cell r="C540" t="str">
            <v>Contratacion del Programa</v>
          </cell>
        </row>
        <row r="541">
          <cell r="A541">
            <v>201944474</v>
          </cell>
          <cell r="B541">
            <v>32</v>
          </cell>
          <cell r="C541" t="str">
            <v>PRESTAMOS</v>
          </cell>
        </row>
        <row r="542">
          <cell r="A542">
            <v>201944475</v>
          </cell>
          <cell r="B542">
            <v>3201</v>
          </cell>
          <cell r="C542" t="str">
            <v>De Asistencia Social</v>
          </cell>
        </row>
        <row r="543">
          <cell r="A543">
            <v>201944476</v>
          </cell>
          <cell r="B543">
            <v>3202</v>
          </cell>
          <cell r="C543" t="str">
            <v>Hipotecarios</v>
          </cell>
        </row>
        <row r="544">
          <cell r="A544">
            <v>201944477</v>
          </cell>
          <cell r="B544">
            <v>3203</v>
          </cell>
          <cell r="C544" t="str">
            <v>Pignoraticios</v>
          </cell>
        </row>
        <row r="545">
          <cell r="A545">
            <v>201944478</v>
          </cell>
          <cell r="B545">
            <v>3204</v>
          </cell>
          <cell r="C545" t="str">
            <v>De Fomento</v>
          </cell>
        </row>
        <row r="546">
          <cell r="A546">
            <v>201944667</v>
          </cell>
          <cell r="B546">
            <v>3204002</v>
          </cell>
          <cell r="C546" t="str">
            <v>Municipalidades</v>
          </cell>
        </row>
        <row r="547">
          <cell r="A547">
            <v>201944479</v>
          </cell>
          <cell r="B547">
            <v>3205</v>
          </cell>
          <cell r="C547" t="str">
            <v>Medicos</v>
          </cell>
        </row>
        <row r="548">
          <cell r="A548">
            <v>201944480</v>
          </cell>
          <cell r="B548">
            <v>3206</v>
          </cell>
          <cell r="C548" t="str">
            <v>Por Anticipos a Contratistas</v>
          </cell>
        </row>
        <row r="549">
          <cell r="A549">
            <v>201944481</v>
          </cell>
          <cell r="B549">
            <v>3207</v>
          </cell>
          <cell r="C549" t="str">
            <v>Por Anticipos por Cambio de Residencia</v>
          </cell>
        </row>
        <row r="550">
          <cell r="A550">
            <v>201944482</v>
          </cell>
          <cell r="B550">
            <v>3209</v>
          </cell>
          <cell r="C550" t="str">
            <v>Por Ventas a Plazo</v>
          </cell>
        </row>
        <row r="551">
          <cell r="A551">
            <v>201944483</v>
          </cell>
          <cell r="B551">
            <v>33</v>
          </cell>
          <cell r="C551" t="str">
            <v>TRANSFERENCIAS DE CAPITAL</v>
          </cell>
        </row>
        <row r="552">
          <cell r="A552">
            <v>201944484</v>
          </cell>
          <cell r="B552">
            <v>3301</v>
          </cell>
          <cell r="C552" t="str">
            <v>Al Sector Privado</v>
          </cell>
        </row>
        <row r="553">
          <cell r="A553">
            <v>201944485</v>
          </cell>
          <cell r="B553">
            <v>3302</v>
          </cell>
          <cell r="C553" t="str">
            <v>Al Gobierno Central</v>
          </cell>
        </row>
        <row r="554">
          <cell r="A554">
            <v>201944578</v>
          </cell>
          <cell r="B554">
            <v>3302001</v>
          </cell>
          <cell r="C554" t="str">
            <v>Programa Inversion Regional Region I</v>
          </cell>
        </row>
        <row r="555">
          <cell r="A555">
            <v>201944579</v>
          </cell>
          <cell r="B555">
            <v>3302002</v>
          </cell>
          <cell r="C555" t="str">
            <v>Programa Inversion Regional Region II</v>
          </cell>
        </row>
        <row r="556">
          <cell r="A556">
            <v>201944580</v>
          </cell>
          <cell r="B556">
            <v>3302003</v>
          </cell>
          <cell r="C556" t="str">
            <v>Programa Inversion Regional Region III</v>
          </cell>
        </row>
        <row r="557">
          <cell r="A557">
            <v>201944581</v>
          </cell>
          <cell r="B557">
            <v>3302004</v>
          </cell>
          <cell r="C557" t="str">
            <v>Programa Inversion Regional Region IV</v>
          </cell>
        </row>
        <row r="558">
          <cell r="A558">
            <v>201944582</v>
          </cell>
          <cell r="B558">
            <v>3302005</v>
          </cell>
          <cell r="C558" t="str">
            <v>Programa Inversion Regional Region V</v>
          </cell>
        </row>
        <row r="559">
          <cell r="A559">
            <v>201944583</v>
          </cell>
          <cell r="B559">
            <v>3302006</v>
          </cell>
          <cell r="C559" t="str">
            <v>Programa Inversion Regional Region VI</v>
          </cell>
        </row>
        <row r="560">
          <cell r="A560">
            <v>201944584</v>
          </cell>
          <cell r="B560">
            <v>3302007</v>
          </cell>
          <cell r="C560" t="str">
            <v>Programa Inversion Regional Region VII</v>
          </cell>
        </row>
        <row r="561">
          <cell r="A561">
            <v>201944585</v>
          </cell>
          <cell r="B561">
            <v>3302008</v>
          </cell>
          <cell r="C561" t="str">
            <v>Programa Inversion Regional Region VIII</v>
          </cell>
        </row>
        <row r="562">
          <cell r="A562">
            <v>201944586</v>
          </cell>
          <cell r="B562">
            <v>3302009</v>
          </cell>
          <cell r="C562" t="str">
            <v>Programa Inversion Regional Region IX</v>
          </cell>
        </row>
        <row r="563">
          <cell r="A563">
            <v>201944587</v>
          </cell>
          <cell r="B563">
            <v>3302010</v>
          </cell>
          <cell r="C563" t="str">
            <v>Programa Inversion Regional Region X</v>
          </cell>
        </row>
        <row r="564">
          <cell r="A564">
            <v>201944658</v>
          </cell>
          <cell r="B564">
            <v>3302011</v>
          </cell>
          <cell r="C564" t="str">
            <v>Programa Inversion Regional Region XI</v>
          </cell>
        </row>
        <row r="565">
          <cell r="A565">
            <v>201944588</v>
          </cell>
          <cell r="B565">
            <v>3302012</v>
          </cell>
          <cell r="C565" t="str">
            <v>Programa Inversion Regional Region XII</v>
          </cell>
        </row>
        <row r="566">
          <cell r="A566">
            <v>201944642</v>
          </cell>
          <cell r="B566">
            <v>3302013</v>
          </cell>
          <cell r="C566" t="str">
            <v>Programa Inversion Regional Region Metropolitana</v>
          </cell>
        </row>
        <row r="567">
          <cell r="A567">
            <v>201944656</v>
          </cell>
          <cell r="B567">
            <v>3302014</v>
          </cell>
          <cell r="C567" t="str">
            <v>Programa Inversion Regional Region XIV</v>
          </cell>
        </row>
        <row r="568">
          <cell r="A568">
            <v>201944657</v>
          </cell>
          <cell r="B568">
            <v>3302015</v>
          </cell>
          <cell r="C568" t="str">
            <v>Programa Inversion Regional Region XV</v>
          </cell>
        </row>
        <row r="569">
          <cell r="A569">
            <v>201946403</v>
          </cell>
          <cell r="B569">
            <v>3302016</v>
          </cell>
          <cell r="C569" t="str">
            <v>Al Consejo Nacional De La Cultura Y Las Artes</v>
          </cell>
        </row>
        <row r="570">
          <cell r="A570">
            <v>201947079</v>
          </cell>
          <cell r="B570">
            <v>3302017</v>
          </cell>
          <cell r="C570" t="str">
            <v>Subsecretaria de Desarrollo Regional y Administrativo - Programa 03</v>
          </cell>
        </row>
        <row r="571">
          <cell r="A571">
            <v>201947104</v>
          </cell>
          <cell r="B571">
            <v>3302018</v>
          </cell>
          <cell r="C571" t="str">
            <v>Subsecretaria de Desarrollo Regional y Administrativo - Programa 01</v>
          </cell>
        </row>
        <row r="572">
          <cell r="A572">
            <v>201947167</v>
          </cell>
          <cell r="B572">
            <v>3302019</v>
          </cell>
          <cell r="C572" t="str">
            <v>Subsecretaria del Interior - Programa 01</v>
          </cell>
        </row>
        <row r="573">
          <cell r="A573">
            <v>201944486</v>
          </cell>
          <cell r="B573">
            <v>3303</v>
          </cell>
          <cell r="C573" t="str">
            <v>A Otras Entidades Publicas</v>
          </cell>
        </row>
        <row r="574">
          <cell r="A574">
            <v>201944643</v>
          </cell>
          <cell r="B574">
            <v>3303001</v>
          </cell>
          <cell r="C574" t="str">
            <v>Provision Fondo Nacional de Desarrollo Regional</v>
          </cell>
        </row>
        <row r="575">
          <cell r="A575">
            <v>201944644</v>
          </cell>
          <cell r="B575">
            <v>3303003</v>
          </cell>
          <cell r="C575" t="str">
            <v>Provision Infraestructura Educacional</v>
          </cell>
        </row>
        <row r="576">
          <cell r="A576">
            <v>201944645</v>
          </cell>
          <cell r="B576">
            <v>3303005</v>
          </cell>
          <cell r="C576" t="str">
            <v>Municipalidades (Programa Mejoramiento Urbano y Equipamiento Comunal)</v>
          </cell>
        </row>
        <row r="577">
          <cell r="A577">
            <v>201944650</v>
          </cell>
          <cell r="B577">
            <v>3303005001</v>
          </cell>
          <cell r="C577" t="str">
            <v>Emergencia</v>
          </cell>
        </row>
        <row r="578">
          <cell r="A578">
            <v>201944651</v>
          </cell>
          <cell r="B578">
            <v>3303005002</v>
          </cell>
          <cell r="C578" t="str">
            <v>Tradicional</v>
          </cell>
        </row>
        <row r="579">
          <cell r="A579">
            <v>201944652</v>
          </cell>
          <cell r="B579">
            <v>3303005003</v>
          </cell>
          <cell r="C579" t="str">
            <v>Emergencia FIE</v>
          </cell>
        </row>
        <row r="580">
          <cell r="A580">
            <v>201944646</v>
          </cell>
          <cell r="B580">
            <v>3303006</v>
          </cell>
          <cell r="C580" t="str">
            <v>Municipalidades (Programa Mejoramiento de Barrios)</v>
          </cell>
        </row>
        <row r="581">
          <cell r="A581">
            <v>201944571</v>
          </cell>
          <cell r="B581">
            <v>3303016</v>
          </cell>
          <cell r="C581" t="str">
            <v>Municipalidades - Sistema Informacion Financiera Municipal</v>
          </cell>
        </row>
        <row r="582">
          <cell r="A582">
            <v>201944647</v>
          </cell>
          <cell r="B582">
            <v>3303017</v>
          </cell>
          <cell r="C582" t="str">
            <v>Provision Programa Infraestructura Rural</v>
          </cell>
        </row>
        <row r="583">
          <cell r="A583">
            <v>201944659</v>
          </cell>
          <cell r="B583">
            <v>3303021</v>
          </cell>
          <cell r="C583" t="str">
            <v>Provision Puesta en Valor del Patrimonio</v>
          </cell>
        </row>
        <row r="584">
          <cell r="A584">
            <v>201944654</v>
          </cell>
          <cell r="B584">
            <v>3303024</v>
          </cell>
          <cell r="C584" t="str">
            <v>Provision Programa Fondo de Innovacion para la Competitividad</v>
          </cell>
        </row>
        <row r="585">
          <cell r="A585">
            <v>201944655</v>
          </cell>
          <cell r="B585">
            <v>3303025</v>
          </cell>
          <cell r="C585" t="str">
            <v>Provision de Apoyo a la Gestion Subnacional</v>
          </cell>
        </row>
        <row r="586">
          <cell r="A586">
            <v>201944565</v>
          </cell>
          <cell r="B586">
            <v>3303100</v>
          </cell>
          <cell r="C586" t="str">
            <v>Municipalidades (Fondo Recuperacion de Ciudades)</v>
          </cell>
        </row>
        <row r="587">
          <cell r="A587">
            <v>201944666</v>
          </cell>
          <cell r="B587">
            <v>3303110</v>
          </cell>
          <cell r="C587" t="str">
            <v>Municipalidades (Fondo de Incentivo al Mejoramiento de la Gestion Municipal)</v>
          </cell>
        </row>
        <row r="588">
          <cell r="A588">
            <v>201944648</v>
          </cell>
          <cell r="B588">
            <v>3303130</v>
          </cell>
          <cell r="C588" t="str">
            <v>Provision Programa Saneamiento Sanitario</v>
          </cell>
        </row>
        <row r="589">
          <cell r="A589">
            <v>201944649</v>
          </cell>
          <cell r="B589">
            <v>3303190</v>
          </cell>
          <cell r="C589" t="str">
            <v>Provision Programa Residuos Solidos</v>
          </cell>
        </row>
        <row r="590">
          <cell r="A590">
            <v>201944660</v>
          </cell>
          <cell r="B590">
            <v>3303418</v>
          </cell>
          <cell r="C590" t="str">
            <v>Provision Ley N 20.378 - Fondo de Apoyo Regional (FAR)</v>
          </cell>
        </row>
        <row r="591">
          <cell r="A591">
            <v>201944564</v>
          </cell>
          <cell r="B591">
            <v>3303421</v>
          </cell>
          <cell r="C591" t="str">
            <v>Provision Incorporacion Mayores Ingresos Propios</v>
          </cell>
        </row>
        <row r="592">
          <cell r="A592">
            <v>201944563</v>
          </cell>
          <cell r="B592">
            <v>3303423</v>
          </cell>
          <cell r="C592" t="str">
            <v>Provision Recuperacion Infraestructura Local Zona Centro Sur</v>
          </cell>
        </row>
        <row r="593">
          <cell r="A593">
            <v>201944562</v>
          </cell>
          <cell r="B593">
            <v>3303426</v>
          </cell>
          <cell r="C593" t="str">
            <v>Provision Energizacion</v>
          </cell>
        </row>
        <row r="594">
          <cell r="A594">
            <v>201947134</v>
          </cell>
          <cell r="B594">
            <v>3303500</v>
          </cell>
          <cell r="C594" t="str">
            <v>Recuperacion y Desarrollo Urbano de Valparaiso</v>
          </cell>
        </row>
        <row r="595">
          <cell r="A595">
            <v>201944487</v>
          </cell>
          <cell r="B595">
            <v>3304</v>
          </cell>
          <cell r="C595" t="str">
            <v>A Empresas Publicas no Financieras</v>
          </cell>
        </row>
        <row r="596">
          <cell r="A596">
            <v>201944488</v>
          </cell>
          <cell r="B596">
            <v>3305</v>
          </cell>
          <cell r="C596" t="str">
            <v>A Empresas Publicas Financieras</v>
          </cell>
        </row>
        <row r="597">
          <cell r="A597">
            <v>201944489</v>
          </cell>
          <cell r="B597">
            <v>3306</v>
          </cell>
          <cell r="C597" t="str">
            <v>A Gobiernos Extranjeros</v>
          </cell>
        </row>
        <row r="598">
          <cell r="A598">
            <v>201944490</v>
          </cell>
          <cell r="B598">
            <v>3307</v>
          </cell>
          <cell r="C598" t="str">
            <v>A Organismos Internacionales</v>
          </cell>
        </row>
        <row r="599">
          <cell r="A599">
            <v>201944491</v>
          </cell>
          <cell r="B599">
            <v>34</v>
          </cell>
          <cell r="C599" t="str">
            <v>SERVICIO DE LA DEUDA</v>
          </cell>
        </row>
        <row r="600">
          <cell r="A600">
            <v>201944492</v>
          </cell>
          <cell r="B600">
            <v>3401</v>
          </cell>
          <cell r="C600" t="str">
            <v>Amortizacion Deuda Interna</v>
          </cell>
        </row>
        <row r="601">
          <cell r="A601">
            <v>201944589</v>
          </cell>
          <cell r="B601">
            <v>3401001</v>
          </cell>
          <cell r="C601" t="str">
            <v>Rescate de Valores</v>
          </cell>
        </row>
        <row r="602">
          <cell r="A602">
            <v>201944590</v>
          </cell>
          <cell r="B602">
            <v>3401002</v>
          </cell>
          <cell r="C602" t="str">
            <v>Emprestitos</v>
          </cell>
        </row>
        <row r="603">
          <cell r="A603">
            <v>201944591</v>
          </cell>
          <cell r="B603">
            <v>3401003</v>
          </cell>
          <cell r="C603" t="str">
            <v>Creditos de Proveedores</v>
          </cell>
        </row>
        <row r="604">
          <cell r="A604">
            <v>201944592</v>
          </cell>
          <cell r="B604">
            <v>3402</v>
          </cell>
          <cell r="C604" t="str">
            <v>Amortizacion Deuda Externa</v>
          </cell>
        </row>
        <row r="605">
          <cell r="A605">
            <v>201944593</v>
          </cell>
          <cell r="B605">
            <v>3402001</v>
          </cell>
          <cell r="C605" t="str">
            <v>Rescate de Valores</v>
          </cell>
        </row>
        <row r="606">
          <cell r="A606">
            <v>201944594</v>
          </cell>
          <cell r="B606">
            <v>3402002</v>
          </cell>
          <cell r="C606" t="str">
            <v>Emprestitos</v>
          </cell>
        </row>
        <row r="607">
          <cell r="A607">
            <v>201944595</v>
          </cell>
          <cell r="B607">
            <v>3402003</v>
          </cell>
          <cell r="C607" t="str">
            <v>Creditos de Proveedores</v>
          </cell>
        </row>
        <row r="608">
          <cell r="A608">
            <v>201944596</v>
          </cell>
          <cell r="B608">
            <v>3403</v>
          </cell>
          <cell r="C608" t="str">
            <v>Intereses Deuda Interna</v>
          </cell>
        </row>
        <row r="609">
          <cell r="A609">
            <v>201944597</v>
          </cell>
          <cell r="B609">
            <v>3403001</v>
          </cell>
          <cell r="C609" t="str">
            <v>Por Emision de Valores</v>
          </cell>
        </row>
        <row r="610">
          <cell r="A610">
            <v>201944598</v>
          </cell>
          <cell r="B610">
            <v>3403002</v>
          </cell>
          <cell r="C610" t="str">
            <v>Emprestitos</v>
          </cell>
        </row>
        <row r="611">
          <cell r="A611">
            <v>201944599</v>
          </cell>
          <cell r="B611">
            <v>3403003</v>
          </cell>
          <cell r="C611" t="str">
            <v>Creditos de Proveedores</v>
          </cell>
        </row>
        <row r="612">
          <cell r="A612">
            <v>201944600</v>
          </cell>
          <cell r="B612">
            <v>3404</v>
          </cell>
          <cell r="C612" t="str">
            <v>Intereses Deuda Externa</v>
          </cell>
        </row>
        <row r="613">
          <cell r="A613">
            <v>201944601</v>
          </cell>
          <cell r="B613">
            <v>3404001</v>
          </cell>
          <cell r="C613" t="str">
            <v>Por Emision de Valores</v>
          </cell>
        </row>
        <row r="614">
          <cell r="A614">
            <v>201944602</v>
          </cell>
          <cell r="B614">
            <v>3404002</v>
          </cell>
          <cell r="C614" t="str">
            <v>Emprestitos</v>
          </cell>
        </row>
        <row r="615">
          <cell r="A615">
            <v>201944661</v>
          </cell>
          <cell r="B615">
            <v>3404002001</v>
          </cell>
          <cell r="C615" t="str">
            <v>Intereses Deuda Publica</v>
          </cell>
        </row>
        <row r="616">
          <cell r="A616">
            <v>201944662</v>
          </cell>
          <cell r="B616">
            <v>3404002002</v>
          </cell>
          <cell r="C616" t="str">
            <v>Comisiones Deuda Publica</v>
          </cell>
        </row>
        <row r="617">
          <cell r="A617">
            <v>201944603</v>
          </cell>
          <cell r="B617">
            <v>3404003</v>
          </cell>
          <cell r="C617" t="str">
            <v>Creditos de Proveedores</v>
          </cell>
        </row>
        <row r="618">
          <cell r="A618">
            <v>201944604</v>
          </cell>
          <cell r="B618">
            <v>3405</v>
          </cell>
          <cell r="C618" t="str">
            <v>Otros Gastos Financieros Deuda Interna</v>
          </cell>
        </row>
        <row r="619">
          <cell r="A619">
            <v>201944605</v>
          </cell>
          <cell r="B619">
            <v>3405001</v>
          </cell>
          <cell r="C619" t="str">
            <v>Por Emision de Valores</v>
          </cell>
        </row>
        <row r="620">
          <cell r="A620">
            <v>201944606</v>
          </cell>
          <cell r="B620">
            <v>3405002</v>
          </cell>
          <cell r="C620" t="str">
            <v>Emprestitos</v>
          </cell>
        </row>
        <row r="621">
          <cell r="A621">
            <v>201944607</v>
          </cell>
          <cell r="B621">
            <v>3405003</v>
          </cell>
          <cell r="C621" t="str">
            <v>Creditos de Proveedores</v>
          </cell>
        </row>
        <row r="622">
          <cell r="A622">
            <v>201944608</v>
          </cell>
          <cell r="B622">
            <v>3406</v>
          </cell>
          <cell r="C622" t="str">
            <v>Otros Gastos Financieros Deuda Externa</v>
          </cell>
        </row>
        <row r="623">
          <cell r="A623">
            <v>201944609</v>
          </cell>
          <cell r="B623">
            <v>3406001</v>
          </cell>
          <cell r="C623" t="str">
            <v>Por Emision de Valores</v>
          </cell>
        </row>
        <row r="624">
          <cell r="A624">
            <v>201944610</v>
          </cell>
          <cell r="B624">
            <v>3406002</v>
          </cell>
          <cell r="C624" t="str">
            <v>Emprestitos</v>
          </cell>
        </row>
        <row r="625">
          <cell r="A625">
            <v>201944611</v>
          </cell>
          <cell r="B625">
            <v>3406003</v>
          </cell>
          <cell r="C625" t="str">
            <v>Creditos de Proveedores</v>
          </cell>
        </row>
        <row r="626">
          <cell r="A626">
            <v>201944612</v>
          </cell>
          <cell r="B626">
            <v>3407</v>
          </cell>
          <cell r="C626" t="str">
            <v>Deuda Flotante</v>
          </cell>
        </row>
        <row r="627">
          <cell r="A627">
            <v>201944613</v>
          </cell>
          <cell r="B627">
            <v>35</v>
          </cell>
          <cell r="C627" t="str">
            <v>SALDO FINAL DE CAJA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05 2024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Juan Ignacio Cancino Pacheco" refreshedDate="45478.757539814818" createdVersion="6" refreshedVersion="5" minRefreshableVersion="3" recordCount="286">
  <cacheSource type="worksheet">
    <worksheetSource ref="B8:R294" sheet="CONSOLIDADO"/>
  </cacheSource>
  <cacheFields count="17">
    <cacheField name="Subtitulo" numFmtId="0">
      <sharedItems containsBlank="1" containsMixedTypes="1" containsNumber="1" containsInteger="1" minValue="22" maxValue="35" count="15">
        <s v="Sub."/>
        <s v="21."/>
        <m/>
        <n v="22"/>
        <n v="23"/>
        <n v="24"/>
        <s v="  "/>
        <n v="25"/>
        <n v="26"/>
        <n v="29"/>
        <n v="30"/>
        <n v="32"/>
        <n v="33"/>
        <n v="34"/>
        <n v="35"/>
      </sharedItems>
    </cacheField>
    <cacheField name="Item." numFmtId="0">
      <sharedItems containsBlank="1" containsMixedTypes="1" containsNumber="1" containsInteger="1" minValue="1" maxValue="99"/>
    </cacheField>
    <cacheField name="Asig." numFmtId="0">
      <sharedItems containsBlank="1" containsMixedTypes="1" containsNumber="1" containsInteger="1" minValue="6" maxValue="6"/>
    </cacheField>
    <cacheField name="Sub" numFmtId="168">
      <sharedItems containsBlank="1" containsMixedTypes="1" containsNumber="1" containsInteger="1" minValue="1" maxValue="999"/>
    </cacheField>
    <cacheField name="." numFmtId="0">
      <sharedItems containsBlank="1" containsMixedTypes="1" containsNumber="1" minValue="34.06" maxValue="34.06"/>
    </cacheField>
    <cacheField name="nombre" numFmtId="0">
      <sharedItems count="257">
        <s v="CONSOLIDADO PROGRAMAS"/>
        <s v="GASTOS EN PERSONAL"/>
        <s v="Personal de Planta"/>
        <s v="Sueldos y Sobresueldos"/>
        <s v="Sueldo Bases"/>
        <s v="Asignación de Antigüedad"/>
        <s v="Asignación Profesional"/>
        <s v="Asig. Del DL N° 3,551, de 1981"/>
        <s v="Gastos de Representación"/>
        <s v="Asignación de Dirección Superior"/>
        <s v="Asignaciones Compensatorias"/>
        <s v="Asignaciones Sustitutivas"/>
        <s v="Componente Base Asignación de Desempeño"/>
        <s v="Asignación de Responsabilidad Superior"/>
        <s v="Aplicación inciso 5to del Artículo 1 de la Ley N° "/>
        <s v="Otras Asignaciones"/>
        <s v="Aportes del Empleador"/>
        <s v="A Servicios de Bienestar"/>
        <s v="Otras Cotizaciones Previsionales"/>
        <s v="Asignaciones por Desempeño"/>
        <s v="Desempeño Institucional"/>
        <s v="Desempeño Colectivo"/>
        <s v="Desempeño Individual"/>
        <s v="Remuneraciones Variables"/>
        <s v="Asignación por Desempeño de Funciones Críticas"/>
        <s v="Trabajos Extraordinarios"/>
        <s v="Comisiones de Servicios en el País"/>
        <s v="Comisiones de Servicios en el Exterior"/>
        <s v="Aguinaldos"/>
        <s v="Bono de Escolaridad"/>
        <s v="Bonos Especiales "/>
        <s v="Personal a Contrata"/>
        <s v="sueldos base"/>
        <s v="Asignación de Zona"/>
        <s v="Asignaciónes del DL N° 2.411, de 1978"/>
        <s v="Asignaciónes del DL N° 3.551, de 1981"/>
        <s v="Asignación Zonas Extremas"/>
        <s v="Asignación de Responsabilidad Superior "/>
        <s v="Otras Remuneraciones "/>
        <s v="Honorarios a Suma Alzada - Personas Naturales"/>
        <s v="Honorarios a Suma Alzada-Honorarios"/>
        <s v="Honorarios a Suma Alzada-Viaticos"/>
        <s v="Suplencias y Reemplazos"/>
        <s v="Alumnos en Práctica"/>
        <s v="BIENES Y SERVICIOS DE CONSUMO"/>
        <s v="Textiles, Vestuario y Calzado"/>
        <s v="Textiles y Acabados Textiles"/>
        <s v="Vestuario, Accesorios y Prendas Diversas"/>
        <s v="Calzado"/>
        <s v="Combustibles y Lubricantes"/>
        <s v="Para Vehículos "/>
        <s v="Materiales de Uso o Consumo"/>
        <s v="Materiales de Oficina "/>
        <s v="Productos Químicos"/>
        <s v="Productos Farmacéuticos"/>
        <s v="Materiales y Útiles Quirúrgicos"/>
        <s v="Materiales y útiles de Aseo "/>
        <s v="Menaje para Oficina, Casino y Otros "/>
        <s v="Insumos, Repuestos y Accesorios Computacionales"/>
        <s v="Materiales para Mantenimiento y Reparaciones de Inmuebles"/>
        <s v="Repuestos y Accesorios para Mantenimiento y Reparaciones de Vehículos"/>
        <s v="Otros Materiales, Repuestos y Útiles Diversos para Mantenimiento "/>
        <s v="Equipos Menores "/>
        <s v="Otros "/>
        <s v="Servicios Básicos"/>
        <s v="Electricidad"/>
        <s v="Agua"/>
        <s v="Gas"/>
        <s v="Correo"/>
        <s v="Telefonía Fija"/>
        <s v="Telefonía Celular"/>
        <s v="Acceso a Internet"/>
        <s v="Enlaces de Telecomunicaciones"/>
        <s v="Mantenimiento y Reparaciones."/>
        <s v="Mantenimiento y Reparación de Edificaciones."/>
        <s v="Mantenimiento y Reparación de Vehículos"/>
        <s v="Mantenimiento y Reparación de Máquinas y Equipos d"/>
        <s v="Mantenimiento y Reparación de Mobiliarios y Otros."/>
        <s v="Mantenimiento y Reparación de Máquinas y Equipos de Oficina"/>
        <s v="Mantenimiento y Reparación de Equipos Informáticos"/>
        <s v="Otros"/>
        <s v="Publicidad y Difusión"/>
        <s v="Servicios de Publicidad"/>
        <s v="Servicios de Impresión"/>
        <s v="Servicios Generales"/>
        <s v="Servicios de Aseo"/>
        <s v="Servicios de Vigilancia"/>
        <s v="Pasajes, Fletes y Bodegaje."/>
        <s v="Salas Cunas y/o Jardines Infantiles."/>
        <s v="Servicios de Suscripción y Similares"/>
        <s v="Arriendo"/>
        <s v="Arriendo de Edificios"/>
        <s v="Arriendo de Máquinas  y Equipos "/>
        <s v="Arriendo de Equipos Informaticos"/>
        <s v="Servicios Financieros y de Seguros "/>
        <s v="Primas y Gastos de Seguros "/>
        <s v="Gastos Bancarios"/>
        <s v="Servicios Técnicos y Profesionales"/>
        <s v="Estudios e Investigaciones"/>
        <s v="Cursos de Capacitación"/>
        <s v="Sercicios Informáticos"/>
        <s v="Otros Gastos en Bienes y Servicios de Consumo"/>
        <s v="Gastos Menores"/>
        <s v=" Gastos de Representación, Protocolo y Ceremonial"/>
        <s v="PRESTACIONES DE SEGURIDAD SOCIAL"/>
        <s v=" Prestaciones Sociales del Empleador"/>
        <s v="Fondo Retiro Funcionarios Públicos Ley N° 19.882"/>
        <s v="Otras Indemnizaciones"/>
        <s v="TRANSFERENCIAS CORRIENTES "/>
        <s v=" Al Sector Privado"/>
        <s v="Fundación para la Promoción y Desarrollo de la Muj"/>
        <s v="Universidad del Desarrollo"/>
        <s v="Fundación Chile Descentralizado Desarrollado"/>
        <s v="Universidad Adolfo Ibañez - Índice de bienestar "/>
        <s v="Universidad Católica-Centro Latinoamericano"/>
        <s v="Fortalecimiento y Apoyo Técnico a los Gobiernos Re"/>
        <s v="Fortalecimiento de Capacidades de Intervención en "/>
        <s v=" Al Gobierno Central "/>
        <s v="A la Dirección de Arquitectura - MOP"/>
        <s v="Al Consejo de Monumentos Nacionales"/>
        <s v="Al Servicio Nacional del Patrimonio Cultural"/>
        <s v="Programa Gastos de Funcionamiento Región de Tarapacá"/>
        <s v="Programa Gastos de Funcionamiento Región de Antofa"/>
        <s v="Programa Gastos de Funcionamiento Región de Atacama"/>
        <s v="Programa Gastos de Funcionamiento Región de Coquimbo"/>
        <s v="Programa Gasto de Funcionamiento Región de Valparaíso"/>
        <s v="Programa Gasto de Funcionamiento Región del Libertador B. O'Higgins"/>
        <s v="Programa Gasto de Funcionamiento Región del Maule"/>
        <s v="Programa Gastos de Funcionamiento Región del Bio Bio"/>
        <s v="Programa Gastos de Funcionamiento Región de La Araucanía"/>
        <s v="Programa Gasto de Funcionamiento Región de Los Lagos"/>
        <s v="Programa Gastos de Funcionamiento Región de Aysén del General Carlos Ibañez del Campo "/>
        <s v="Programa Gasto de Funcionamiento Región de Magallanes"/>
        <s v="Programa Gasto de Funcionamiento Región Metropolitana"/>
        <s v="Programa Gastos de Funcionamiento Región de Los Ríos"/>
        <s v="Programa Gastos de Funcionamiento Región de Arica Parinacota"/>
        <s v="Programa Gastos de Funcionamiento Región de Ñuble"/>
        <s v="Servicio Nacional de Prevención y Respuesta Ante D"/>
        <s v="A la Subsecretaría de Bienes Nacionales"/>
        <s v=" A Otras Entidades Públicas "/>
        <s v="Capacitacion en Desarrollo Regional y Comunal"/>
        <s v="U. de Chile, Facultad de Gobierno - Actualización "/>
        <s v="Programa Academia Capacitación Muncipal y Regional"/>
        <s v="Agencia para la Sustentabilidad y Cambio Climático"/>
        <s v="SUBPESCA - Consulta indígena área marina Rapa Nui "/>
        <s v="Fondo Concursable Becas - Ley N°20.742"/>
        <s v="Programa de Apoyo a la Acreditación de Calidad de Servicios Municipales "/>
        <s v="UFRO - Red de expertos macro zona sur"/>
        <s v="Municipalidades (Compensación por Predios Exentos) "/>
        <s v="Municipalidades (Programa Esterilización y Atención Sanitaria de Animales de Compañía)"/>
        <s v="Servicios de Asistencia Técnica Especializada SATE"/>
        <s v="Oficina Revitalización de Barrios e Infraestructural Patrimonial"/>
        <s v="Universidad de Chile - Fortalecimiento Organización"/>
        <s v="Oficina de Donación Española"/>
        <s v="Municipalidades (Prevención y Mitigación de Riesgos)"/>
        <s v="Programa de Modernización Municipal"/>
        <s v=" A Organismos Internacionales"/>
        <s v="A Comisión Económica Para América Latina y el Caribe"/>
        <s v="A Banco Interamericano de Desarrollo (BID)"/>
        <s v="A Banco Mundial"/>
        <s v="A Organización de las Naciones Unidas para la Alimentación"/>
        <s v="A Facultad Latinoamericana de Ciencias Sociales"/>
        <s v="Diálogos participativos regionales para ela"/>
        <s v="INGRESOS AL FISCO"/>
        <s v="Otros Ingresos al Fisco"/>
        <s v="Integros por Recuperación de Licencias Médicas"/>
        <s v="Integros por Saldos No Utilizados de Transferencia"/>
        <s v="Integros por Cobro de Pagos en Exceso"/>
        <s v="Integros por Cobro de Pagos Duplicados"/>
        <s v="OTROS GASTOS CORRIENTES"/>
        <s v="Devoluciones"/>
        <s v="ADQUISICIÓN DE ACTIVOS NO FINANCIEROS"/>
        <s v="Vehículo"/>
        <s v="Mobiliario y Otros"/>
        <s v="Máquinas y Equipos"/>
        <s v="Equipos Computacionales y Periféricos"/>
        <s v="Programas Informáticos"/>
        <s v="ADQUISICIÓN DE ACTIVOS FINANCIEROS "/>
        <s v="PRESTAMOS "/>
        <s v="De Fomento"/>
        <s v="Municipalidades"/>
        <s v="Aporte Reembolsable Especial a Municipalidades"/>
        <s v="Aporte Reembolsable Compensación Ingresos Propios "/>
        <s v="TRANSFERENCIAS DE CAPITAL "/>
        <s v="Al Gobierno Central"/>
        <s v="Programa Inversión Regional Región I  Tarapacá"/>
        <s v="Programa Inversión Regional Región II  Antofagasta"/>
        <s v="Programa Inversión Regional Región III Atacama"/>
        <s v="Programa Inversión Regional Región IV Coquimbo"/>
        <s v="Programa Inversión Regional Región V Valparaíso"/>
        <s v="Programa Inversión Regional Región VI del Libertador "/>
        <s v="Programa Inversión Regional Región VII  Maule"/>
        <s v="Programa Inversión Regional Región VIII  Bío Bío"/>
        <s v="Programa Inversión Regional Región IX La Araucanía"/>
        <s v="Programa Inversión Regional Región X  Los Lagos"/>
        <s v="Programa Inversión Regional Región XI  Aysén"/>
        <s v="Programa Inversión Regional Región XII Magallanes "/>
        <s v="Programa Inversión Regional Región Metropolitana"/>
        <s v="Programa Inversión Regional Región XIV Los Ríos"/>
        <s v="Programa Inversión Regional Región XV  Arica y Parinacota"/>
        <s v="Programa Inversión Regional Región XVI  Ñuble"/>
        <s v="Subsecretaría de Desarrollo Regional y Administrativo"/>
        <s v="Gobiernos Regionales - Programas de Inversión"/>
        <s v="Al Serviu VIII"/>
        <s v="Recuperación Región del Maule"/>
        <s v="Servicio Nacional del Patrimonio Cultural"/>
        <s v="Programa Financiamiento Gobiernos Regionales"/>
        <s v="A Otras Entidades Publicas"/>
        <s v="Provisión Fondo Nacional de Desarrollo Regional"/>
        <s v="Municipalidades (PMU)"/>
        <s v="Tradicional (PMU)"/>
        <s v="Emergencia (PMU)"/>
        <s v="Cuenca del Carbón (PMU)"/>
        <s v="Emergencia S.P.D."/>
        <s v="Municipalidades (PMB)"/>
        <s v="Asistencia Técnica (PMB)"/>
        <s v="Terrenos (PMB)"/>
        <s v="Otras Transferencias (PMB)"/>
        <s v="Estudios y diseños (PMB)"/>
        <s v="IRAL Inversión Regional de Asignación Local (PMB)"/>
        <s v="Obras (PMB)"/>
        <s v="3303010 Programa de Mejoramiento Urbano y Equipamiento Com"/>
        <s v="3303017 Provisión Programa Infraestructura Rural"/>
        <s v="3303020 Programa de Mejoramiento de Barrios FET-Covid-19"/>
        <s v="3303021 Provisión Puesta en Valor del Patrimonio"/>
        <s v="3303025 Provisión de Apoyo a la Gestión Subnacional"/>
        <s v="Fondo Recuperación de  (FRC)"/>
        <s v="3303110 Municipalidades (Fondo de Incentivo al Mejoramient"/>
        <s v="3303111 Municipalidades (Progr. Revital de Barrios e Infra"/>
        <s v="Municipalidades (Programa Recuperación Espacios de"/>
        <s v="Provisión Programa Saneamiento Sanitario"/>
        <s v="Provisión Programa Residuos Sólidos"/>
        <s v="Provisión Ley N° 20.378 - Fondo de Apoyo Regional "/>
        <s v="Provisión Incorporación Mayores Ingresos Propios"/>
        <s v="Provisión Energización"/>
        <s v="Provisión Regiones Extremas"/>
        <s v="Provisión Territorios Rezagados"/>
        <s v="Fondo de Desarrollo Local"/>
        <s v="Provisión Programas de Apoyo al Empleo"/>
        <s v="Fondo de Apoyo Contingencia Regional"/>
        <s v="Fondo de Equidad Interregional"/>
        <s v="Municipalidades (Programa de Modernización)"/>
        <s v="Sistema Información Financiera Municipal"/>
        <s v="Unidad de Gobierno Electrónico Local"/>
        <s v="Sistema Información Municipal (SIM )"/>
        <s v="Plataforma Unidad de RRHH"/>
        <s v="Servicios SINIM"/>
        <s v="SERVICIO DE LA DEUDA"/>
        <s v="Amortizacion de la Deuda Externa"/>
        <s v="Intereses Deuda Externa"/>
        <s v="Otros Gastos Financieros Deuda Externa"/>
        <s v="Deuda Flotante"/>
        <s v="SALDO FINAL DE CAJA"/>
        <s v="Aceleración de Carteras de Planes de Zonas Rezagad" u="1"/>
        <s v="3303001 Provisión Fondo Nacional de Desarrollo Regional" u="1"/>
        <s v="Programa Servicios de Asistencia Técnica Especiali" u="1"/>
        <s v="Fondo de Desarrollo Municipal (PMU - PMB - FRC)" u="1"/>
      </sharedItems>
    </cacheField>
    <cacheField name="Presupuesto Inicial 2024 M$" numFmtId="3">
      <sharedItems containsSemiMixedTypes="0" containsString="0" containsNumber="1" minValue="0" maxValue="633374794.29900002"/>
    </cacheField>
    <cacheField name="Presupuesto  Vigente 2024 M$" numFmtId="3">
      <sharedItems containsString="0" containsBlank="1" containsNumber="1" minValue="0" maxValue="601170950.5"/>
    </cacheField>
    <cacheField name="Ejecución M$" numFmtId="3">
      <sharedItems containsString="0" containsBlank="1" containsNumber="1" minValue="0" maxValue="196334329.11700001"/>
    </cacheField>
    <cacheField name="% de Ejecución  2024 M$" numFmtId="10">
      <sharedItems containsMixedTypes="1" containsNumber="1" minValue="0" maxValue="366427.39299999998"/>
    </cacheField>
    <cacheField name="Presupuesto comprometido M$" numFmtId="0">
      <sharedItems containsString="0" containsBlank="1" containsNumber="1" minValue="0" maxValue="205807315.75300002"/>
    </cacheField>
    <cacheField name="% Presupuesto comprometido M$" numFmtId="10">
      <sharedItems containsString="0" containsBlank="1" containsNumber="1" minValue="0" maxValue="366427.39299999998"/>
    </cacheField>
    <cacheField name="Saldo disponible M$" numFmtId="0">
      <sharedItems containsString="0" containsBlank="1" containsNumber="1" minValue="-2404268.2960000001" maxValue="395363634.847"/>
    </cacheField>
    <cacheField name="% Saldo disponible " numFmtId="10">
      <sharedItems containsSemiMixedTypes="0" containsString="0" containsNumber="1" minValue="-366426.39299999998" maxValue="1"/>
    </cacheField>
    <cacheField name="Presupuesto  Vigente 2023 M$" numFmtId="3">
      <sharedItems containsString="0" containsBlank="1" containsNumber="1" minValue="0" maxValue="522756337.54500002"/>
    </cacheField>
    <cacheField name="Ejecución  M$" numFmtId="3">
      <sharedItems containsString="0" containsBlank="1" containsNumber="1" minValue="0" maxValue="163022963.01371998"/>
    </cacheField>
    <cacheField name="%                           Ejecución 2023 M$" numFmtId="10">
      <sharedItems containsBlank="1" containsMixedTypes="1" containsNumber="1" minValue="0" maxValue="19.61536451852792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Juan Ignacio Cancino Pacheco" refreshedDate="45478.757540393519" createdVersion="6" refreshedVersion="5" minRefreshableVersion="3" recordCount="4">
  <cacheSource type="worksheet">
    <worksheetSource ref="B300:S304" sheet="CONSOLIDADO"/>
  </cacheSource>
  <cacheFields count="18">
    <cacheField name="1" numFmtId="0">
      <sharedItems count="6">
        <s v="PROGRAMA 01 - SUBSECRETARIA "/>
        <s v="PROGRAMA 02 - SUBNACIONAL"/>
        <s v="PROGRAMA 03 - DESARROLLO LOCAL"/>
        <s v="PROGRAMA 05 - TRANSFERENCIA GORES"/>
        <s v="PROGRAMA 50 - FET COVID-19" u="1"/>
        <s v="PROGRAMA 06 - PROGRAMAS DE CONVERGENCIA" u="1"/>
      </sharedItems>
    </cacheField>
    <cacheField name="." numFmtId="0">
      <sharedItems containsNonDate="0" containsString="0" containsBlank="1"/>
    </cacheField>
    <cacheField name=".2" numFmtId="0">
      <sharedItems containsNonDate="0" containsString="0" containsBlank="1"/>
    </cacheField>
    <cacheField name=".3" numFmtId="0">
      <sharedItems containsNonDate="0" containsString="0" containsBlank="1"/>
    </cacheField>
    <cacheField name=".4" numFmtId="0">
      <sharedItems containsNonDate="0" containsString="0" containsBlank="1"/>
    </cacheField>
    <cacheField name=".5" numFmtId="0">
      <sharedItems containsNonDate="0" containsString="0" containsBlank="1"/>
    </cacheField>
    <cacheField name="Presupuesto Inicial 2024 M$" numFmtId="3">
      <sharedItems containsSemiMixedTypes="0" containsString="0" containsNumber="1" minValue="7376302.0999999996" maxValue="279187175.09900004"/>
    </cacheField>
    <cacheField name="Presupuesto  Vigente 2024 M$" numFmtId="3">
      <sharedItems containsSemiMixedTypes="0" containsString="0" containsNumber="1" minValue="7884592.0999999996" maxValue="298023489.20000005"/>
    </cacheField>
    <cacheField name="Ejecución M$" numFmtId="3">
      <sharedItems containsSemiMixedTypes="0" containsString="0" containsNumber="1" minValue="2973350.8470000001" maxValue="160291943.01300001"/>
    </cacheField>
    <cacheField name="% de Ejecución  2024 M$" numFmtId="10">
      <sharedItems containsSemiMixedTypes="0" containsString="0" containsNumber="1" minValue="9.7715042369667535E-2" maxValue="0.53785003136256138"/>
    </cacheField>
    <cacheField name="Presupuesto comprometido M$" numFmtId="0">
      <sharedItems containsSemiMixedTypes="0" containsString="0" containsNumber="1" minValue="4521634.318" maxValue="166330187.89200002"/>
    </cacheField>
    <cacheField name="% Presupuesto comprometido M$" numFmtId="10">
      <sharedItems containsSemiMixedTypes="0" containsString="0" containsNumber="1" minValue="0.10577255812139881" maxValue="0.57347726561530055"/>
    </cacheField>
    <cacheField name="Saldo disponible M$" numFmtId="41">
      <sharedItems containsSemiMixedTypes="0" containsString="0" containsNumber="1" minValue="3362957.7819999997" maxValue="209360157.55700001"/>
    </cacheField>
    <cacheField name="% Saldo disponible " numFmtId="172">
      <sharedItems containsSemiMixedTypes="0" containsString="0" containsNumber="1" minValue="0.42652273438469945" maxValue="0.89422744187860126"/>
    </cacheField>
    <cacheField name="Presupuesto  Vigente 2023 M$" numFmtId="3">
      <sharedItems containsSemiMixedTypes="0" containsString="0" containsNumber="1" minValue="8760043.3499999996" maxValue="384479963.91000003"/>
    </cacheField>
    <cacheField name="Ejecución  M$" numFmtId="3">
      <sharedItems containsSemiMixedTypes="0" containsString="0" containsNumber="1" minValue="0" maxValue="139456346.36134496"/>
    </cacheField>
    <cacheField name="%                           Ejecución 2023 M$" numFmtId="10">
      <sharedItems containsSemiMixedTypes="0" containsString="0" containsNumber="1" minValue="0" maxValue="0.48737404219407415"/>
    </cacheField>
    <cacheField name="Saldo por ejecutar M$" numFmtId="41">
      <sharedItems containsSemiMixedTypes="0" containsString="0" containsNumber="1" minValue="0" maxValue="6038244.879000008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6">
  <r>
    <x v="0"/>
    <s v="Item."/>
    <s v="Asig."/>
    <s v="Sub"/>
    <s v="."/>
    <x v="0"/>
    <n v="633374794.29900002"/>
    <n v="601170950.5"/>
    <n v="196334329.11700001"/>
    <n v="0.32658652077866829"/>
    <n v="205807315.75300002"/>
    <n v="0.34234407963629643"/>
    <n v="395363634.847"/>
    <n v="0.65765592053004562"/>
    <n v="522756337.54500002"/>
    <n v="163022963.01371998"/>
    <n v="0.31185267648656023"/>
  </r>
  <r>
    <x v="1"/>
    <m/>
    <m/>
    <m/>
    <m/>
    <x v="1"/>
    <n v="19060021"/>
    <n v="19078325"/>
    <n v="9694100.8569999989"/>
    <n v="0.50812117190581452"/>
    <n v="9694100.8569999989"/>
    <n v="0.50812117190581452"/>
    <n v="9384224.1429999992"/>
    <n v="0.49187882809418537"/>
    <n v="17982302.175000001"/>
    <n v="9337919.473664999"/>
    <n v="0.51928387048500912"/>
  </r>
  <r>
    <x v="2"/>
    <s v="01."/>
    <m/>
    <m/>
    <m/>
    <x v="2"/>
    <n v="980243.5"/>
    <n v="982127.27800000005"/>
    <n v="426704.99699999992"/>
    <n v="0.43447016141221556"/>
    <n v="426704.99699999992"/>
    <n v="0.43447016141221556"/>
    <n v="555422.28100000008"/>
    <n v="0.56552983858778438"/>
    <n v="1148057.0264699999"/>
    <n v="431974.30265999999"/>
    <n v="0.37626554491654252"/>
  </r>
  <r>
    <x v="2"/>
    <m/>
    <s v="001."/>
    <m/>
    <m/>
    <x v="3"/>
    <n v="689990"/>
    <n v="689990"/>
    <n v="335956.81499999994"/>
    <n v="0.48690099131871467"/>
    <n v="335956.81499999994"/>
    <n v="0.48690099131871467"/>
    <n v="354033.185"/>
    <n v="0.51309900868128522"/>
    <n v="820059.66629999992"/>
    <n v="324446.12405999994"/>
    <n v="0.39563721689161679"/>
  </r>
  <r>
    <x v="2"/>
    <m/>
    <m/>
    <n v="1"/>
    <s v="21.01.001.001"/>
    <x v="4"/>
    <n v="154140"/>
    <n v="154140"/>
    <n v="63115.412000000004"/>
    <n v="0.40946809394057354"/>
    <n v="63115.411999999997"/>
    <n v="0.40946809394057349"/>
    <n v="91024.588000000003"/>
    <n v="0.59053190605942651"/>
    <n v="149664.00667499998"/>
    <n v="56883.525479999997"/>
    <n v="0.38007485395953838"/>
  </r>
  <r>
    <x v="2"/>
    <m/>
    <m/>
    <n v="2"/>
    <s v="21.01.001.002"/>
    <x v="5"/>
    <n v="16600"/>
    <n v="16600"/>
    <n v="8599.5409999999993"/>
    <n v="0.51804463855421679"/>
    <n v="8599.5409999999993"/>
    <n v="0.51804463855421679"/>
    <n v="8000.4589999999998"/>
    <n v="0.4819553614457831"/>
    <n v="19126.828979999998"/>
    <n v="7959.2824799999999"/>
    <n v="0.4161318370296842"/>
  </r>
  <r>
    <x v="2"/>
    <m/>
    <m/>
    <n v="3"/>
    <s v="21.01.001.003"/>
    <x v="6"/>
    <n v="88270"/>
    <n v="88270"/>
    <n v="45601.921000000002"/>
    <n v="0.51661856802990824"/>
    <n v="45601.921000000002"/>
    <n v="0.51661856802990824"/>
    <n v="42668.078999999998"/>
    <n v="0.48338143197009176"/>
    <n v="103778.84141999998"/>
    <n v="43193.586689999996"/>
    <n v="0.41620802563397902"/>
  </r>
  <r>
    <x v="2"/>
    <m/>
    <m/>
    <n v="7"/>
    <s v="21.01.001.007"/>
    <x v="7"/>
    <n v="9630"/>
    <n v="9630"/>
    <n v="4875.3519999999999"/>
    <n v="0.50626708203530635"/>
    <n v="4875.3519999999999"/>
    <n v="0.50626708203530635"/>
    <n v="4754.6480000000001"/>
    <n v="0.49373291796469371"/>
    <n v="10044.505259999998"/>
    <n v="4833.9323099999992"/>
    <n v="0.48125140909130254"/>
  </r>
  <r>
    <x v="2"/>
    <m/>
    <m/>
    <n v="12"/>
    <s v="21.01.001.012"/>
    <x v="8"/>
    <n v="2200"/>
    <n v="2200"/>
    <n v="1115.9100000000001"/>
    <n v="0.50723181818181817"/>
    <n v="1115.9100000000001"/>
    <n v="0.50723181818181817"/>
    <n v="1084.0899999999999"/>
    <n v="0.49276818181818177"/>
    <n v="3751.0428599999996"/>
    <n v="1102.06386"/>
    <n v="0.29380199084155495"/>
  </r>
  <r>
    <x v="2"/>
    <m/>
    <m/>
    <n v="13"/>
    <s v="21.01.001.013"/>
    <x v="9"/>
    <n v="51980"/>
    <n v="51980"/>
    <n v="26606.387999999999"/>
    <n v="0.51185817622162366"/>
    <n v="26606.387999999999"/>
    <n v="0.51185817622162366"/>
    <n v="25373.612000000001"/>
    <n v="0.48814182377837634"/>
    <n v="65457.891899999988"/>
    <n v="26226.494279999995"/>
    <n v="0.40066206715098934"/>
  </r>
  <r>
    <x v="2"/>
    <m/>
    <m/>
    <n v="14"/>
    <s v="21.01.001.014"/>
    <x v="10"/>
    <n v="79670"/>
    <n v="79670"/>
    <n v="42376.345999999998"/>
    <n v="0.53189840592443827"/>
    <n v="42376.345999999998"/>
    <n v="0.53189840592443827"/>
    <n v="37293.654000000002"/>
    <n v="0.46810159407556173"/>
    <n v="97560.710459999988"/>
    <n v="39003.678989999993"/>
    <n v="0.39978879618749341"/>
  </r>
  <r>
    <x v="2"/>
    <m/>
    <m/>
    <n v="15"/>
    <s v="21.01.001.015"/>
    <x v="11"/>
    <n v="195840"/>
    <n v="195840"/>
    <n v="104114.524"/>
    <n v="0.53163053513071901"/>
    <n v="104114.524"/>
    <n v="0.53163053513071901"/>
    <n v="91725.475999999995"/>
    <n v="0.46836946486928099"/>
    <n v="242567.41378499998"/>
    <n v="95903.706509999989"/>
    <n v="0.39536929142100014"/>
  </r>
  <r>
    <x v="2"/>
    <m/>
    <m/>
    <n v="22"/>
    <s v="21.01.001.022"/>
    <x v="12"/>
    <n v="63130"/>
    <n v="63130"/>
    <n v="33557.414999999994"/>
    <n v="0.53156051005860916"/>
    <n v="33557.415000000001"/>
    <n v="0.53156051005860927"/>
    <n v="29572.584999999999"/>
    <n v="0.46843948994139079"/>
    <n v="78120.782594999997"/>
    <n v="30918.136859999999"/>
    <n v="0.39577351676426842"/>
  </r>
  <r>
    <x v="2"/>
    <m/>
    <m/>
    <n v="39"/>
    <s v="21.01.001.039"/>
    <x v="13"/>
    <n v="11180"/>
    <n v="11180"/>
    <n v="5994.0060000000003"/>
    <n v="0.53613649373881933"/>
    <n v="5994.0060000000003"/>
    <n v="0.53613649373881933"/>
    <n v="5185.9939999999997"/>
    <n v="0.46386350626118067"/>
    <n v="23756.602364999999"/>
    <n v="5306.1966000000002"/>
    <n v="0.22335671231410958"/>
  </r>
  <r>
    <x v="2"/>
    <m/>
    <m/>
    <n v="998"/>
    <s v="21.01.001.0998"/>
    <x v="14"/>
    <n v="17350"/>
    <n v="17350"/>
    <n v="0"/>
    <n v="0"/>
    <n v="0"/>
    <n v="0"/>
    <n v="17350"/>
    <n v="1"/>
    <n v="26231.039999999997"/>
    <n v="13115.519999999999"/>
    <n v="0.5"/>
  </r>
  <r>
    <x v="2"/>
    <m/>
    <m/>
    <n v="999"/>
    <s v="21.01.001.0999"/>
    <x v="15"/>
    <n v="0"/>
    <n v="0"/>
    <n v="0"/>
    <s v="0.00%"/>
    <n v="0"/>
    <n v="0"/>
    <n v="0"/>
    <n v="0"/>
    <n v="0"/>
    <n v="0"/>
    <s v="0.00%"/>
  </r>
  <r>
    <x v="2"/>
    <m/>
    <s v="002."/>
    <m/>
    <m/>
    <x v="16"/>
    <n v="21740"/>
    <n v="21740"/>
    <n v="10180.769999999999"/>
    <n v="0.46829668813247466"/>
    <n v="10180.769999999999"/>
    <n v="0.46829668813247466"/>
    <n v="11559.230000000001"/>
    <n v="0.5317033118675254"/>
    <n v="32455.824974999996"/>
    <n v="10824.929414999999"/>
    <n v="0.33352809313391979"/>
  </r>
  <r>
    <x v="2"/>
    <m/>
    <m/>
    <n v="1"/>
    <s v="21.01.002.001"/>
    <x v="17"/>
    <n v="1570"/>
    <n v="1570"/>
    <n v="855.55899999999997"/>
    <n v="0.54494203821656051"/>
    <n v="855.55899999999997"/>
    <n v="0.54494203821656051"/>
    <n v="714.44100000000003"/>
    <n v="0.45505796178343949"/>
    <n v="7366.2657749999989"/>
    <n v="783.0809999999999"/>
    <n v="0.10630637339446254"/>
  </r>
  <r>
    <x v="2"/>
    <m/>
    <m/>
    <n v="2"/>
    <s v="21.01.002.002"/>
    <x v="18"/>
    <n v="20170"/>
    <n v="20170"/>
    <n v="9325.2109999999993"/>
    <n v="0.46233073872087255"/>
    <n v="9325.2109999999993"/>
    <n v="0.46233073872087255"/>
    <n v="10844.789000000001"/>
    <n v="0.5376692612791274"/>
    <n v="25089.559199999996"/>
    <n v="10041.848414999999"/>
    <n v="0.4002401291689493"/>
  </r>
  <r>
    <x v="2"/>
    <m/>
    <s v="003."/>
    <m/>
    <m/>
    <x v="19"/>
    <n v="58750"/>
    <n v="58750"/>
    <n v="30732.355000000003"/>
    <n v="0.52310391489361707"/>
    <n v="30732.355000000003"/>
    <n v="0.52310391489361707"/>
    <n v="28017.644999999997"/>
    <n v="0.47689608510638293"/>
    <n v="76454.657189999998"/>
    <n v="29628.816659999997"/>
    <n v="0.38753449101692322"/>
  </r>
  <r>
    <x v="2"/>
    <m/>
    <m/>
    <n v="1"/>
    <s v="21.01.003.001"/>
    <x v="20"/>
    <n v="30600"/>
    <n v="30600"/>
    <n v="16269.422"/>
    <n v="0.53168045751633985"/>
    <n v="16269.422"/>
    <n v="0.53168045751633985"/>
    <n v="14330.578"/>
    <n v="0.46831954248366009"/>
    <n v="37832.131439999997"/>
    <n v="14941.266209999998"/>
    <n v="0.39493588231200116"/>
  </r>
  <r>
    <x v="2"/>
    <m/>
    <m/>
    <n v="2"/>
    <s v="21.01.003.002"/>
    <x v="21"/>
    <n v="28150"/>
    <n v="28150"/>
    <n v="14462.933000000001"/>
    <n v="0.51378092362344585"/>
    <n v="14462.933000000001"/>
    <n v="0.51378092362344585"/>
    <n v="13687.066999999999"/>
    <n v="0.48621907637655415"/>
    <n v="38622.525749999993"/>
    <n v="14687.550449999999"/>
    <n v="0.38028456618997791"/>
  </r>
  <r>
    <x v="2"/>
    <m/>
    <m/>
    <n v="3"/>
    <s v="21.01.003.003"/>
    <x v="22"/>
    <n v="0"/>
    <n v="0"/>
    <n v="0"/>
    <s v="0.00%"/>
    <n v="0"/>
    <n v="0"/>
    <n v="0"/>
    <n v="0"/>
    <n v="0"/>
    <n v="0"/>
    <s v="0.00%"/>
  </r>
  <r>
    <x v="2"/>
    <m/>
    <s v="004."/>
    <m/>
    <m/>
    <x v="23"/>
    <n v="208653.5"/>
    <n v="210371.766"/>
    <n v="49504.032999999989"/>
    <n v="0.23531690559654278"/>
    <n v="49504.032999999996"/>
    <n v="0.23531690559654281"/>
    <n v="160867.73300000001"/>
    <n v="0.76468309440345716"/>
    <n v="214459.83391499997"/>
    <n v="66747.513285000008"/>
    <n v="0.31123549835189668"/>
  </r>
  <r>
    <x v="2"/>
    <m/>
    <m/>
    <n v="4"/>
    <s v="21.01.004.004"/>
    <x v="24"/>
    <n v="203143.5"/>
    <n v="203143.5"/>
    <n v="45699.12999999999"/>
    <n v="0.22495984365731608"/>
    <n v="45699.13"/>
    <n v="0.22495984365731611"/>
    <n v="157444.37"/>
    <n v="0.77504015634268386"/>
    <n v="193957.44749999998"/>
    <n v="61412.689619999997"/>
    <n v="0.31662970621429737"/>
  </r>
  <r>
    <x v="2"/>
    <m/>
    <m/>
    <n v="5"/>
    <s v="21.01.004.005"/>
    <x v="25"/>
    <n v="600"/>
    <n v="600"/>
    <n v="0"/>
    <n v="0"/>
    <n v="0"/>
    <n v="0"/>
    <n v="600"/>
    <n v="1"/>
    <n v="7864.9649999999992"/>
    <n v="436.25353499999994"/>
    <n v="5.546795631004079E-2"/>
  </r>
  <r>
    <x v="2"/>
    <m/>
    <m/>
    <n v="6"/>
    <s v="21.01.004.006"/>
    <x v="26"/>
    <n v="2910"/>
    <n v="4628.2659999999996"/>
    <n v="3804.9030000000002"/>
    <n v="0.82210119297378337"/>
    <n v="3804.9029999999998"/>
    <n v="0.82210119297378326"/>
    <n v="823.36300000000006"/>
    <n v="0.17789880702621674"/>
    <n v="10049.921414999999"/>
    <n v="4719.5979299999999"/>
    <n v="0.46961540644046923"/>
  </r>
  <r>
    <x v="2"/>
    <m/>
    <m/>
    <n v="7"/>
    <s v="21.01.004.007"/>
    <x v="27"/>
    <n v="2000"/>
    <n v="2000"/>
    <n v="0"/>
    <n v="0"/>
    <n v="0"/>
    <n v="0"/>
    <n v="2000"/>
    <n v="1"/>
    <n v="2587.5"/>
    <n v="178.97219999999999"/>
    <n v="6.9167999999999993E-2"/>
  </r>
  <r>
    <x v="2"/>
    <m/>
    <s v="005."/>
    <m/>
    <m/>
    <x v="23"/>
    <n v="1110"/>
    <n v="1275.5119999999999"/>
    <n v="331.024"/>
    <n v="0.2595224505923896"/>
    <n v="331.024"/>
    <n v="0.2595224505923896"/>
    <n v="944.48800000000006"/>
    <n v="0.74047754940761046"/>
    <n v="4627.0440899999994"/>
    <n v="326.91923999999995"/>
    <n v="7.0654014450940744E-2"/>
  </r>
  <r>
    <x v="2"/>
    <m/>
    <m/>
    <n v="1"/>
    <s v="21.01.005.001"/>
    <x v="28"/>
    <n v="10"/>
    <n v="10"/>
    <n v="0"/>
    <n v="0"/>
    <n v="0"/>
    <n v="0"/>
    <n v="10"/>
    <n v="1"/>
    <n v="831.86675999999989"/>
    <n v="0"/>
    <n v="0"/>
  </r>
  <r>
    <x v="2"/>
    <m/>
    <m/>
    <n v="2"/>
    <s v="21.01.005.002"/>
    <x v="29"/>
    <n v="320"/>
    <n v="485.512"/>
    <n v="331.024"/>
    <n v="0.68180395129265603"/>
    <n v="331.024"/>
    <n v="0.68180395129265603"/>
    <n v="154.488"/>
    <n v="0.31819604870734403"/>
    <n v="564.83883000000003"/>
    <n v="326.91923999999995"/>
    <n v="0.57878322565040352"/>
  </r>
  <r>
    <x v="2"/>
    <m/>
    <m/>
    <n v="3"/>
    <s v="21.01.005.003"/>
    <x v="30"/>
    <n v="780"/>
    <n v="780"/>
    <n v="0"/>
    <n v="0"/>
    <n v="0"/>
    <n v="0"/>
    <n v="780"/>
    <n v="1"/>
    <n v="3230.3384999999998"/>
    <n v="0"/>
    <n v="0"/>
  </r>
  <r>
    <x v="2"/>
    <s v="02."/>
    <m/>
    <m/>
    <m/>
    <x v="31"/>
    <n v="17005520.5"/>
    <n v="16990784.268999998"/>
    <n v="8690488.9589999989"/>
    <n v="0.51148250848290489"/>
    <n v="8690488.9589999989"/>
    <n v="0.51148250848290489"/>
    <n v="8300295.3099999996"/>
    <n v="0.48851749151709511"/>
    <n v="15271935.063525001"/>
    <n v="8301779.535015"/>
    <n v="0.54359709496425923"/>
  </r>
  <r>
    <x v="2"/>
    <m/>
    <s v="001."/>
    <m/>
    <m/>
    <x v="3"/>
    <n v="14581439.994000001"/>
    <n v="14559322.339"/>
    <n v="7412851.8819999984"/>
    <n v="0.50914813954927152"/>
    <n v="7412851.8820000002"/>
    <n v="0.50914813954927163"/>
    <n v="7146470.4569999995"/>
    <n v="0.49085186045072832"/>
    <n v="12705378.654914999"/>
    <n v="7064304.1410150006"/>
    <n v="0.55600894179428628"/>
  </r>
  <r>
    <x v="2"/>
    <m/>
    <m/>
    <n v="1"/>
    <s v="21.02.001.001"/>
    <x v="32"/>
    <n v="3314312.128"/>
    <n v="3262585.3110000002"/>
    <n v="1538381.821"/>
    <n v="0.47152232795668342"/>
    <n v="1538381.821"/>
    <n v="0.47152232795668342"/>
    <n v="1724203.49"/>
    <n v="0.52847767204331653"/>
    <n v="2778400.5118649998"/>
    <n v="1460874.9203549998"/>
    <n v="0.52579709588895385"/>
  </r>
  <r>
    <x v="2"/>
    <m/>
    <m/>
    <n v="2"/>
    <s v="21.02.001.002"/>
    <x v="5"/>
    <n v="131240"/>
    <n v="131240"/>
    <n v="72045.453999999998"/>
    <n v="0.5489595702529716"/>
    <n v="72045.453999999998"/>
    <n v="0.5489595702529716"/>
    <n v="59194.546000000002"/>
    <n v="0.45104042974702835"/>
    <n v="131080.88803499998"/>
    <n v="63398.904299999995"/>
    <n v="0.48366245644499917"/>
  </r>
  <r>
    <x v="2"/>
    <m/>
    <m/>
    <n v="3"/>
    <s v="21.02.001.003"/>
    <x v="6"/>
    <n v="2083110"/>
    <n v="2083110"/>
    <n v="1094139.818"/>
    <n v="0.52524341873448832"/>
    <n v="1094139.818"/>
    <n v="0.52524341873448832"/>
    <n v="988970.18200000003"/>
    <n v="0.47475658126551168"/>
    <n v="2061830.8867949999"/>
    <n v="1024876.9082249999"/>
    <n v="0.49707127523834577"/>
  </r>
  <r>
    <x v="2"/>
    <m/>
    <m/>
    <n v="4"/>
    <s v="21.02.001.004"/>
    <x v="33"/>
    <n v="277100"/>
    <n v="277100"/>
    <n v="144463.12"/>
    <n v="0.52133929989173577"/>
    <n v="144463.12"/>
    <n v="0.52133929989173577"/>
    <n v="132636.88"/>
    <n v="0.47866070010826417"/>
    <n v="288050.53742999997"/>
    <n v="138682.03878"/>
    <n v="0.48145037331756946"/>
  </r>
  <r>
    <x v="2"/>
    <m/>
    <m/>
    <n v="6"/>
    <s v="21.02.001.006"/>
    <x v="34"/>
    <n v="0"/>
    <n v="0"/>
    <n v="0"/>
    <s v="0.00%"/>
    <n v="0"/>
    <n v="0"/>
    <n v="0"/>
    <n v="0"/>
    <n v="25.607969999999998"/>
    <n v="0"/>
    <n v="0"/>
  </r>
  <r>
    <x v="2"/>
    <m/>
    <m/>
    <n v="7"/>
    <s v="21.02.001.007"/>
    <x v="35"/>
    <n v="141610"/>
    <n v="141610"/>
    <n v="73006.127999999982"/>
    <n v="0.51554359155426865"/>
    <n v="73006.127999999997"/>
    <n v="0.51554359155426877"/>
    <n v="68603.872000000003"/>
    <n v="0.48445640844573123"/>
    <n v="149996.38139999998"/>
    <n v="67421.98242"/>
    <n v="0.44949072631428166"/>
  </r>
  <r>
    <x v="2"/>
    <m/>
    <m/>
    <n v="13"/>
    <s v="21.02.001.013"/>
    <x v="10"/>
    <n v="2325100"/>
    <n v="2325100"/>
    <n v="1222127.9109999998"/>
    <n v="0.52562380585781254"/>
    <n v="1222127.9110000001"/>
    <n v="0.52562380585781265"/>
    <n v="1102972.0889999999"/>
    <n v="0.4743761941421874"/>
    <n v="2349001.4258249998"/>
    <n v="1145400.1897499999"/>
    <n v="0.48761153448330519"/>
  </r>
  <r>
    <x v="2"/>
    <m/>
    <m/>
    <n v="14"/>
    <s v="21.02.001.014"/>
    <x v="11"/>
    <n v="4714310"/>
    <n v="4714310"/>
    <n v="2463947.9129999997"/>
    <n v="0.52265292545462638"/>
    <n v="2463947.9130000002"/>
    <n v="0.52265292545462649"/>
    <n v="2250362.0869999998"/>
    <n v="0.47734707454537351"/>
    <n v="3193585.5578849996"/>
    <n v="2325962.6963550001"/>
    <n v="0.72832327620350468"/>
  </r>
  <r>
    <x v="2"/>
    <m/>
    <m/>
    <n v="21"/>
    <s v="21.02.001.021"/>
    <x v="12"/>
    <n v="1484240"/>
    <n v="1484240"/>
    <n v="776369.47500000009"/>
    <n v="0.52307542917587457"/>
    <n v="776369.47499999998"/>
    <n v="0.52307542917587446"/>
    <n v="707870.52500000002"/>
    <n v="0.47692457082412548"/>
    <n v="1481530.303575"/>
    <n v="731908.29091500002"/>
    <n v="0.49402181592159944"/>
  </r>
  <r>
    <x v="2"/>
    <m/>
    <m/>
    <n v="37"/>
    <s v="21.02.001.037"/>
    <x v="36"/>
    <n v="0"/>
    <n v="26282.1"/>
    <n v="26281.307000000001"/>
    <n v="0.999969827373003"/>
    <n v="26281.307000000001"/>
    <n v="0.999969827373003"/>
    <n v="0.79300000000000004"/>
    <n v="3.0172626997081667E-5"/>
    <n v="52440.095564999996"/>
    <n v="25627.809914999998"/>
    <n v="0.48870639229164037"/>
  </r>
  <r>
    <x v="2"/>
    <m/>
    <m/>
    <n v="38"/>
    <s v="21.02.001.038"/>
    <x v="37"/>
    <n v="347.86599999999999"/>
    <n v="3674.9279999999999"/>
    <n v="2088.9349999999999"/>
    <n v="0.56842882363953795"/>
    <n v="2088.9349999999999"/>
    <n v="0.56842882363953795"/>
    <n v="1585.9929999999999"/>
    <n v="0.43157117636046205"/>
    <n v="57168.330569999991"/>
    <n v="0"/>
    <n v="0"/>
  </r>
  <r>
    <x v="2"/>
    <m/>
    <m/>
    <n v="998"/>
    <s v="21.02.001.0998"/>
    <x v="14"/>
    <n v="110070"/>
    <n v="110070"/>
    <n v="0"/>
    <n v="0"/>
    <n v="0"/>
    <n v="0"/>
    <n v="110070"/>
    <n v="1"/>
    <n v="162268.12799999997"/>
    <n v="80150.399999999994"/>
    <n v="0.49393803322855867"/>
  </r>
  <r>
    <x v="2"/>
    <m/>
    <m/>
    <n v="999"/>
    <s v="21.02.001.0999"/>
    <x v="15"/>
    <n v="0"/>
    <n v="0"/>
    <n v="0"/>
    <s v="0.00%"/>
    <n v="0"/>
    <n v="0"/>
    <n v="0"/>
    <n v="0"/>
    <n v="0"/>
    <n v="0"/>
    <s v="0.00%"/>
  </r>
  <r>
    <x v="2"/>
    <m/>
    <s v="002."/>
    <m/>
    <m/>
    <x v="16"/>
    <n v="578580"/>
    <n v="578580"/>
    <n v="290059.63699999999"/>
    <n v="0.50133021708320369"/>
    <n v="290059.63699999999"/>
    <n v="0.50133021708320369"/>
    <n v="288520.36300000001"/>
    <n v="0.49866978291679631"/>
    <n v="605166.83288999996"/>
    <n v="283399.32712500001"/>
    <n v="0.46829950308349594"/>
  </r>
  <r>
    <x v="2"/>
    <m/>
    <m/>
    <n v="1"/>
    <s v="21.02.002.001"/>
    <x v="17"/>
    <n v="42160"/>
    <n v="42160"/>
    <n v="20257.896999999997"/>
    <n v="0.48050040322580639"/>
    <n v="20257.897000000001"/>
    <n v="0.48050040322580645"/>
    <n v="21902.102999999999"/>
    <n v="0.51949959677419355"/>
    <n v="47333.798864999997"/>
    <n v="20999.622149999999"/>
    <n v="0.44364962571233085"/>
  </r>
  <r>
    <x v="2"/>
    <m/>
    <m/>
    <n v="2"/>
    <s v="21.02.002.002"/>
    <x v="18"/>
    <n v="536420"/>
    <n v="536420"/>
    <n v="269801.74"/>
    <n v="0.50296733902539048"/>
    <n v="269801.74"/>
    <n v="0.50296733902539048"/>
    <n v="266618.26"/>
    <n v="0.49703266097460946"/>
    <n v="557833.03402499994"/>
    <n v="262399.704975"/>
    <n v="0.47039111879351386"/>
  </r>
  <r>
    <x v="2"/>
    <m/>
    <s v="003."/>
    <m/>
    <m/>
    <x v="19"/>
    <n v="1425280"/>
    <n v="1425280"/>
    <n v="770351.35199999996"/>
    <n v="0.5404912382128424"/>
    <n v="770351.35199999996"/>
    <n v="0.5404912382128424"/>
    <n v="654928.64800000004"/>
    <n v="0.45950876178715766"/>
    <n v="1413988.418475"/>
    <n v="708451.65121499996"/>
    <n v="0.50103073119868402"/>
  </r>
  <r>
    <x v="2"/>
    <m/>
    <m/>
    <n v="1"/>
    <s v="21.02.003.001"/>
    <x v="20"/>
    <n v="752020"/>
    <n v="752020"/>
    <n v="393360.51400000002"/>
    <n v="0.52307187840748914"/>
    <n v="393360.51400000002"/>
    <n v="0.52307187840748914"/>
    <n v="358659.48599999998"/>
    <n v="0.4769281215925108"/>
    <n v="751640.48725499993"/>
    <n v="370833.23947499995"/>
    <n v="0.49336517359421045"/>
  </r>
  <r>
    <x v="2"/>
    <m/>
    <m/>
    <n v="2"/>
    <s v="21.02.003.002"/>
    <x v="21"/>
    <n v="673260"/>
    <n v="673260"/>
    <n v="376990.83799999999"/>
    <n v="0.5599483676440008"/>
    <n v="376990.83799999999"/>
    <n v="0.5599483676440008"/>
    <n v="296269.16200000001"/>
    <n v="0.4400516323559992"/>
    <n v="662347.93122000003"/>
    <n v="337618.41174000001"/>
    <n v="0.50972969919016697"/>
  </r>
  <r>
    <x v="2"/>
    <m/>
    <m/>
    <n v="3"/>
    <s v="21.02.003.003"/>
    <x v="22"/>
    <n v="0"/>
    <n v="0"/>
    <n v="0"/>
    <s v="0.00%"/>
    <n v="0"/>
    <n v="0"/>
    <n v="0"/>
    <n v="0"/>
    <n v="0"/>
    <n v="0"/>
    <s v="0.00%"/>
  </r>
  <r>
    <x v="2"/>
    <m/>
    <s v="004."/>
    <m/>
    <m/>
    <x v="23"/>
    <n v="333870.50599999999"/>
    <n v="331652.234"/>
    <n v="198771.5"/>
    <n v="0.59933713577819592"/>
    <n v="198771.5"/>
    <n v="0.59933713577819592"/>
    <n v="132880.734"/>
    <n v="0.40066286422180408"/>
    <n v="377999.006085"/>
    <n v="227929.91179499996"/>
    <n v="0.60299077014965952"/>
  </r>
  <r>
    <x v="2"/>
    <m/>
    <m/>
    <n v="4"/>
    <s v="21.02.004.004"/>
    <x v="24"/>
    <n v="203143.5"/>
    <n v="203143.5"/>
    <n v="116565.10299999999"/>
    <n v="0.573806708065973"/>
    <n v="116565.103"/>
    <n v="0.57380670806597311"/>
    <n v="86578.396999999997"/>
    <n v="0.42619329193402694"/>
    <n v="193957.44749999998"/>
    <n v="127551.51112499999"/>
    <n v="0.6576262616829911"/>
  </r>
  <r>
    <x v="2"/>
    <m/>
    <m/>
    <n v="5"/>
    <s v="21.02.004.005"/>
    <x v="25"/>
    <n v="56034"/>
    <n v="56034"/>
    <n v="19353.006000000001"/>
    <n v="0.34537969804047547"/>
    <n v="19353.006000000001"/>
    <n v="0.34537969804047547"/>
    <n v="36680.993999999999"/>
    <n v="0.65462030195952459"/>
    <n v="51749.999999999993"/>
    <n v="32558.30343"/>
    <n v="0.62914596000000012"/>
  </r>
  <r>
    <x v="2"/>
    <m/>
    <m/>
    <n v="6"/>
    <s v="21.02.004.006"/>
    <x v="26"/>
    <n v="73993.005999999994"/>
    <n v="71774.733999999997"/>
    <n v="62853.390999999996"/>
    <n v="0.87570357279206357"/>
    <n v="62853.391000000003"/>
    <n v="0.87570357279206368"/>
    <n v="8921.3430000000008"/>
    <n v="0.12429642720793645"/>
    <n v="131774.05858499999"/>
    <n v="67820.097239999988"/>
    <n v="0.51466956370819439"/>
  </r>
  <r>
    <x v="2"/>
    <m/>
    <m/>
    <n v="7"/>
    <s v="21.02.004.007"/>
    <x v="27"/>
    <n v="700"/>
    <n v="700"/>
    <n v="0"/>
    <n v="0"/>
    <n v="0"/>
    <n v="0"/>
    <n v="700"/>
    <n v="0"/>
    <n v="517.5"/>
    <n v="0"/>
    <n v="0"/>
  </r>
  <r>
    <x v="2"/>
    <m/>
    <s v="005."/>
    <m/>
    <m/>
    <x v="23"/>
    <n v="86350"/>
    <n v="95949.695999999996"/>
    <n v="18454.588"/>
    <n v="0.19233607577037035"/>
    <n v="18454.588"/>
    <n v="0.19233607577037035"/>
    <n v="77495.108000000007"/>
    <n v="0.80766392422962974"/>
    <n v="169402.15115999998"/>
    <n v="17694.503864999999"/>
    <n v="0.10445265153857212"/>
  </r>
  <r>
    <x v="2"/>
    <m/>
    <m/>
    <n v="1"/>
    <s v="21.02.005.001"/>
    <x v="28"/>
    <n v="10"/>
    <n v="10"/>
    <n v="0"/>
    <n v="0"/>
    <n v="0"/>
    <n v="0"/>
    <n v="10"/>
    <n v="1"/>
    <n v="49357.409129999993"/>
    <n v="0"/>
    <n v="0"/>
  </r>
  <r>
    <x v="2"/>
    <m/>
    <m/>
    <n v="2"/>
    <s v="21.02.005.002"/>
    <x v="29"/>
    <n v="17560"/>
    <n v="27159.696"/>
    <n v="18454.588"/>
    <n v="0.67948433590714707"/>
    <n v="18454.588"/>
    <n v="0.67948433590714707"/>
    <n v="8705.1080000000002"/>
    <n v="0.32051566409285287"/>
    <n v="18545.557454999998"/>
    <n v="17694.503864999999"/>
    <n v="0.95411011008620017"/>
  </r>
  <r>
    <x v="2"/>
    <m/>
    <m/>
    <n v="3"/>
    <s v="21.02.005.003"/>
    <x v="30"/>
    <n v="68780"/>
    <n v="68780"/>
    <n v="0"/>
    <n v="0"/>
    <n v="0"/>
    <n v="0"/>
    <n v="68780"/>
    <n v="1"/>
    <n v="101499.18457499999"/>
    <n v="0"/>
    <n v="0"/>
  </r>
  <r>
    <x v="2"/>
    <s v="03."/>
    <m/>
    <m/>
    <m/>
    <x v="38"/>
    <n v="1074257"/>
    <n v="1105413.453"/>
    <n v="576906.90099999995"/>
    <n v="0.52189241901690508"/>
    <n v="576906.90099999995"/>
    <n v="0.52189241901690508"/>
    <n v="528506.55200000003"/>
    <n v="0.47810758098309486"/>
    <n v="1562310.085005"/>
    <n v="604165.63598999998"/>
    <n v="0.38671301029722688"/>
  </r>
  <r>
    <x v="2"/>
    <m/>
    <s v="001."/>
    <m/>
    <m/>
    <x v="39"/>
    <n v="1009080"/>
    <n v="1027384"/>
    <n v="509397.848"/>
    <n v="0.49582030477406697"/>
    <n v="509397.848"/>
    <n v="0.49582030477406697"/>
    <n v="517986.152"/>
    <n v="0.50417969522593309"/>
    <n v="1523408.22"/>
    <n v="597857.87402999995"/>
    <n v="0.39244758311071731"/>
  </r>
  <r>
    <x v="2"/>
    <m/>
    <m/>
    <n v="1"/>
    <s v="21.03.001.001"/>
    <x v="40"/>
    <n v="984080"/>
    <n v="1011946"/>
    <n v="498816.67300000001"/>
    <n v="0.49292815328090628"/>
    <n v="498816.67300000001"/>
    <n v="0.49292815328090628"/>
    <n v="513129.32699999999"/>
    <n v="0.50707184671909367"/>
    <n v="1509277.35672"/>
    <n v="587671.25809499994"/>
    <n v="0.38937260635258059"/>
  </r>
  <r>
    <x v="2"/>
    <m/>
    <m/>
    <n v="2"/>
    <s v="21.03.001.002"/>
    <x v="41"/>
    <n v="25000"/>
    <n v="15438"/>
    <n v="10581.174999999999"/>
    <n v="0.68539804378805536"/>
    <n v="10581.174999999999"/>
    <n v="0.68539804378805536"/>
    <n v="4856.8249999999998"/>
    <n v="0.31460195621194453"/>
    <n v="14130.86328"/>
    <n v="10186.615934999998"/>
    <n v="0.72087711367341167"/>
  </r>
  <r>
    <x v="2"/>
    <m/>
    <s v="005"/>
    <m/>
    <s v="21.03.005"/>
    <x v="42"/>
    <n v="65177"/>
    <n v="78029.452999999994"/>
    <n v="67509.053"/>
    <n v="0.86517398757107788"/>
    <n v="67509.053"/>
    <n v="0.86517398757107788"/>
    <n v="10520.4"/>
    <n v="0.1348260124289222"/>
    <n v="38777.665004999995"/>
    <n v="6307.7619599999989"/>
    <n v="0.16266482159734671"/>
  </r>
  <r>
    <x v="2"/>
    <m/>
    <m/>
    <m/>
    <s v="21.03.007"/>
    <x v="43"/>
    <n v="0"/>
    <n v="0"/>
    <n v="0"/>
    <s v="0.00%"/>
    <n v="0"/>
    <n v="0"/>
    <n v="0"/>
    <n v="0"/>
    <n v="124.19999999999999"/>
    <n v="0"/>
    <n v="0"/>
  </r>
  <r>
    <x v="3"/>
    <m/>
    <m/>
    <m/>
    <m/>
    <x v="44"/>
    <n v="2404066"/>
    <n v="4625753"/>
    <n v="1446273.0099999998"/>
    <n v="0.31265677393496794"/>
    <n v="3153423.3119999999"/>
    <n v="0.68171026684736513"/>
    <n v="1472329.6879999998"/>
    <n v="0.31828973315263481"/>
    <n v="4521644.8650000002"/>
    <n v="1028993.9415749999"/>
    <n v="0.22757071205215049"/>
  </r>
  <r>
    <x v="2"/>
    <s v=".02"/>
    <m/>
    <m/>
    <m/>
    <x v="45"/>
    <n v="20565"/>
    <n v="32648.798000000003"/>
    <n v="14519.767"/>
    <n v="0.44472592834811248"/>
    <n v="19502.773000000001"/>
    <n v="0.59735041394173227"/>
    <n v="13146.025000000001"/>
    <n v="0.40264958605826778"/>
    <n v="30227.936759999997"/>
    <n v="27665.023184999998"/>
    <n v="0.91521374431378821"/>
  </r>
  <r>
    <x v="2"/>
    <m/>
    <s v=".001"/>
    <m/>
    <s v="22.02.001"/>
    <x v="46"/>
    <n v="0"/>
    <n v="0"/>
    <n v="0"/>
    <s v="0.00%"/>
    <n v="0"/>
    <n v="0"/>
    <n v="0"/>
    <n v="0"/>
    <n v="0"/>
    <n v="0"/>
    <s v="0.00%"/>
  </r>
  <r>
    <x v="2"/>
    <m/>
    <s v=".002"/>
    <m/>
    <s v="22.02.002"/>
    <x v="47"/>
    <n v="17115"/>
    <n v="21533.651000000002"/>
    <n v="7551.8379999999997"/>
    <n v="0.35069937745345642"/>
    <n v="10437.825999999999"/>
    <n v="0.48472161084063259"/>
    <n v="11095.825000000001"/>
    <n v="0.5152783891593673"/>
    <n v="20820.009285"/>
    <n v="19671.837209999998"/>
    <n v="0.94485247055930877"/>
  </r>
  <r>
    <x v="2"/>
    <m/>
    <s v=".003"/>
    <m/>
    <s v="22.02.003"/>
    <x v="48"/>
    <n v="3450"/>
    <n v="11115.147000000001"/>
    <n v="6967.9290000000001"/>
    <n v="0.62688590623227924"/>
    <n v="9064.9470000000001"/>
    <n v="0.81554899813740644"/>
    <n v="2050.1999999999998"/>
    <n v="0.18445100186259342"/>
    <n v="9407.9274749999986"/>
    <n v="7993.1859749999985"/>
    <n v="0.84962240581047843"/>
  </r>
  <r>
    <x v="2"/>
    <s v=".03"/>
    <m/>
    <m/>
    <m/>
    <x v="49"/>
    <n v="30000"/>
    <n v="30000"/>
    <n v="30000"/>
    <n v="1"/>
    <n v="30000"/>
    <n v="1"/>
    <n v="0"/>
    <n v="0"/>
    <n v="0"/>
    <n v="0"/>
    <s v="0.00%"/>
  </r>
  <r>
    <x v="2"/>
    <m/>
    <s v=".001"/>
    <m/>
    <s v="22.03.001"/>
    <x v="50"/>
    <n v="30000"/>
    <n v="30000"/>
    <n v="30000"/>
    <n v="1"/>
    <n v="30000"/>
    <n v="1"/>
    <n v="0"/>
    <n v="0"/>
    <n v="0"/>
    <n v="0"/>
    <s v="0.00%"/>
  </r>
  <r>
    <x v="2"/>
    <s v=".04"/>
    <m/>
    <m/>
    <m/>
    <x v="51"/>
    <n v="58934.061000000002"/>
    <n v="52307.558999999994"/>
    <n v="23304.677"/>
    <n v="0.44553172515658784"/>
    <n v="33502.103999999999"/>
    <n v="0.6404830322898456"/>
    <n v="18805.455000000002"/>
    <n v="0.35951696771015457"/>
    <n v="45552.473819999999"/>
    <n v="36158.767245000003"/>
    <n v="0.79378273478364525"/>
  </r>
  <r>
    <x v="2"/>
    <m/>
    <s v=".001"/>
    <m/>
    <s v="22.04.001"/>
    <x v="52"/>
    <n v="12000"/>
    <n v="4976.8209999999999"/>
    <n v="1647.2149999999999"/>
    <n v="0.33097734477490748"/>
    <n v="4974.3950000000004"/>
    <n v="0.99951254023401692"/>
    <n v="2.4260000000000002"/>
    <n v="4.8745976598314468E-4"/>
    <n v="4487.4960749999991"/>
    <n v="3859.7447699999998"/>
    <n v="0.86011100745085345"/>
  </r>
  <r>
    <x v="2"/>
    <m/>
    <s v=".003"/>
    <m/>
    <s v="22.04.003"/>
    <x v="53"/>
    <n v="0"/>
    <n v="159.04499999999999"/>
    <n v="159.04"/>
    <n v="0.99996856235656573"/>
    <n v="159.04499999999999"/>
    <n v="1"/>
    <n v="0"/>
    <n v="0"/>
    <n v="0"/>
    <n v="0"/>
    <s v="0.00%"/>
  </r>
  <r>
    <x v="2"/>
    <m/>
    <s v=".004"/>
    <m/>
    <s v="22.04.004"/>
    <x v="54"/>
    <n v="314.16000000000003"/>
    <n v="314.16000000000003"/>
    <n v="314.16000000000003"/>
    <n v="1"/>
    <n v="314.16000000000003"/>
    <n v="1"/>
    <n v="0"/>
    <n v="0"/>
    <n v="1.0349999999999999E-3"/>
    <n v="0"/>
    <n v="0"/>
  </r>
  <r>
    <x v="2"/>
    <m/>
    <s v=".005"/>
    <m/>
    <s v="22.04.005"/>
    <x v="55"/>
    <n v="685.84"/>
    <n v="639.72199999999998"/>
    <n v="0"/>
    <n v="0"/>
    <n v="0"/>
    <n v="0"/>
    <n v="639.72199999999998"/>
    <n v="1"/>
    <n v="1736.6264999999999"/>
    <n v="1736.6264999999999"/>
    <n v="1"/>
  </r>
  <r>
    <x v="2"/>
    <m/>
    <s v=".007"/>
    <m/>
    <s v="22.04.007"/>
    <x v="56"/>
    <n v="15000"/>
    <n v="14556.816999999999"/>
    <n v="3199.8510000000001"/>
    <n v="0.21981804126547722"/>
    <n v="8606.6509999999998"/>
    <n v="0.59124539382476271"/>
    <n v="5950.1660000000002"/>
    <n v="0.4087546061752374"/>
    <n v="18989.788769999999"/>
    <n v="18989.788769999999"/>
    <n v="1"/>
  </r>
  <r>
    <x v="2"/>
    <m/>
    <s v=".008"/>
    <m/>
    <s v="22.04.008"/>
    <x v="57"/>
    <n v="0"/>
    <n v="0"/>
    <n v="0"/>
    <s v="0.00%"/>
    <n v="0"/>
    <n v="0"/>
    <n v="0"/>
    <n v="0"/>
    <n v="602.646345"/>
    <n v="602.646345"/>
    <n v="1"/>
  </r>
  <r>
    <x v="2"/>
    <m/>
    <s v=".009"/>
    <m/>
    <s v="22.04.009"/>
    <x v="58"/>
    <n v="10075"/>
    <n v="12875.49"/>
    <n v="3397.364"/>
    <n v="0.26386288987836581"/>
    <n v="4721.835"/>
    <n v="0.36673050889713715"/>
    <n v="8153.6549999999997"/>
    <n v="0.6332694911028629"/>
    <n v="6126.4061549999997"/>
    <n v="1209.7266299999999"/>
    <n v="0.19746105618751617"/>
  </r>
  <r>
    <x v="2"/>
    <m/>
    <s v=".010"/>
    <m/>
    <s v="22.04.010"/>
    <x v="59"/>
    <n v="10000"/>
    <n v="1364"/>
    <n v="0"/>
    <n v="0"/>
    <n v="0"/>
    <n v="0"/>
    <n v="1364"/>
    <n v="1"/>
    <n v="367.36393499999997"/>
    <n v="0"/>
    <n v="0"/>
  </r>
  <r>
    <x v="2"/>
    <m/>
    <s v=".011"/>
    <m/>
    <s v="22.04.011"/>
    <x v="60"/>
    <n v="5000"/>
    <n v="3413.1819999999998"/>
    <n v="1024.32"/>
    <n v="0.30010705552765721"/>
    <n v="1024.32"/>
    <n v="0.30010705552765721"/>
    <n v="2388.8620000000001"/>
    <n v="0.69989294447234285"/>
    <n v="4718.9189699999997"/>
    <n v="2771.9918549999998"/>
    <n v="0.5874209480227629"/>
  </r>
  <r>
    <x v="2"/>
    <m/>
    <s v=".012"/>
    <m/>
    <s v="22.04.012"/>
    <x v="61"/>
    <n v="70"/>
    <n v="338.58300000000003"/>
    <n v="338.58300000000003"/>
    <n v="1"/>
    <n v="338.58300000000003"/>
    <n v="1"/>
    <n v="0"/>
    <n v="0"/>
    <n v="740.4679799999999"/>
    <n v="740.4679799999999"/>
    <n v="1"/>
  </r>
  <r>
    <x v="2"/>
    <m/>
    <s v=".013"/>
    <m/>
    <s v="22.04.013"/>
    <x v="62"/>
    <n v="5789.0609999999997"/>
    <n v="12563.039000000001"/>
    <n v="12331.644"/>
    <n v="0.98158128777599107"/>
    <n v="12470.615"/>
    <n v="0.99264318131942431"/>
    <n v="92.424000000000007"/>
    <n v="7.356818680575616E-3"/>
    <n v="7782.7580549999993"/>
    <n v="6247.7743949999995"/>
    <n v="0.80277124778228759"/>
  </r>
  <r>
    <x v="2"/>
    <m/>
    <s v=".999"/>
    <m/>
    <s v="22.04.999"/>
    <x v="63"/>
    <n v="0"/>
    <n v="1106.7"/>
    <n v="892.5"/>
    <n v="0.80645161290322576"/>
    <n v="892.5"/>
    <n v="0.80645161290322576"/>
    <n v="214.2"/>
    <n v="0.19354838709677419"/>
    <n v="0"/>
    <n v="0"/>
    <s v="0.00%"/>
  </r>
  <r>
    <x v="2"/>
    <s v=".05"/>
    <m/>
    <m/>
    <m/>
    <x v="64"/>
    <n v="168085"/>
    <n v="171823.83600000001"/>
    <n v="53956.697"/>
    <n v="0.31402335238284401"/>
    <n v="160580.33100000001"/>
    <n v="0.93456376448259482"/>
    <n v="11243.505000000001"/>
    <n v="6.543623551740517E-2"/>
    <n v="174217.56007499999"/>
    <n v="65989.07252999999"/>
    <n v="0.37877394506955525"/>
  </r>
  <r>
    <x v="2"/>
    <m/>
    <s v=".001"/>
    <m/>
    <s v="22.05.001"/>
    <x v="65"/>
    <n v="12410"/>
    <n v="11410"/>
    <n v="5405.7910000000002"/>
    <n v="0.47377659947414552"/>
    <n v="11209.6"/>
    <n v="0.98243645924627521"/>
    <n v="200.4"/>
    <n v="1.7563540753724804E-2"/>
    <n v="11585.789999999999"/>
    <n v="4819.9080599999998"/>
    <n v="0.41601893871716994"/>
  </r>
  <r>
    <x v="2"/>
    <m/>
    <s v=".002"/>
    <m/>
    <s v="22.05.002"/>
    <x v="66"/>
    <n v="16715"/>
    <n v="16715"/>
    <n v="5848.5969999999998"/>
    <n v="0.34990110679030811"/>
    <n v="13317.491"/>
    <n v="0.7967389171402931"/>
    <n v="3397.509"/>
    <n v="0.20326108285970684"/>
    <n v="21259.095614999998"/>
    <n v="6926.9817599999988"/>
    <n v="0.32583614493518048"/>
  </r>
  <r>
    <x v="2"/>
    <m/>
    <s v=".003"/>
    <m/>
    <s v="22.05.003"/>
    <x v="67"/>
    <n v="2300"/>
    <n v="2392"/>
    <n v="513.75"/>
    <n v="0.21477842809364547"/>
    <n v="1691.39"/>
    <n v="0.70710284280936464"/>
    <n v="700.61"/>
    <n v="0.29289715719063547"/>
    <n v="3032.5499999999997"/>
    <n v="465.49124999999992"/>
    <n v="0.15349829351535835"/>
  </r>
  <r>
    <x v="2"/>
    <m/>
    <s v=".004"/>
    <m/>
    <s v="22.05.004"/>
    <x v="68"/>
    <n v="18000"/>
    <n v="18240"/>
    <n v="4606.7"/>
    <n v="0.25256030701754384"/>
    <n v="18240"/>
    <n v="1"/>
    <n v="0"/>
    <n v="0"/>
    <n v="16808.399999999998"/>
    <n v="6321.2562899999994"/>
    <n v="0.37607721674876848"/>
  </r>
  <r>
    <x v="2"/>
    <m/>
    <s v=".005"/>
    <m/>
    <s v="22.05.005"/>
    <x v="69"/>
    <n v="66000"/>
    <n v="72006.081999999995"/>
    <n v="16395.437999999998"/>
    <n v="0.2276951827485906"/>
    <n v="71047.017999999996"/>
    <n v="0.98668079176978418"/>
    <n v="959.06399999999996"/>
    <n v="1.3319208230215887E-2"/>
    <n v="67877.113319999989"/>
    <n v="28282.130549999998"/>
    <n v="0.41666666666666669"/>
  </r>
  <r>
    <x v="2"/>
    <m/>
    <s v=".006"/>
    <m/>
    <s v="22.05.006"/>
    <x v="70"/>
    <n v="8500"/>
    <n v="4842.7539999999999"/>
    <n v="0"/>
    <n v="0"/>
    <n v="4204.5439999999999"/>
    <n v="0.86821341740670699"/>
    <n v="638.21"/>
    <n v="0.13178658259329301"/>
    <n v="7344.1209149999995"/>
    <n v="0"/>
    <n v="0"/>
  </r>
  <r>
    <x v="2"/>
    <m/>
    <s v=".007"/>
    <m/>
    <s v="22.05.007"/>
    <x v="71"/>
    <n v="5760"/>
    <n v="5760"/>
    <n v="2371.585"/>
    <n v="0.41173350694444444"/>
    <n v="4268.8530000000001"/>
    <n v="0.74112031249999999"/>
    <n v="1491.1469999999999"/>
    <n v="0.25887968750000001"/>
    <n v="7363.779704999999"/>
    <n v="2945.50857"/>
    <n v="0.39999955023097755"/>
  </r>
  <r>
    <x v="2"/>
    <m/>
    <s v=".008"/>
    <m/>
    <s v="22.05.008"/>
    <x v="72"/>
    <n v="38400"/>
    <n v="40458"/>
    <n v="18814.835999999999"/>
    <n v="0.46504612190419692"/>
    <n v="36601.434999999998"/>
    <n v="0.90467731968955456"/>
    <n v="3856.5650000000001"/>
    <n v="9.5322680310445398E-2"/>
    <n v="38946.710519999993"/>
    <n v="16227.796049999997"/>
    <n v="0.41666666666666669"/>
  </r>
  <r>
    <x v="2"/>
    <s v=".06"/>
    <m/>
    <m/>
    <m/>
    <x v="73"/>
    <n v="50902.635000000002"/>
    <n v="56782.575000000004"/>
    <n v="8484.4180000000015"/>
    <n v="0.14941939494642503"/>
    <n v="13923.248"/>
    <n v="0.24520282850856973"/>
    <n v="42859.326999999997"/>
    <n v="0.75479717149143011"/>
    <n v="78102.804644999997"/>
    <n v="57661.999694999991"/>
    <n v="0.73828334279531416"/>
  </r>
  <r>
    <x v="2"/>
    <m/>
    <s v=".001"/>
    <m/>
    <s v="22.06.001"/>
    <x v="74"/>
    <n v="16061.79"/>
    <n v="23758.844000000001"/>
    <n v="2043.93"/>
    <n v="8.6028175444899588E-2"/>
    <n v="4259.2439999999997"/>
    <n v="0.17926983316191644"/>
    <n v="19499.599999999999"/>
    <n v="0.82073016683808342"/>
    <n v="56171.247794999996"/>
    <n v="44844.009074999994"/>
    <n v="0.79834454165342084"/>
  </r>
  <r>
    <x v="2"/>
    <m/>
    <s v=".002"/>
    <m/>
    <s v="22.06.002"/>
    <x v="75"/>
    <n v="20579.900000000001"/>
    <n v="19167.29"/>
    <n v="4710.0150000000003"/>
    <n v="0.24573192141403402"/>
    <n v="6303.0590000000002"/>
    <n v="0.32884455757699704"/>
    <n v="12864.231"/>
    <n v="0.67115544242300285"/>
    <n v="13632.305849999999"/>
    <n v="9183.6212400000004"/>
    <n v="0.67366602107155638"/>
  </r>
  <r>
    <x v="2"/>
    <m/>
    <s v=".004"/>
    <m/>
    <s v="22.06.004"/>
    <x v="76"/>
    <n v="0"/>
    <n v="100"/>
    <n v="100"/>
    <n v="1"/>
    <n v="100"/>
    <n v="1"/>
    <n v="0"/>
    <n v="0"/>
    <n v="1157.7509999999997"/>
    <n v="1157.7509999999997"/>
    <n v="1"/>
  </r>
  <r>
    <x v="2"/>
    <m/>
    <s v=".003"/>
    <m/>
    <s v="22.06.003"/>
    <x v="77"/>
    <n v="3000"/>
    <n v="0"/>
    <n v="0"/>
    <s v="0.00%"/>
    <n v="0"/>
    <n v="0"/>
    <n v="0"/>
    <n v="0"/>
    <n v="0"/>
    <n v="0"/>
    <s v="0.00%"/>
  </r>
  <r>
    <x v="2"/>
    <m/>
    <s v=".006"/>
    <m/>
    <s v="22.06.006"/>
    <x v="78"/>
    <n v="0"/>
    <n v="0"/>
    <n v="0"/>
    <s v="0.00%"/>
    <n v="0"/>
    <n v="0"/>
    <n v="0"/>
    <n v="0"/>
    <n v="0"/>
    <n v="0"/>
    <s v="0.00%"/>
  </r>
  <r>
    <x v="2"/>
    <m/>
    <s v=".007"/>
    <m/>
    <s v="22.06.007"/>
    <x v="79"/>
    <n v="11260.945"/>
    <n v="13756.441000000001"/>
    <n v="1630.473"/>
    <n v="0.11852433343769656"/>
    <n v="3260.9450000000002"/>
    <n v="0.23704859418217256"/>
    <n v="10495.495999999999"/>
    <n v="0.76295140581782739"/>
    <n v="7141.4999999999991"/>
    <n v="2476.6183799999999"/>
    <n v="0.34679246376811595"/>
  </r>
  <r>
    <x v="2"/>
    <m/>
    <s v=".999"/>
    <m/>
    <s v="22.06.999"/>
    <x v="80"/>
    <n v="0"/>
    <n v="0"/>
    <n v="0"/>
    <s v="0.00%"/>
    <n v="0"/>
    <n v="0"/>
    <n v="0"/>
    <n v="0"/>
    <n v="0"/>
    <n v="0"/>
    <s v="0.00%"/>
  </r>
  <r>
    <x v="2"/>
    <s v=".07"/>
    <m/>
    <m/>
    <m/>
    <x v="81"/>
    <n v="10237.405000000001"/>
    <n v="114948.549"/>
    <n v="12351.85"/>
    <n v="0.10745546688023004"/>
    <n v="111489.799"/>
    <n v="0.96991045097924633"/>
    <n v="3458.75"/>
    <n v="3.0089549020753625E-2"/>
    <n v="9542.9846249999991"/>
    <n v="9286.0086149999988"/>
    <n v="0.97307173592978513"/>
  </r>
  <r>
    <x v="2"/>
    <m/>
    <s v=".001"/>
    <m/>
    <s v="22.07.001"/>
    <x v="82"/>
    <n v="10000"/>
    <n v="108734.307"/>
    <n v="6137.6080000000002"/>
    <n v="5.6445920053548509E-2"/>
    <n v="105275.557"/>
    <n v="0.96819081212335312"/>
    <n v="3458.75"/>
    <n v="3.1809187876646883E-2"/>
    <n v="5337.1234349999995"/>
    <n v="5080.1474249999992"/>
    <n v="0.95185121477333789"/>
  </r>
  <r>
    <x v="2"/>
    <m/>
    <s v=".002"/>
    <m/>
    <s v="22.07.002"/>
    <x v="83"/>
    <n v="237.405"/>
    <n v="6214.2420000000002"/>
    <n v="6214.2420000000002"/>
    <n v="1"/>
    <n v="6214.2420000000002"/>
    <n v="1"/>
    <n v="0"/>
    <n v="0"/>
    <n v="4205.8611899999996"/>
    <n v="4205.8611899999996"/>
    <n v="1"/>
  </r>
  <r>
    <x v="2"/>
    <s v=".08"/>
    <m/>
    <m/>
    <m/>
    <x v="84"/>
    <n v="389984.93199999997"/>
    <n v="783652.33400000003"/>
    <n v="301019.30599999998"/>
    <n v="0.38412353659882031"/>
    <n v="687283.66800000006"/>
    <n v="0.87702625026572056"/>
    <n v="96368.665999999997"/>
    <n v="0.12297374973427948"/>
    <n v="533114.68792499998"/>
    <n v="189999.59818500001"/>
    <n v="0.35639535448651843"/>
  </r>
  <r>
    <x v="2"/>
    <m/>
    <s v=".001"/>
    <m/>
    <s v="22.08.001"/>
    <x v="85"/>
    <n v="105261.03200000001"/>
    <n v="113332.466"/>
    <n v="39724.514000000003"/>
    <n v="0.35051310010319553"/>
    <n v="93186.410999999993"/>
    <n v="0.82223933078452549"/>
    <n v="20146.055"/>
    <n v="0.1777606692154744"/>
    <n v="107031.77914499998"/>
    <n v="44036.607644999996"/>
    <n v="0.41143488407626999"/>
  </r>
  <r>
    <x v="2"/>
    <m/>
    <s v=".002"/>
    <m/>
    <s v="22.08.002"/>
    <x v="86"/>
    <n v="31888.991999999998"/>
    <n v="31888.991999999998"/>
    <n v="16399.044000000002"/>
    <n v="0.51425407237707621"/>
    <n v="31888.991999999998"/>
    <n v="1"/>
    <n v="0"/>
    <n v="0"/>
    <n v="8280"/>
    <n v="0"/>
    <n v="0"/>
  </r>
  <r>
    <x v="2"/>
    <m/>
    <s v=".007"/>
    <m/>
    <s v="22.08.007"/>
    <x v="87"/>
    <n v="144529.40599999999"/>
    <n v="160178.549"/>
    <n v="89066.435999999987"/>
    <n v="0.55604471732354122"/>
    <n v="119124.069"/>
    <n v="0.74369551818077717"/>
    <n v="41054.480000000003"/>
    <n v="0.25630448181922288"/>
    <n v="171384.38729999997"/>
    <n v="86725.240604999999"/>
    <n v="0.50602766081131834"/>
  </r>
  <r>
    <x v="2"/>
    <m/>
    <s v=".008"/>
    <m/>
    <s v="22.08.008"/>
    <x v="88"/>
    <n v="77010.001999999993"/>
    <n v="77010.001000000004"/>
    <n v="29939.519999999997"/>
    <n v="0.38877443982892551"/>
    <n v="66677.714999999997"/>
    <n v="0.86583189370429947"/>
    <n v="10332.286"/>
    <n v="0.13416810629570047"/>
    <n v="72796.603904999996"/>
    <n v="32617.715534999996"/>
    <n v="0.44806644520898681"/>
  </r>
  <r>
    <x v="2"/>
    <m/>
    <s v=".010"/>
    <m/>
    <s v="22.08.010"/>
    <x v="89"/>
    <n v="3000"/>
    <n v="2787.88"/>
    <n v="2125.377"/>
    <n v="0.76236315766819229"/>
    <n v="2372.2240000000002"/>
    <n v="0.8509060648234501"/>
    <n v="415.65600000000001"/>
    <n v="0.14909393517654992"/>
    <n v="4412.9646899999998"/>
    <n v="2454.2685899999997"/>
    <n v="0.55614960970829785"/>
  </r>
  <r>
    <x v="2"/>
    <m/>
    <s v=".999"/>
    <m/>
    <s v="22.08.999"/>
    <x v="63"/>
    <n v="28295.5"/>
    <n v="398454.446"/>
    <n v="123764.41500000001"/>
    <n v="0.31061120346991938"/>
    <n v="374034.25699999998"/>
    <n v="0.93871272050004928"/>
    <n v="24420.188999999998"/>
    <n v="6.1287279499950664E-2"/>
    <n v="169208.95288499998"/>
    <n v="24165.765809999997"/>
    <n v="0.1428161181661815"/>
  </r>
  <r>
    <x v="2"/>
    <s v=".09"/>
    <m/>
    <m/>
    <m/>
    <x v="90"/>
    <n v="1017256"/>
    <n v="1025078.645"/>
    <n v="338120.24999999994"/>
    <n v="0.32984810643479939"/>
    <n v="959272.571"/>
    <n v="0.93580387776003271"/>
    <n v="65806.073999999993"/>
    <n v="6.4196122239967249E-2"/>
    <n v="767618.64440999995"/>
    <n v="369117.33885"/>
    <n v="0.48086030939713248"/>
  </r>
  <r>
    <x v="2"/>
    <m/>
    <s v=".002"/>
    <m/>
    <s v="22.09.002"/>
    <x v="91"/>
    <n v="881850"/>
    <n v="889311.64500000002"/>
    <n v="268339.99299999996"/>
    <n v="0.30173898487520645"/>
    <n v="823511.27500000002"/>
    <n v="0.92600977354794445"/>
    <n v="65800.37"/>
    <n v="7.399022645205551E-2"/>
    <n v="620564.28776999994"/>
    <n v="327385.23115499999"/>
    <n v="0.52756054063545943"/>
  </r>
  <r>
    <x v="2"/>
    <m/>
    <s v=".005"/>
    <m/>
    <s v="22.09.005"/>
    <x v="92"/>
    <n v="27000"/>
    <n v="27000"/>
    <n v="9663.86"/>
    <n v="0.35792074074074076"/>
    <n v="27000"/>
    <n v="1"/>
    <n v="0"/>
    <n v="0"/>
    <n v="38377.798965000002"/>
    <n v="5542.5937049999993"/>
    <n v="0.14442187552378302"/>
  </r>
  <r>
    <x v="2"/>
    <m/>
    <s v=".006"/>
    <m/>
    <s v="22.09.006"/>
    <x v="93"/>
    <n v="79738"/>
    <n v="79738"/>
    <n v="47815.106999999996"/>
    <n v="0.59965270009280391"/>
    <n v="79738"/>
    <n v="1"/>
    <n v="0"/>
    <n v="0"/>
    <n v="83312.588925000004"/>
    <n v="30801.045239999999"/>
    <n v="0.36970457451187649"/>
  </r>
  <r>
    <x v="2"/>
    <m/>
    <s v=".999"/>
    <m/>
    <s v="22.09.999"/>
    <x v="63"/>
    <n v="28668"/>
    <n v="29029"/>
    <n v="12301.29"/>
    <n v="0.42375865513796551"/>
    <n v="29023.295999999998"/>
    <n v="0.99980350683798958"/>
    <n v="5.7039999999999997"/>
    <n v="1.9649316201040339E-4"/>
    <n v="25363.968749999996"/>
    <n v="5388.46875"/>
    <n v="0.21244580464167306"/>
  </r>
  <r>
    <x v="2"/>
    <s v=".10"/>
    <m/>
    <m/>
    <m/>
    <x v="94"/>
    <n v="19009.563999999998"/>
    <n v="15081.564"/>
    <n v="4535.9080000000004"/>
    <n v="0.30075846245124183"/>
    <n v="14024.197"/>
    <n v="0.92989009627913921"/>
    <n v="1057.367"/>
    <n v="7.0109903720860775E-2"/>
    <n v="26228.242394999997"/>
    <n v="145.66796999999997"/>
    <n v="5.5538593782315081E-3"/>
  </r>
  <r>
    <x v="2"/>
    <m/>
    <s v=".002"/>
    <m/>
    <s v="22.10.002"/>
    <x v="95"/>
    <n v="19000"/>
    <n v="15072"/>
    <n v="4526.3440000000001"/>
    <n v="0.3003147558386412"/>
    <n v="14014.633"/>
    <n v="0.92984560774946923"/>
    <n v="1057.367"/>
    <n v="7.0154392250530787E-2"/>
    <n v="26228.242394999997"/>
    <n v="145.66796999999997"/>
    <n v="5.5538593782315081E-3"/>
  </r>
  <r>
    <x v="2"/>
    <m/>
    <s v=".004"/>
    <m/>
    <s v="22.10.004"/>
    <x v="96"/>
    <n v="9.5640000000000001"/>
    <n v="9.5640000000000001"/>
    <n v="9.5640000000000001"/>
    <n v="1"/>
    <n v="9.5640000000000001"/>
    <n v="1"/>
    <n v="0"/>
    <n v="0"/>
    <n v="0"/>
    <n v="0"/>
    <s v="0.00%"/>
  </r>
  <r>
    <x v="2"/>
    <s v=".11"/>
    <m/>
    <m/>
    <m/>
    <x v="97"/>
    <n v="630844.91499999992"/>
    <n v="2335232.5959999999"/>
    <n v="655779.478"/>
    <n v="0.28081976892720628"/>
    <n v="1119408.287"/>
    <n v="0.47935622726293947"/>
    <n v="1215824.3089999999"/>
    <n v="0.52064377273706053"/>
    <n v="2844233.3563200003"/>
    <n v="261970.19549999997"/>
    <n v="9.2105732083442346E-2"/>
  </r>
  <r>
    <x v="2"/>
    <m/>
    <s v=".001"/>
    <m/>
    <s v="22.11.001"/>
    <x v="98"/>
    <n v="163658.48499999999"/>
    <n v="1454936.08"/>
    <n v="414473.87199999997"/>
    <n v="0.28487428258703978"/>
    <n v="541196.12699999998"/>
    <n v="0.37197244225327064"/>
    <n v="913739.95299999998"/>
    <n v="0.62802755774672925"/>
    <n v="1692724.0221450001"/>
    <n v="98836.051949999994"/>
    <n v="5.8388757208488191E-2"/>
  </r>
  <r>
    <x v="2"/>
    <m/>
    <s v=".002"/>
    <m/>
    <s v="22.11.002"/>
    <x v="99"/>
    <n v="49056"/>
    <n v="49562.582999999999"/>
    <n v="1680"/>
    <n v="3.3896538443123514E-2"/>
    <n v="27670"/>
    <n v="0.55828405876263554"/>
    <n v="21892.582999999999"/>
    <n v="0.44171594123736446"/>
    <n v="54506.204999999994"/>
    <n v="0"/>
    <n v="0"/>
  </r>
  <r>
    <x v="2"/>
    <m/>
    <s v=".003"/>
    <m/>
    <s v="22.11.003"/>
    <x v="100"/>
    <n v="347665.34"/>
    <n v="753077.93299999996"/>
    <n v="211062.69600000003"/>
    <n v="0.28026673834300231"/>
    <n v="519886.16"/>
    <n v="0.69034841842856121"/>
    <n v="233191.77299999999"/>
    <n v="0.30965158157143879"/>
    <n v="1020930.6291749999"/>
    <n v="163134.14354999998"/>
    <n v="0.15978964572923671"/>
  </r>
  <r>
    <x v="2"/>
    <m/>
    <s v=".999"/>
    <m/>
    <s v="22.11.999"/>
    <x v="63"/>
    <n v="70465.09"/>
    <n v="77656"/>
    <n v="28562.91"/>
    <n v="0.36781330483156482"/>
    <n v="30656"/>
    <n v="0.39476666323271864"/>
    <n v="47000"/>
    <n v="0.6052333367672813"/>
    <n v="76072.5"/>
    <n v="0"/>
    <n v="0"/>
  </r>
  <r>
    <x v="2"/>
    <s v=".12"/>
    <m/>
    <m/>
    <m/>
    <x v="101"/>
    <n v="8246.4879999999994"/>
    <n v="8196.5439999999999"/>
    <n v="4200.6589999999997"/>
    <n v="0.5124914842157865"/>
    <n v="4436.3339999999998"/>
    <n v="0.54124445620007655"/>
    <n v="3760.21"/>
    <n v="0.4587555437999235"/>
    <n v="12806.174025"/>
    <n v="11000.2698"/>
    <n v="0.85898175196787552"/>
  </r>
  <r>
    <x v="2"/>
    <m/>
    <s v=".002"/>
    <m/>
    <s v="22.12.002"/>
    <x v="102"/>
    <n v="8158"/>
    <n v="7911.1549999999997"/>
    <n v="3999.7579999999998"/>
    <n v="0.50558458278216012"/>
    <n v="4235.433"/>
    <n v="0.53537479672690025"/>
    <n v="3675.7220000000002"/>
    <n v="0.46462520327309986"/>
    <n v="5348.6409149999999"/>
    <n v="5273.0973000000004"/>
    <n v="0.98587611017442933"/>
  </r>
  <r>
    <x v="2"/>
    <m/>
    <s v=".003"/>
    <m/>
    <s v="22.12.003"/>
    <x v="103"/>
    <n v="0"/>
    <n v="0"/>
    <n v="0"/>
    <s v="0.00%"/>
    <n v="0"/>
    <n v="0"/>
    <n v="0"/>
    <n v="0"/>
    <n v="5727.1724999999997"/>
    <n v="5727.1724999999997"/>
    <n v="1"/>
  </r>
  <r>
    <x v="2"/>
    <m/>
    <s v=".999"/>
    <m/>
    <s v="22.12.999"/>
    <x v="80"/>
    <n v="88.488"/>
    <n v="285.38900000000001"/>
    <n v="200.90100000000001"/>
    <n v="0.70395495271366448"/>
    <n v="200.90100000000001"/>
    <n v="0.70395495271366448"/>
    <n v="84.488"/>
    <n v="0.29604504728633546"/>
    <n v="1730.36061"/>
    <n v="0"/>
    <n v="0"/>
  </r>
  <r>
    <x v="4"/>
    <m/>
    <m/>
    <m/>
    <m/>
    <x v="104"/>
    <n v="10"/>
    <n v="10"/>
    <n v="0"/>
    <n v="0"/>
    <n v="0"/>
    <n v="0"/>
    <n v="10"/>
    <n v="1"/>
    <n v="189578.87999999998"/>
    <n v="189578.87999999998"/>
    <n v="1"/>
  </r>
  <r>
    <x v="2"/>
    <s v="03."/>
    <m/>
    <m/>
    <s v="23.03"/>
    <x v="105"/>
    <n v="10"/>
    <n v="10"/>
    <n v="0"/>
    <n v="0"/>
    <n v="0"/>
    <n v="0"/>
    <n v="10"/>
    <n v="1"/>
    <n v="189578.87999999998"/>
    <n v="189578.87999999998"/>
    <n v="1"/>
  </r>
  <r>
    <x v="2"/>
    <m/>
    <s v=".003"/>
    <m/>
    <s v="23.03.003"/>
    <x v="106"/>
    <n v="10"/>
    <n v="10"/>
    <n v="0"/>
    <n v="0"/>
    <n v="0"/>
    <n v="0"/>
    <n v="10"/>
    <n v="1"/>
    <n v="189578.87999999998"/>
    <n v="189578.87999999998"/>
    <n v="1"/>
  </r>
  <r>
    <x v="2"/>
    <m/>
    <m/>
    <m/>
    <s v="23.03.004"/>
    <x v="107"/>
    <n v="0"/>
    <n v="0"/>
    <n v="0"/>
    <n v="0"/>
    <n v="0"/>
    <n v="0"/>
    <n v="0"/>
    <n v="0"/>
    <n v="0"/>
    <n v="0"/>
    <m/>
  </r>
  <r>
    <x v="5"/>
    <s v="  "/>
    <m/>
    <m/>
    <m/>
    <x v="108"/>
    <n v="85908502"/>
    <n v="87350594"/>
    <n v="79277034.255999997"/>
    <n v="0.90757292681947876"/>
    <n v="80792203.049999997"/>
    <n v="0.92491875956790859"/>
    <n v="6558390.950000003"/>
    <n v="7.5081240432091426E-2"/>
    <n v="88822414.530000016"/>
    <n v="80564577.824384972"/>
    <n v="0.90702981055726717"/>
  </r>
  <r>
    <x v="6"/>
    <s v=".01"/>
    <m/>
    <m/>
    <m/>
    <x v="109"/>
    <n v="0"/>
    <n v="0"/>
    <n v="0"/>
    <s v="0,00%"/>
    <n v="0"/>
    <n v="0"/>
    <n v="0"/>
    <n v="0"/>
    <n v="93150"/>
    <n v="93150"/>
    <n v="1"/>
  </r>
  <r>
    <x v="2"/>
    <m/>
    <m/>
    <m/>
    <s v="24.01.010"/>
    <x v="110"/>
    <n v="0"/>
    <n v="0"/>
    <n v="0"/>
    <n v="0"/>
    <n v="0"/>
    <n v="0"/>
    <n v="0"/>
    <n v="0"/>
    <n v="93150"/>
    <n v="93150"/>
    <n v="0"/>
  </r>
  <r>
    <x v="2"/>
    <m/>
    <m/>
    <m/>
    <s v="24.01.100"/>
    <x v="111"/>
    <n v="0"/>
    <n v="0"/>
    <n v="0"/>
    <s v="0.00%"/>
    <n v="0"/>
    <n v="0"/>
    <n v="0"/>
    <n v="0"/>
    <n v="0"/>
    <n v="0"/>
    <s v="0.00%"/>
  </r>
  <r>
    <x v="2"/>
    <m/>
    <m/>
    <m/>
    <s v="24.01.101"/>
    <x v="112"/>
    <n v="0"/>
    <n v="0"/>
    <n v="0"/>
    <s v="0.00%"/>
    <n v="0"/>
    <n v="0"/>
    <n v="0"/>
    <n v="0"/>
    <n v="0"/>
    <n v="0"/>
    <s v="0.00%"/>
  </r>
  <r>
    <x v="2"/>
    <m/>
    <m/>
    <m/>
    <s v="24.01.102"/>
    <x v="113"/>
    <n v="0"/>
    <n v="0"/>
    <n v="0"/>
    <s v="0.00%"/>
    <n v="0"/>
    <n v="0"/>
    <n v="0"/>
    <n v="0"/>
    <n v="0"/>
    <n v="0"/>
    <s v="0.00%"/>
  </r>
  <r>
    <x v="2"/>
    <m/>
    <m/>
    <m/>
    <s v="24.01.103"/>
    <x v="114"/>
    <n v="0"/>
    <n v="0"/>
    <n v="0"/>
    <s v="0.00%"/>
    <n v="0"/>
    <n v="0"/>
    <n v="0"/>
    <n v="0"/>
    <n v="0"/>
    <n v="0"/>
    <s v="0.00%"/>
  </r>
  <r>
    <x v="2"/>
    <m/>
    <m/>
    <m/>
    <s v="24.01.104"/>
    <x v="115"/>
    <n v="0"/>
    <n v="0"/>
    <n v="0"/>
    <s v="0.00%"/>
    <n v="0"/>
    <n v="0"/>
    <n v="0"/>
    <n v="0"/>
    <n v="0"/>
    <n v="0"/>
    <s v="0.00%"/>
  </r>
  <r>
    <x v="2"/>
    <m/>
    <m/>
    <m/>
    <s v="24.01.105"/>
    <x v="116"/>
    <n v="0"/>
    <n v="0"/>
    <n v="0"/>
    <s v="0.00%"/>
    <n v="0"/>
    <n v="0"/>
    <n v="0"/>
    <n v="0"/>
    <n v="0"/>
    <n v="0"/>
    <s v="0.00%"/>
  </r>
  <r>
    <x v="6"/>
    <s v=".02"/>
    <m/>
    <m/>
    <m/>
    <x v="117"/>
    <n v="0"/>
    <n v="0"/>
    <n v="0"/>
    <s v="0.00%"/>
    <n v="0"/>
    <n v="0"/>
    <n v="0"/>
    <n v="0"/>
    <n v="199657.71"/>
    <n v="199657.71"/>
    <n v="1"/>
  </r>
  <r>
    <x v="2"/>
    <m/>
    <m/>
    <m/>
    <s v="24.02.004"/>
    <x v="118"/>
    <n v="0"/>
    <n v="0"/>
    <n v="0"/>
    <s v="0.00%"/>
    <n v="0"/>
    <n v="0"/>
    <n v="0"/>
    <n v="0"/>
    <n v="0"/>
    <n v="0"/>
    <s v="0.00%"/>
  </r>
  <r>
    <x v="2"/>
    <m/>
    <m/>
    <m/>
    <s v="24.02.006"/>
    <x v="119"/>
    <n v="0"/>
    <n v="0"/>
    <n v="0"/>
    <s v="0.00%"/>
    <n v="0"/>
    <n v="0"/>
    <n v="0"/>
    <n v="0"/>
    <n v="0"/>
    <n v="0"/>
    <s v="0.00%"/>
  </r>
  <r>
    <x v="2"/>
    <m/>
    <m/>
    <m/>
    <s v="24.02.007"/>
    <x v="120"/>
    <n v="0"/>
    <n v="0"/>
    <n v="0"/>
    <s v="0.00%"/>
    <n v="0"/>
    <n v="0"/>
    <n v="0"/>
    <n v="0"/>
    <n v="0"/>
    <n v="0"/>
    <s v="0.00%"/>
  </r>
  <r>
    <x v="2"/>
    <m/>
    <m/>
    <m/>
    <s v="24.02.101"/>
    <x v="121"/>
    <n v="0"/>
    <n v="0"/>
    <n v="0"/>
    <s v="0.00%"/>
    <n v="0"/>
    <n v="0"/>
    <n v="0"/>
    <n v="0"/>
    <n v="0"/>
    <n v="0"/>
    <s v="0.00%"/>
  </r>
  <r>
    <x v="2"/>
    <m/>
    <m/>
    <m/>
    <s v="24.02.102"/>
    <x v="122"/>
    <n v="0"/>
    <n v="0"/>
    <n v="0"/>
    <s v="0.00%"/>
    <n v="0"/>
    <n v="0"/>
    <n v="0"/>
    <n v="0"/>
    <n v="0"/>
    <n v="0"/>
    <s v="0.00%"/>
  </r>
  <r>
    <x v="2"/>
    <m/>
    <m/>
    <m/>
    <s v="24.02.103"/>
    <x v="123"/>
    <n v="0"/>
    <n v="0"/>
    <n v="0"/>
    <s v="0.00%"/>
    <n v="0"/>
    <n v="0"/>
    <n v="0"/>
    <n v="0"/>
    <n v="0"/>
    <n v="0"/>
    <s v="0.00%"/>
  </r>
  <r>
    <x v="2"/>
    <m/>
    <m/>
    <m/>
    <s v="24.02.104"/>
    <x v="124"/>
    <n v="0"/>
    <n v="0"/>
    <n v="0"/>
    <s v="0.00%"/>
    <n v="0"/>
    <n v="0"/>
    <n v="0"/>
    <n v="0"/>
    <n v="0"/>
    <n v="0"/>
    <s v="0.00%"/>
  </r>
  <r>
    <x v="2"/>
    <m/>
    <m/>
    <m/>
    <s v="24.02.105"/>
    <x v="125"/>
    <n v="0"/>
    <n v="0"/>
    <n v="0"/>
    <s v="0.00%"/>
    <n v="0"/>
    <n v="0"/>
    <n v="0"/>
    <n v="0"/>
    <n v="0"/>
    <n v="0"/>
    <s v="0.00%"/>
  </r>
  <r>
    <x v="2"/>
    <m/>
    <m/>
    <m/>
    <s v="24.02.106"/>
    <x v="126"/>
    <n v="0"/>
    <n v="0"/>
    <n v="0"/>
    <s v="0.00%"/>
    <n v="0"/>
    <n v="0"/>
    <n v="0"/>
    <n v="0"/>
    <n v="0"/>
    <n v="0"/>
    <s v="0.00%"/>
  </r>
  <r>
    <x v="2"/>
    <m/>
    <m/>
    <m/>
    <s v="24.02.107"/>
    <x v="127"/>
    <n v="0"/>
    <n v="0"/>
    <n v="0"/>
    <s v="0.00%"/>
    <n v="0"/>
    <n v="0"/>
    <n v="0"/>
    <n v="0"/>
    <n v="0"/>
    <n v="0"/>
    <s v="0.00%"/>
  </r>
  <r>
    <x v="2"/>
    <m/>
    <m/>
    <m/>
    <s v="24.02.108"/>
    <x v="128"/>
    <n v="0"/>
    <n v="0"/>
    <n v="0"/>
    <s v="0.00%"/>
    <n v="0"/>
    <n v="0"/>
    <n v="0"/>
    <n v="0"/>
    <n v="0"/>
    <n v="0"/>
    <s v="0.00%"/>
  </r>
  <r>
    <x v="2"/>
    <m/>
    <m/>
    <m/>
    <s v="24.02.109"/>
    <x v="129"/>
    <n v="0"/>
    <n v="0"/>
    <n v="0"/>
    <s v="0.00%"/>
    <n v="0"/>
    <n v="0"/>
    <n v="0"/>
    <n v="0"/>
    <n v="0"/>
    <n v="0"/>
    <s v="0.00%"/>
  </r>
  <r>
    <x v="2"/>
    <m/>
    <m/>
    <m/>
    <s v="24.02.110"/>
    <x v="130"/>
    <n v="0"/>
    <n v="0"/>
    <n v="0"/>
    <s v="0.00%"/>
    <n v="0"/>
    <n v="0"/>
    <n v="0"/>
    <n v="0"/>
    <n v="0"/>
    <n v="0"/>
    <s v="0.00%"/>
  </r>
  <r>
    <x v="2"/>
    <m/>
    <m/>
    <m/>
    <s v="24.02.111"/>
    <x v="131"/>
    <n v="0"/>
    <n v="0"/>
    <n v="0"/>
    <s v="0.00%"/>
    <n v="0"/>
    <n v="0"/>
    <n v="0"/>
    <n v="0"/>
    <n v="0"/>
    <n v="0"/>
    <s v="0.00%"/>
  </r>
  <r>
    <x v="2"/>
    <m/>
    <m/>
    <m/>
    <s v="24.02.112"/>
    <x v="132"/>
    <n v="0"/>
    <n v="0"/>
    <n v="0"/>
    <s v="0.00%"/>
    <n v="0"/>
    <n v="0"/>
    <n v="0"/>
    <n v="0"/>
    <n v="0"/>
    <n v="0"/>
    <s v="0.00%"/>
  </r>
  <r>
    <x v="2"/>
    <m/>
    <m/>
    <m/>
    <s v="24.02.113"/>
    <x v="133"/>
    <n v="0"/>
    <n v="0"/>
    <n v="0"/>
    <s v="0.00%"/>
    <n v="0"/>
    <n v="0"/>
    <n v="0"/>
    <n v="0"/>
    <n v="0"/>
    <n v="0"/>
    <s v="0.00%"/>
  </r>
  <r>
    <x v="2"/>
    <m/>
    <m/>
    <m/>
    <s v="24.02.114"/>
    <x v="134"/>
    <n v="0"/>
    <n v="0"/>
    <n v="0"/>
    <s v="0.00%"/>
    <n v="0"/>
    <n v="0"/>
    <n v="0"/>
    <n v="0"/>
    <n v="0"/>
    <n v="0"/>
    <s v="0.00%"/>
  </r>
  <r>
    <x v="2"/>
    <m/>
    <m/>
    <m/>
    <s v="24.02.115"/>
    <x v="135"/>
    <n v="0"/>
    <n v="0"/>
    <n v="0"/>
    <s v="0.00%"/>
    <n v="0"/>
    <n v="0"/>
    <n v="0"/>
    <n v="0"/>
    <n v="0"/>
    <n v="0"/>
    <s v="0.00%"/>
  </r>
  <r>
    <x v="2"/>
    <m/>
    <m/>
    <m/>
    <s v="24.02.116"/>
    <x v="136"/>
    <n v="0"/>
    <n v="0"/>
    <n v="0"/>
    <s v="0.00%"/>
    <n v="0"/>
    <n v="0"/>
    <n v="0"/>
    <n v="0"/>
    <n v="0"/>
    <n v="0"/>
    <s v="0.00%"/>
  </r>
  <r>
    <x v="2"/>
    <m/>
    <m/>
    <m/>
    <s v="24.02.500"/>
    <x v="137"/>
    <n v="0"/>
    <n v="0"/>
    <n v="0"/>
    <s v="0.00%"/>
    <n v="0"/>
    <n v="0"/>
    <n v="0"/>
    <n v="0"/>
    <n v="199657.71"/>
    <n v="199657.71"/>
    <n v="1"/>
  </r>
  <r>
    <x v="2"/>
    <m/>
    <m/>
    <m/>
    <s v="24.02.914"/>
    <x v="138"/>
    <n v="0"/>
    <n v="0"/>
    <n v="0"/>
    <s v="0.00%"/>
    <n v="0"/>
    <n v="0"/>
    <n v="0"/>
    <n v="0"/>
    <n v="0"/>
    <n v="0"/>
    <s v="0.00%"/>
  </r>
  <r>
    <x v="6"/>
    <s v=".03"/>
    <m/>
    <m/>
    <m/>
    <x v="139"/>
    <n v="85908502"/>
    <n v="86513502"/>
    <n v="79017034.255999997"/>
    <n v="0.91334915856255594"/>
    <n v="80532203.049999997"/>
    <n v="0.93086282705328471"/>
    <n v="5981298.950000003"/>
    <n v="6.9137172946715328E-2"/>
    <n v="88226935.560000017"/>
    <n v="80271770.114384979"/>
    <n v="0.90983291672637756"/>
  </r>
  <r>
    <x v="2"/>
    <m/>
    <s v=".024"/>
    <m/>
    <s v="24.03.024"/>
    <x v="140"/>
    <n v="10"/>
    <n v="10"/>
    <n v="0"/>
    <n v="0"/>
    <n v="0"/>
    <n v="0"/>
    <n v="10"/>
    <n v="1"/>
    <n v="10.35"/>
    <n v="0"/>
    <n v="0"/>
  </r>
  <r>
    <x v="2"/>
    <m/>
    <s v=".025"/>
    <m/>
    <s v="24.03.025"/>
    <x v="141"/>
    <n v="0"/>
    <n v="150000"/>
    <n v="0"/>
    <n v="0"/>
    <n v="0"/>
    <n v="0"/>
    <n v="150000"/>
    <n v="1"/>
    <n v="0"/>
    <n v="0"/>
    <s v="0,00%"/>
  </r>
  <r>
    <x v="2"/>
    <m/>
    <s v=".026"/>
    <m/>
    <s v="24.03.026"/>
    <x v="142"/>
    <n v="1548000"/>
    <n v="1548000"/>
    <n v="399614.375"/>
    <n v="0.25814882105943154"/>
    <n v="1003076.956"/>
    <n v="0.64798252971576231"/>
    <n v="544923.04399999999"/>
    <n v="0.35201747028423774"/>
    <n v="1587692.0700000003"/>
    <n v="289746.60021"/>
    <n v="0.18249546350004756"/>
  </r>
  <r>
    <x v="2"/>
    <m/>
    <s v=".027"/>
    <m/>
    <s v="24.03.027"/>
    <x v="143"/>
    <n v="0"/>
    <n v="55000"/>
    <n v="0"/>
    <n v="0"/>
    <n v="0"/>
    <n v="0"/>
    <n v="55000"/>
    <n v="1"/>
    <n v="0"/>
    <n v="0"/>
    <s v="0.00%"/>
  </r>
  <r>
    <x v="2"/>
    <m/>
    <s v=".030"/>
    <m/>
    <s v="24.03.030"/>
    <x v="144"/>
    <n v="0"/>
    <n v="0"/>
    <n v="0"/>
    <n v="0"/>
    <n v="0"/>
    <n v="0"/>
    <n v="0"/>
    <n v="0"/>
    <n v="0"/>
    <n v="0"/>
    <s v="0,00%"/>
  </r>
  <r>
    <x v="2"/>
    <m/>
    <s v=".033"/>
    <m/>
    <s v="24.03.033"/>
    <x v="145"/>
    <n v="2639109"/>
    <n v="2639109"/>
    <n v="992535.24900000007"/>
    <n v="0.37608725103813451"/>
    <n v="1482169.817"/>
    <n v="0.56161750689342504"/>
    <n v="1156939.183"/>
    <n v="0.43838249310657496"/>
    <n v="2790792.63"/>
    <n v="695947.37840999989"/>
    <n v="0.24937265883850349"/>
  </r>
  <r>
    <x v="2"/>
    <m/>
    <s v=".034"/>
    <m/>
    <s v="24.03.034"/>
    <x v="146"/>
    <n v="42435"/>
    <n v="42435"/>
    <n v="0"/>
    <n v="0"/>
    <n v="0"/>
    <n v="0"/>
    <n v="42435"/>
    <n v="1"/>
    <n v="60441.929999999993"/>
    <n v="35891.177309999999"/>
    <n v="0.59381256207404365"/>
  </r>
  <r>
    <x v="2"/>
    <m/>
    <s v=".043"/>
    <m/>
    <s v="24.03.043"/>
    <x v="147"/>
    <n v="0"/>
    <n v="400000"/>
    <n v="0"/>
    <n v="0"/>
    <n v="0"/>
    <n v="0"/>
    <n v="400000"/>
    <n v="1"/>
    <m/>
    <m/>
    <m/>
  </r>
  <r>
    <x v="2"/>
    <m/>
    <s v=".015"/>
    <m/>
    <s v="24.03.015"/>
    <x v="116"/>
    <n v="0"/>
    <n v="0"/>
    <n v="0"/>
    <s v="0.00%"/>
    <n v="0"/>
    <n v="0"/>
    <n v="0"/>
    <n v="0"/>
    <n v="0"/>
    <n v="0"/>
    <s v="0.00%"/>
  </r>
  <r>
    <x v="2"/>
    <m/>
    <s v=".403"/>
    <m/>
    <s v="24.03.403"/>
    <x v="148"/>
    <n v="75558251"/>
    <n v="75558251"/>
    <n v="75558242.291999996"/>
    <n v="0.9999998847511703"/>
    <n v="75558242.291999996"/>
    <n v="0.9999998847511703"/>
    <n v="8.7080000042915344"/>
    <n v="1.1524882973126965E-7"/>
    <n v="77527708.965000004"/>
    <n v="77495630.519654989"/>
    <n v="0.99958623251256529"/>
  </r>
  <r>
    <x v="6"/>
    <m/>
    <s v=".406"/>
    <m/>
    <s v="24.03.406"/>
    <x v="149"/>
    <n v="3793923"/>
    <n v="3793923"/>
    <n v="1373286.2840000002"/>
    <n v="0.36196999359238452"/>
    <n v="1515054.3220000002"/>
    <n v="0.39933712993120846"/>
    <n v="2278868.6779999998"/>
    <n v="0.6006628700687916"/>
    <n v="3944133.4949999996"/>
    <n v="1100645.0768250001"/>
    <n v="0.27905877887254427"/>
  </r>
  <r>
    <x v="2"/>
    <m/>
    <s v=".407"/>
    <m/>
    <s v="24.03.407"/>
    <x v="150"/>
    <n v="464198"/>
    <n v="464198"/>
    <n v="48670"/>
    <n v="0.10484750042007936"/>
    <n v="212943.33199999999"/>
    <m/>
    <n v="251254.66800000001"/>
    <n v="0.54126615797569144"/>
    <n v="0"/>
    <n v="0"/>
    <m/>
  </r>
  <r>
    <x v="6"/>
    <m/>
    <s v=".409"/>
    <m/>
    <s v="24.03.409"/>
    <x v="151"/>
    <n v="112749"/>
    <n v="112749"/>
    <n v="34181.869000000006"/>
    <n v="0.30316782410487014"/>
    <n v="66227.573999999993"/>
    <n v="0.58738945799962738"/>
    <n v="46521.425999999999"/>
    <n v="0.4126105420003725"/>
    <n v="141195.73499999999"/>
    <n v="46198.761975000001"/>
    <n v="0.32719658263757051"/>
  </r>
  <r>
    <x v="2"/>
    <m/>
    <s v=".410"/>
    <m/>
    <s v="24.03.410"/>
    <x v="152"/>
    <n v="0"/>
    <m/>
    <m/>
    <s v="0.00%"/>
    <m/>
    <n v="0"/>
    <m/>
    <n v="0"/>
    <n v="0"/>
    <n v="0"/>
    <s v="0.00%"/>
  </r>
  <r>
    <x v="6"/>
    <m/>
    <s v=".415"/>
    <m/>
    <s v="24.03.415"/>
    <x v="153"/>
    <n v="0"/>
    <n v="0"/>
    <n v="0"/>
    <s v="0.00%"/>
    <n v="0"/>
    <n v="0"/>
    <n v="0"/>
    <n v="0"/>
    <n v="0"/>
    <n v="0"/>
    <s v="0.00%"/>
  </r>
  <r>
    <x v="6"/>
    <m/>
    <s v=".500"/>
    <m/>
    <s v="24.03.500"/>
    <x v="154"/>
    <n v="0"/>
    <n v="0"/>
    <n v="0"/>
    <s v="0.00%"/>
    <n v="0"/>
    <n v="0"/>
    <n v="0"/>
    <n v="0"/>
    <n v="0"/>
    <n v="0"/>
    <s v="0.00%"/>
  </r>
  <r>
    <x v="6"/>
    <m/>
    <s v=".602"/>
    <m/>
    <s v="24.03.602"/>
    <x v="155"/>
    <n v="1749827"/>
    <n v="1749827"/>
    <n v="610504.18699999992"/>
    <n v="0.34889402609515108"/>
    <n v="694488.75699999998"/>
    <n v="0.39688995369256502"/>
    <n v="1055338.243"/>
    <n v="0.60311004630743492"/>
    <n v="2174960.3849999998"/>
    <n v="607710.6"/>
    <n v="0.27941226157091592"/>
  </r>
  <r>
    <x v="6"/>
    <s v=".07"/>
    <m/>
    <m/>
    <m/>
    <x v="156"/>
    <n v="0"/>
    <n v="837092"/>
    <n v="260000"/>
    <n v="0.31059907393691494"/>
    <n v="260000"/>
    <n v="0.31059907393691494"/>
    <n v="577092"/>
    <n v="0.68940092606308501"/>
    <n v="302671.26"/>
    <n v="0"/>
    <n v="0"/>
  </r>
  <r>
    <x v="2"/>
    <m/>
    <m/>
    <m/>
    <s v="24.07.002"/>
    <x v="157"/>
    <n v="0"/>
    <n v="0"/>
    <n v="0"/>
    <s v="0.00%"/>
    <n v="0"/>
    <n v="0"/>
    <n v="0"/>
    <n v="0"/>
    <n v="170775"/>
    <n v="0"/>
    <n v="0"/>
  </r>
  <r>
    <x v="2"/>
    <m/>
    <m/>
    <m/>
    <s v="24.07.003"/>
    <x v="158"/>
    <n v="0"/>
    <n v="468334"/>
    <n v="0"/>
    <n v="0"/>
    <n v="0"/>
    <n v="0"/>
    <n v="468334"/>
    <n v="1"/>
    <n v="53486.729999999996"/>
    <n v="0"/>
    <n v="0"/>
  </r>
  <r>
    <x v="2"/>
    <m/>
    <m/>
    <m/>
    <s v="24.07.006"/>
    <x v="159"/>
    <n v="0"/>
    <n v="0"/>
    <n v="0"/>
    <s v="0.00%"/>
    <n v="0"/>
    <n v="0"/>
    <n v="0"/>
    <n v="0"/>
    <n v="0"/>
    <n v="0"/>
    <s v="0.00%"/>
  </r>
  <r>
    <x v="2"/>
    <m/>
    <m/>
    <m/>
    <s v="24.07.007"/>
    <x v="160"/>
    <n v="0"/>
    <n v="108758"/>
    <n v="0"/>
    <n v="0"/>
    <n v="0"/>
    <n v="0"/>
    <n v="108758"/>
    <n v="1"/>
    <n v="78409.53"/>
    <n v="0"/>
    <n v="0"/>
  </r>
  <r>
    <x v="2"/>
    <m/>
    <m/>
    <m/>
    <s v="24.07.008 "/>
    <x v="161"/>
    <n v="0"/>
    <n v="0"/>
    <n v="0"/>
    <s v="0.00%"/>
    <n v="0"/>
    <n v="0"/>
    <n v="0"/>
    <n v="0"/>
    <n v="0"/>
    <n v="0"/>
    <s v="0.00%"/>
  </r>
  <r>
    <x v="2"/>
    <m/>
    <m/>
    <m/>
    <s v="24.07.009"/>
    <x v="162"/>
    <n v="0"/>
    <n v="260000"/>
    <n v="260000"/>
    <n v="1"/>
    <n v="260000"/>
    <n v="1"/>
    <n v="0"/>
    <n v="0"/>
    <n v="0"/>
    <n v="0"/>
    <n v="0"/>
  </r>
  <r>
    <x v="7"/>
    <m/>
    <m/>
    <m/>
    <m/>
    <x v="163"/>
    <n v="171198"/>
    <n v="537625.1"/>
    <n v="2941796.432"/>
    <n v="5.4718361028902853"/>
    <n v="2941893.4960000003"/>
    <n v="5.4720166450561933"/>
    <n v="-2404268.2960000001"/>
    <n v="-4.4720164590529725"/>
    <n v="171187.965"/>
    <n v="3357914.3346599997"/>
    <n v="19.615364518527922"/>
  </r>
  <r>
    <x v="2"/>
    <n v="99"/>
    <m/>
    <m/>
    <m/>
    <x v="164"/>
    <n v="171198"/>
    <n v="537625.1"/>
    <n v="2941796.432"/>
    <n v="5.4718361028902853"/>
    <n v="2941893.4960000003"/>
    <n v="5.4720166450561933"/>
    <n v="-2404268.2960000001"/>
    <n v="-4.4720164590529725"/>
    <n v="171187.965"/>
    <n v="3357914.3346599997"/>
    <n v="19.615364518527922"/>
  </r>
  <r>
    <x v="2"/>
    <m/>
    <m/>
    <m/>
    <s v="25.99.001"/>
    <x v="165"/>
    <n v="71000"/>
    <n v="71000"/>
    <n v="240948.03899999999"/>
    <n v="3.3936343521126759"/>
    <n v="240948.03899999999"/>
    <n v="3.3936343521126759"/>
    <n v="-169948.03899999999"/>
    <n v="-2.3936343521126759"/>
    <n v="0"/>
    <n v="0"/>
    <n v="0"/>
  </r>
  <r>
    <x v="2"/>
    <m/>
    <m/>
    <m/>
    <s v="25.99.002"/>
    <x v="166"/>
    <n v="1"/>
    <n v="1"/>
    <n v="366427.39299999998"/>
    <n v="366427.39299999998"/>
    <n v="366427.39299999998"/>
    <n v="366427.39299999998"/>
    <n v="-366426.39299999998"/>
    <n v="-366426.39299999998"/>
    <n v="0"/>
    <n v="0"/>
    <n v="0"/>
  </r>
  <r>
    <x v="2"/>
    <m/>
    <m/>
    <m/>
    <s v="25.99.201"/>
    <x v="167"/>
    <n v="100"/>
    <n v="100"/>
    <n v="0"/>
    <n v="0"/>
    <n v="0"/>
    <n v="0"/>
    <n v="100"/>
    <n v="1"/>
    <n v="0"/>
    <n v="0"/>
    <n v="0"/>
  </r>
  <r>
    <x v="2"/>
    <m/>
    <m/>
    <m/>
    <s v="25.99.202"/>
    <x v="168"/>
    <n v="78"/>
    <n v="78"/>
    <n v="0"/>
    <n v="0"/>
    <n v="0"/>
    <n v="0"/>
    <n v="78"/>
    <n v="1"/>
    <n v="0"/>
    <n v="0"/>
    <n v="0"/>
  </r>
  <r>
    <x v="2"/>
    <m/>
    <m/>
    <m/>
    <s v="25.99.999"/>
    <x v="80"/>
    <n v="100009"/>
    <n v="466436"/>
    <n v="0"/>
    <n v="0"/>
    <n v="97.063999999999993"/>
    <n v="2.080971451603221E-4"/>
    <n v="466338.93599999999"/>
    <n v="0.99979190285483965"/>
    <n v="0"/>
    <n v="0"/>
    <n v="0"/>
  </r>
  <r>
    <x v="8"/>
    <m/>
    <m/>
    <m/>
    <m/>
    <x v="169"/>
    <n v="0"/>
    <n v="0"/>
    <n v="0"/>
    <s v="0.00%"/>
    <n v="0"/>
    <n v="0"/>
    <n v="0"/>
    <n v="0"/>
    <n v="0"/>
    <n v="0"/>
    <s v="0.00%"/>
  </r>
  <r>
    <x v="2"/>
    <n v="1"/>
    <m/>
    <m/>
    <s v="26.01"/>
    <x v="170"/>
    <n v="0"/>
    <n v="0"/>
    <n v="0"/>
    <s v="0.00%"/>
    <n v="0"/>
    <n v="0"/>
    <n v="0"/>
    <n v="0"/>
    <n v="0"/>
    <n v="0"/>
    <s v="0.00%"/>
  </r>
  <r>
    <x v="9"/>
    <s v="  "/>
    <m/>
    <m/>
    <m/>
    <x v="171"/>
    <n v="262003"/>
    <n v="306345"/>
    <n v="43399.023999999998"/>
    <n v="0.14166715304640193"/>
    <n v="113177.23900000002"/>
    <n v="0.3694437284760646"/>
    <n v="193167.761"/>
    <n v="0.63055627152393545"/>
    <n v="343776.28499999997"/>
    <n v="61933.055534999992"/>
    <n v="0.1801551131864724"/>
  </r>
  <r>
    <x v="2"/>
    <n v="3"/>
    <m/>
    <m/>
    <s v="29.03"/>
    <x v="172"/>
    <n v="33120"/>
    <n v="22500"/>
    <n v="22456.598999999998"/>
    <n v="0.99807106666666656"/>
    <n v="22456.598999999998"/>
    <n v="0.99807106666666656"/>
    <n v="43.401000000000003"/>
    <n v="1.9289333333333335E-3"/>
    <n v="85815.989999999991"/>
    <n v="52711.723034999995"/>
    <n v="0.61424127409122709"/>
  </r>
  <r>
    <x v="2"/>
    <n v="4"/>
    <m/>
    <m/>
    <s v="29.04"/>
    <x v="173"/>
    <n v="0"/>
    <n v="21000"/>
    <n v="0"/>
    <n v="0"/>
    <n v="226.1"/>
    <n v="0"/>
    <n v="20773.900000000001"/>
    <n v="0"/>
    <n v="17085.78"/>
    <n v="0"/>
    <n v="0"/>
  </r>
  <r>
    <x v="2"/>
    <n v="5"/>
    <m/>
    <m/>
    <s v="29.05"/>
    <x v="174"/>
    <n v="0"/>
    <n v="0"/>
    <n v="0"/>
    <n v="0"/>
    <n v="0"/>
    <n v="0"/>
    <n v="0"/>
    <n v="0"/>
    <n v="0"/>
    <n v="0"/>
    <s v="0,00%"/>
  </r>
  <r>
    <x v="2"/>
    <s v="06    "/>
    <m/>
    <m/>
    <s v="29.06"/>
    <x v="175"/>
    <n v="0"/>
    <n v="41500"/>
    <n v="0"/>
    <n v="0"/>
    <n v="37448.625"/>
    <n v="0.90237650602409636"/>
    <n v="4051.375"/>
    <n v="9.7623493975903614E-2"/>
    <n v="0"/>
    <n v="0"/>
    <s v="0.00%"/>
  </r>
  <r>
    <x v="6"/>
    <s v="07    "/>
    <m/>
    <m/>
    <s v="29.07"/>
    <x v="176"/>
    <n v="228883"/>
    <n v="221345"/>
    <n v="20942.424999999999"/>
    <n v="9.4614402855271174E-2"/>
    <n v="53045.915000000001"/>
    <n v="0.23965264632135355"/>
    <n v="168299.08499999999"/>
    <n v="0.76034735367864636"/>
    <n v="240874.51499999998"/>
    <n v="9221.3325000000004"/>
    <n v="3.8282723682910171E-2"/>
  </r>
  <r>
    <x v="10"/>
    <m/>
    <m/>
    <m/>
    <m/>
    <x v="177"/>
    <n v="0"/>
    <n v="0"/>
    <n v="0"/>
    <s v="0.00%"/>
    <n v="0"/>
    <n v="0"/>
    <n v="0"/>
    <n v="0"/>
    <n v="0"/>
    <n v="0"/>
    <s v="0.00%"/>
  </r>
  <r>
    <x v="11"/>
    <s v="  "/>
    <m/>
    <m/>
    <m/>
    <x v="178"/>
    <n v="7570484"/>
    <n v="7570484"/>
    <n v="2771721.054"/>
    <n v="0.36612204107425628"/>
    <n v="4381701.2580000004"/>
    <n v="0.57878746695719852"/>
    <n v="3188782.7419999996"/>
    <n v="0.42121253304280143"/>
    <n v="5866312.7249999996"/>
    <n v="333602.19463499996"/>
    <n v="5.6867441316811145E-2"/>
  </r>
  <r>
    <x v="6"/>
    <n v="4"/>
    <m/>
    <m/>
    <s v="32.04.002"/>
    <x v="179"/>
    <n v="7570484"/>
    <n v="7570484"/>
    <n v="2771721.054"/>
    <n v="0.36612204107425628"/>
    <n v="4381701.2580000004"/>
    <n v="0.57878746695719852"/>
    <n v="3188782.7419999996"/>
    <n v="0.42121253304280143"/>
    <n v="5866312.7249999996"/>
    <n v="333602.19463499996"/>
    <n v="5.6867441316811145E-2"/>
  </r>
  <r>
    <x v="2"/>
    <m/>
    <m/>
    <m/>
    <m/>
    <x v="180"/>
    <n v="7570484"/>
    <n v="7570484"/>
    <n v="0"/>
    <n v="0"/>
    <m/>
    <n v="0"/>
    <n v="3188782.7419999996"/>
    <n v="0.42121253304280143"/>
    <n v="5866312.7249999996"/>
    <n v="333602.19463499996"/>
    <n v="5.6867441316811145E-2"/>
  </r>
  <r>
    <x v="2"/>
    <m/>
    <m/>
    <m/>
    <s v="32.04.003"/>
    <x v="181"/>
    <n v="0"/>
    <n v="0"/>
    <n v="0"/>
    <s v="0.00%"/>
    <n v="0"/>
    <n v="0"/>
    <n v="0"/>
    <n v="0"/>
    <n v="0"/>
    <n v="0"/>
    <s v="0.00%"/>
  </r>
  <r>
    <x v="2"/>
    <m/>
    <m/>
    <m/>
    <s v="32.04.004"/>
    <x v="182"/>
    <n v="0"/>
    <n v="0"/>
    <n v="0"/>
    <s v="0.00%"/>
    <n v="0"/>
    <n v="0"/>
    <n v="0"/>
    <n v="0"/>
    <n v="0"/>
    <n v="0"/>
    <s v="0.00%"/>
  </r>
  <r>
    <x v="12"/>
    <s v="  "/>
    <m/>
    <m/>
    <m/>
    <x v="183"/>
    <n v="502749445.99900001"/>
    <n v="441960891"/>
    <n v="66598738.480000012"/>
    <n v="0.15068921218189871"/>
    <n v="71169550.537000015"/>
    <n v="0.1610313310210971"/>
    <n v="370791340.463"/>
    <n v="0.83896866897890288"/>
    <n v="385054634.20499998"/>
    <n v="57528201.840884998"/>
    <n v="0.14940269959264391"/>
  </r>
  <r>
    <x v="2"/>
    <s v=".02"/>
    <m/>
    <m/>
    <m/>
    <x v="184"/>
    <n v="192052970"/>
    <n v="192052970"/>
    <n v="1003570"/>
    <n v="5.225485448103198E-3"/>
    <n v="1080957"/>
    <n v="5.6284315728103553E-3"/>
    <n v="190972013"/>
    <n v="0.99437156842718966"/>
    <n v="20234489.084999997"/>
    <n v="0"/>
    <n v="0"/>
  </r>
  <r>
    <x v="2"/>
    <m/>
    <s v=".001"/>
    <m/>
    <s v="33.02.001"/>
    <x v="185"/>
    <n v="0"/>
    <n v="0"/>
    <n v="0"/>
    <s v="0.00%"/>
    <n v="0"/>
    <n v="0"/>
    <n v="0"/>
    <n v="0"/>
    <n v="0"/>
    <n v="0"/>
    <s v="0.00%"/>
  </r>
  <r>
    <x v="2"/>
    <m/>
    <s v=".002"/>
    <m/>
    <s v="33.02.002"/>
    <x v="186"/>
    <n v="0"/>
    <n v="0"/>
    <n v="0"/>
    <s v="0.00%"/>
    <n v="0"/>
    <n v="0"/>
    <n v="0"/>
    <n v="0"/>
    <n v="0"/>
    <n v="0"/>
    <s v="0.00%"/>
  </r>
  <r>
    <x v="2"/>
    <m/>
    <s v=".003"/>
    <m/>
    <s v="33.02.003"/>
    <x v="187"/>
    <n v="0"/>
    <n v="0"/>
    <n v="0"/>
    <s v="0.00%"/>
    <n v="0"/>
    <n v="0"/>
    <n v="0"/>
    <n v="0"/>
    <n v="0"/>
    <n v="0"/>
    <s v="0.00%"/>
  </r>
  <r>
    <x v="2"/>
    <m/>
    <s v=".004"/>
    <m/>
    <s v="33.02.004"/>
    <x v="188"/>
    <n v="0"/>
    <n v="0"/>
    <n v="0"/>
    <s v="0.00%"/>
    <n v="0"/>
    <n v="0"/>
    <n v="0"/>
    <n v="0"/>
    <n v="0"/>
    <n v="0"/>
    <s v="0.00%"/>
  </r>
  <r>
    <x v="2"/>
    <m/>
    <s v=".005"/>
    <m/>
    <s v="33.02.005"/>
    <x v="189"/>
    <n v="0"/>
    <n v="0"/>
    <n v="0"/>
    <s v="0.00%"/>
    <n v="0"/>
    <n v="0"/>
    <n v="0"/>
    <n v="0"/>
    <n v="0"/>
    <n v="0"/>
    <s v="0.00%"/>
  </r>
  <r>
    <x v="2"/>
    <m/>
    <s v=".006"/>
    <m/>
    <s v="33.02.006"/>
    <x v="190"/>
    <n v="0"/>
    <n v="0"/>
    <n v="0"/>
    <s v="0.00%"/>
    <n v="0"/>
    <n v="0"/>
    <n v="0"/>
    <n v="0"/>
    <n v="0"/>
    <n v="0"/>
    <s v="0.00%"/>
  </r>
  <r>
    <x v="2"/>
    <m/>
    <s v=".007"/>
    <m/>
    <s v="33.02.007"/>
    <x v="191"/>
    <n v="0"/>
    <n v="0"/>
    <n v="0"/>
    <s v="0.00%"/>
    <n v="0"/>
    <n v="0"/>
    <n v="0"/>
    <n v="0"/>
    <n v="0"/>
    <n v="0"/>
    <s v="0.00%"/>
  </r>
  <r>
    <x v="2"/>
    <m/>
    <s v=".008"/>
    <m/>
    <s v="33.02.008"/>
    <x v="192"/>
    <n v="0"/>
    <n v="0"/>
    <n v="0"/>
    <s v="0.00%"/>
    <n v="0"/>
    <n v="0"/>
    <n v="0"/>
    <n v="0"/>
    <n v="0"/>
    <n v="0"/>
    <s v="0.00%"/>
  </r>
  <r>
    <x v="2"/>
    <m/>
    <s v=".009"/>
    <m/>
    <s v="33.02.009"/>
    <x v="193"/>
    <n v="0"/>
    <n v="0"/>
    <n v="0"/>
    <s v="0.00%"/>
    <n v="0"/>
    <n v="0"/>
    <n v="0"/>
    <n v="0"/>
    <n v="0"/>
    <n v="0"/>
    <s v="0.00%"/>
  </r>
  <r>
    <x v="2"/>
    <m/>
    <s v=".010"/>
    <m/>
    <s v="33.02.010"/>
    <x v="194"/>
    <n v="0"/>
    <n v="0"/>
    <n v="0"/>
    <s v="0.00%"/>
    <n v="0"/>
    <n v="0"/>
    <n v="0"/>
    <n v="0"/>
    <n v="0"/>
    <n v="0"/>
    <s v="0.00%"/>
  </r>
  <r>
    <x v="2"/>
    <m/>
    <s v=".011"/>
    <m/>
    <s v="33.02.011"/>
    <x v="195"/>
    <n v="0"/>
    <n v="0"/>
    <n v="0"/>
    <s v="0.00%"/>
    <n v="0"/>
    <n v="0"/>
    <n v="0"/>
    <n v="0"/>
    <n v="0"/>
    <n v="0"/>
    <s v="0.00%"/>
  </r>
  <r>
    <x v="2"/>
    <m/>
    <s v=".012"/>
    <m/>
    <s v="33.02.012"/>
    <x v="196"/>
    <n v="0"/>
    <n v="0"/>
    <n v="0"/>
    <s v="0.00%"/>
    <n v="0"/>
    <n v="0"/>
    <n v="0"/>
    <n v="0"/>
    <n v="0"/>
    <n v="0"/>
    <s v="0.00%"/>
  </r>
  <r>
    <x v="2"/>
    <m/>
    <s v=".013"/>
    <m/>
    <s v="33.02.013"/>
    <x v="197"/>
    <n v="0"/>
    <n v="0"/>
    <n v="0"/>
    <s v="0.00%"/>
    <n v="0"/>
    <n v="0"/>
    <n v="0"/>
    <n v="0"/>
    <n v="0"/>
    <n v="0"/>
    <s v="0.00%"/>
  </r>
  <r>
    <x v="2"/>
    <m/>
    <s v=".014"/>
    <m/>
    <s v="33.02.014"/>
    <x v="198"/>
    <n v="0"/>
    <n v="0"/>
    <n v="0"/>
    <s v="0.00%"/>
    <n v="0"/>
    <n v="0"/>
    <n v="0"/>
    <n v="0"/>
    <n v="0"/>
    <n v="0"/>
    <s v="0.00%"/>
  </r>
  <r>
    <x v="2"/>
    <m/>
    <s v=".015"/>
    <m/>
    <s v="33.02.015"/>
    <x v="199"/>
    <n v="0"/>
    <n v="0"/>
    <n v="0"/>
    <s v="0.00%"/>
    <n v="0"/>
    <n v="0"/>
    <n v="0"/>
    <n v="0"/>
    <n v="0"/>
    <n v="0"/>
    <s v="0.00%"/>
  </r>
  <r>
    <x v="2"/>
    <m/>
    <s v=".016"/>
    <m/>
    <s v="33.02.016"/>
    <x v="200"/>
    <n v="0"/>
    <n v="0"/>
    <n v="0"/>
    <s v="0.00%"/>
    <n v="0"/>
    <n v="0"/>
    <n v="0"/>
    <n v="0"/>
    <n v="0"/>
    <n v="0"/>
    <s v="0.00%"/>
  </r>
  <r>
    <x v="2"/>
    <m/>
    <s v=".017"/>
    <m/>
    <s v="33.02.017"/>
    <x v="201"/>
    <n v="0"/>
    <n v="0"/>
    <n v="0"/>
    <s v="0.00%"/>
    <n v="0"/>
    <n v="0"/>
    <n v="0"/>
    <n v="0"/>
    <n v="0"/>
    <n v="0"/>
    <s v="0.00%"/>
  </r>
  <r>
    <x v="2"/>
    <m/>
    <s v=".025"/>
    <m/>
    <s v="33.02.025"/>
    <x v="202"/>
    <n v="0"/>
    <n v="0"/>
    <n v="0"/>
    <s v="0.00%"/>
    <n v="0"/>
    <n v="0"/>
    <n v="0"/>
    <n v="0"/>
    <n v="20234489.084999997"/>
    <n v="0"/>
    <n v="0"/>
  </r>
  <r>
    <x v="2"/>
    <m/>
    <s v=".018"/>
    <m/>
    <s v="33.02.018"/>
    <x v="203"/>
    <n v="0"/>
    <n v="0"/>
    <n v="0"/>
    <s v="0.00%"/>
    <n v="0"/>
    <n v="0"/>
    <n v="0"/>
    <n v="0"/>
    <n v="0"/>
    <n v="0"/>
    <s v="0.00%"/>
  </r>
  <r>
    <x v="2"/>
    <m/>
    <s v=".100"/>
    <m/>
    <s v="33.02.100"/>
    <x v="204"/>
    <n v="192052970"/>
    <n v="192052970"/>
    <n v="1003570"/>
    <n v="5.225485448103198E-3"/>
    <n v="1080957"/>
    <n v="5.6284315728103553E-3"/>
    <n v="190972013"/>
    <n v="0.99437156842718966"/>
    <n v="0"/>
    <n v="0"/>
    <s v="0.00%"/>
  </r>
  <r>
    <x v="2"/>
    <m/>
    <s v=".107"/>
    <m/>
    <s v="33.02.107"/>
    <x v="205"/>
    <n v="0"/>
    <n v="0"/>
    <n v="0"/>
    <s v="0.00%"/>
    <n v="0"/>
    <n v="0"/>
    <n v="0"/>
    <n v="0"/>
    <n v="0"/>
    <n v="0"/>
    <s v="0.00%"/>
  </r>
  <r>
    <x v="2"/>
    <m/>
    <s v=".914"/>
    <m/>
    <s v="33.02.914"/>
    <x v="138"/>
    <n v="0"/>
    <n v="0"/>
    <n v="0"/>
    <s v="0.00%"/>
    <n v="0"/>
    <n v="0"/>
    <n v="0"/>
    <n v="0"/>
    <n v="0"/>
    <n v="0"/>
    <s v="0.00%"/>
  </r>
  <r>
    <x v="2"/>
    <m/>
    <s v=".916"/>
    <m/>
    <s v="33.02.916"/>
    <x v="119"/>
    <n v="0"/>
    <n v="0"/>
    <n v="0"/>
    <s v="0.00%"/>
    <n v="0"/>
    <n v="0"/>
    <n v="0"/>
    <n v="0"/>
    <n v="0"/>
    <n v="0"/>
    <s v="0.00%"/>
  </r>
  <r>
    <x v="2"/>
    <m/>
    <s v=".020"/>
    <m/>
    <s v="33.02.020"/>
    <x v="206"/>
    <n v="0"/>
    <n v="0"/>
    <n v="0"/>
    <s v="0.00%"/>
    <n v="0"/>
    <n v="0"/>
    <n v="0"/>
    <n v="0"/>
    <n v="0"/>
    <n v="0"/>
    <s v="0.00%"/>
  </r>
  <r>
    <x v="2"/>
    <s v=".03"/>
    <m/>
    <m/>
    <m/>
    <x v="207"/>
    <n v="310696475.99900001"/>
    <n v="249907921"/>
    <n v="65595168.480000012"/>
    <n v="0.26247734852710014"/>
    <n v="70088593.537000015"/>
    <n v="0.28045767119562415"/>
    <n v="179819327.463"/>
    <n v="0.71954232880437596"/>
    <n v="364820145.12"/>
    <n v="57528201.840884998"/>
    <n v="0.15768921374109507"/>
  </r>
  <r>
    <x v="2"/>
    <m/>
    <s v=".001"/>
    <m/>
    <s v="33.03.001"/>
    <x v="208"/>
    <n v="79217505"/>
    <n v="40425183"/>
    <n v="0"/>
    <n v="0"/>
    <n v="0"/>
    <n v="0"/>
    <n v="40425183"/>
    <n v="1"/>
    <n v="50689446.884999998"/>
    <n v="0"/>
    <n v="0"/>
  </r>
  <r>
    <x v="2"/>
    <m/>
    <s v=".005"/>
    <m/>
    <m/>
    <x v="209"/>
    <n v="94992333"/>
    <n v="97961427"/>
    <n v="46914612.259000003"/>
    <n v="0.47890903282778846"/>
    <n v="48452365.77700001"/>
    <n v="0.49460657384053835"/>
    <n v="49509061.222999997"/>
    <n v="0.5053934261594617"/>
    <n v="160711982.72999999"/>
    <n v="33424092.205290001"/>
    <n v="0.20797510949412704"/>
  </r>
  <r>
    <x v="2"/>
    <m/>
    <m/>
    <m/>
    <s v="33.03.120.005.01"/>
    <x v="210"/>
    <n v="43586656.5"/>
    <n v="33586656.5"/>
    <n v="737067.74399999995"/>
    <n v="2.1945255074734812E-2"/>
    <n v="737067.74399999995"/>
    <n v="2.1945255074734812E-2"/>
    <n v="32849588.756000001"/>
    <n v="0.97805474492526523"/>
    <n v="43586656.919999994"/>
    <n v="894311.03929499991"/>
    <n v="2.0518000289318817E-2"/>
  </r>
  <r>
    <x v="2"/>
    <m/>
    <m/>
    <m/>
    <s v="33.03.120.005.02"/>
    <x v="211"/>
    <n v="31528885.5"/>
    <n v="45632329.001999997"/>
    <n v="35396185.044"/>
    <n v="0.77568219326365384"/>
    <n v="36703599.818000004"/>
    <n v="0.80433325716053938"/>
    <n v="8928729.1839999929"/>
    <n v="0.19566674283946059"/>
    <n v="92654545.5"/>
    <n v="15655274.657189999"/>
    <n v="0.16896391399588701"/>
  </r>
  <r>
    <x v="2"/>
    <m/>
    <m/>
    <m/>
    <s v="33.03.120.005.05"/>
    <x v="212"/>
    <n v="17225780"/>
    <n v="18191430.498"/>
    <n v="10332464.544"/>
    <n v="0.56798526895045287"/>
    <n v="10553181.989"/>
    <n v="0.58011831395888502"/>
    <n v="7638248.5089999996"/>
    <n v="0.41988168604111498"/>
    <n v="17225780.309999999"/>
    <n v="10164223.537155"/>
    <n v="0.59005881616024169"/>
  </r>
  <r>
    <x v="2"/>
    <m/>
    <m/>
    <m/>
    <s v="33.03.120.005.05"/>
    <x v="213"/>
    <n v="2651011"/>
    <n v="551011"/>
    <n v="448894.92700000003"/>
    <n v="0.81467507363736846"/>
    <n v="458516.22600000002"/>
    <n v="0.83213624773371131"/>
    <n v="92494.773999999976"/>
    <n v="0.16786375226628866"/>
    <n v="7244999.9999999991"/>
    <n v="6710282.9716499997"/>
    <n v="0.92619502714285717"/>
  </r>
  <r>
    <x v="2"/>
    <m/>
    <n v="6"/>
    <m/>
    <m/>
    <x v="214"/>
    <n v="57128757.998999998"/>
    <n v="57719736"/>
    <n v="13704305.199999999"/>
    <n v="0.23742841096847705"/>
    <n v="15023856.313000001"/>
    <n v="0.26028976142579724"/>
    <n v="42695879.686999999"/>
    <n v="0.73971023857420271"/>
    <n v="94818599.055000007"/>
    <n v="21556807.309214994"/>
    <n v="0.22734787820173191"/>
  </r>
  <r>
    <x v="2"/>
    <m/>
    <m/>
    <m/>
    <s v="33.03.120.006.01"/>
    <x v="215"/>
    <n v="7099380.1940000001"/>
    <n v="5646832.0109999999"/>
    <n v="4096244.895"/>
    <n v="0.72540583587762764"/>
    <n v="4169517.895"/>
    <n v="0.73838178413627331"/>
    <n v="1477314.1159999999"/>
    <n v="0.26161821586372669"/>
    <n v="16201605.279779999"/>
    <n v="5645896.1607599994"/>
    <n v="0.34847757757721803"/>
  </r>
  <r>
    <x v="2"/>
    <m/>
    <m/>
    <m/>
    <s v="33.03.120.006.03"/>
    <x v="216"/>
    <n v="3167999.2140000002"/>
    <n v="3167999.2140000002"/>
    <n v="1066032.3399999999"/>
    <n v="0.33650019081096899"/>
    <n v="1066032.3400000001"/>
    <n v="0.33650019081096905"/>
    <n v="2101966.8739999998"/>
    <n v="0.66349980918903084"/>
    <n v="12929647.643369999"/>
    <n v="3934669.6288799997"/>
    <n v="0.30431375528610016"/>
  </r>
  <r>
    <x v="2"/>
    <m/>
    <m/>
    <m/>
    <s v="33.03.120.006.04"/>
    <x v="217"/>
    <n v="2690153.1310000001"/>
    <n v="2200153.1310000001"/>
    <n v="873801.77"/>
    <n v="0.39715497875497646"/>
    <n v="873801.77"/>
    <n v="0.39715497875497646"/>
    <n v="1326351.361"/>
    <n v="0.60284502124502348"/>
    <n v="5332793.9368500002"/>
    <n v="1649805.97212"/>
    <n v="0.30936990846762685"/>
  </r>
  <r>
    <x v="2"/>
    <m/>
    <m/>
    <m/>
    <s v="33.03.120.006.05"/>
    <x v="218"/>
    <n v="1767372.8019999999"/>
    <n v="1567372.8019999999"/>
    <n v="440348.29000000004"/>
    <n v="0.28094674696288374"/>
    <n v="440348.29"/>
    <n v="0.28094674696288369"/>
    <n v="1127024.5119999999"/>
    <n v="0.71905325303711631"/>
    <n v="3332296.3499999996"/>
    <n v="609599.76065999991"/>
    <n v="0.18293683893390814"/>
  </r>
  <r>
    <x v="2"/>
    <m/>
    <m/>
    <m/>
    <s v="33.03.120.006.06"/>
    <x v="219"/>
    <n v="20808775"/>
    <n v="25451323.184"/>
    <n v="382620"/>
    <n v="1.5033403066467461E-2"/>
    <n v="678013.10900000005"/>
    <n v="2.6639601567993668E-2"/>
    <n v="24773310.074999999"/>
    <n v="0.97336039843200628"/>
    <n v="22000841.819999997"/>
    <n v="776373.31196999992"/>
    <n v="3.5288345706128078E-2"/>
  </r>
  <r>
    <x v="2"/>
    <m/>
    <m/>
    <m/>
    <s v="33.03.120.006.07"/>
    <x v="220"/>
    <n v="21595077.658"/>
    <n v="19686055.658"/>
    <n v="6845257.9049999993"/>
    <n v="0.34772114962593992"/>
    <n v="7796142.909"/>
    <n v="0.39602361409721054"/>
    <n v="11889912.749"/>
    <n v="0.60397638590278946"/>
    <n v="35021414.024999999"/>
    <n v="8940462.4748249985"/>
    <n v="0.25528559379249677"/>
  </r>
  <r>
    <x v="2"/>
    <m/>
    <s v=".010"/>
    <m/>
    <s v="33.03.010"/>
    <x v="221"/>
    <n v="0"/>
    <n v="0"/>
    <n v="0"/>
    <s v="0.00%"/>
    <n v="0"/>
    <n v="0"/>
    <n v="0"/>
    <n v="0"/>
    <n v="0"/>
    <n v="0"/>
    <s v="0.00%"/>
  </r>
  <r>
    <x v="2"/>
    <m/>
    <s v=".017"/>
    <m/>
    <s v="33.03.017"/>
    <x v="222"/>
    <n v="0"/>
    <n v="0"/>
    <n v="0"/>
    <s v="0.00%"/>
    <n v="0"/>
    <n v="0"/>
    <n v="0"/>
    <n v="0"/>
    <n v="0"/>
    <n v="0"/>
    <s v="0.00%"/>
  </r>
  <r>
    <x v="2"/>
    <m/>
    <s v=".020"/>
    <m/>
    <s v="33.03.020"/>
    <x v="223"/>
    <n v="0"/>
    <n v="0"/>
    <n v="0"/>
    <s v="0.00%"/>
    <n v="0"/>
    <n v="0"/>
    <n v="0"/>
    <n v="0"/>
    <n v="0"/>
    <n v="0"/>
    <s v="0.00%"/>
  </r>
  <r>
    <x v="2"/>
    <m/>
    <s v=".021"/>
    <m/>
    <s v="33.03.021"/>
    <x v="224"/>
    <n v="0"/>
    <n v="0"/>
    <n v="0"/>
    <s v="0.00%"/>
    <n v="0"/>
    <n v="0"/>
    <n v="0"/>
    <n v="0"/>
    <n v="0"/>
    <n v="0"/>
    <s v="0.00%"/>
  </r>
  <r>
    <x v="2"/>
    <m/>
    <s v=".025"/>
    <m/>
    <s v="33.03.025"/>
    <x v="225"/>
    <n v="0"/>
    <n v="0"/>
    <n v="0"/>
    <s v="0.00%"/>
    <n v="0"/>
    <n v="0"/>
    <n v="0"/>
    <n v="0"/>
    <n v="0"/>
    <n v="0"/>
    <s v="0.00%"/>
  </r>
  <r>
    <x v="2"/>
    <m/>
    <s v=".100"/>
    <m/>
    <s v="33.03.120.100"/>
    <x v="226"/>
    <n v="9719640"/>
    <n v="9719640"/>
    <n v="0"/>
    <n v="0"/>
    <n v="1264918.6740000001"/>
    <n v="0.13014048606738524"/>
    <n v="8454721.3259999994"/>
    <n v="0.86985951393261474"/>
    <n v="13834912.274999999"/>
    <n v="0"/>
    <n v="0"/>
  </r>
  <r>
    <x v="2"/>
    <m/>
    <s v=".110"/>
    <m/>
    <s v="33.03.110"/>
    <x v="227"/>
    <n v="17089021"/>
    <n v="17089021"/>
    <n v="0"/>
    <n v="0"/>
    <n v="0"/>
    <n v="0"/>
    <n v="17089021"/>
    <n v="1"/>
    <n v="17527200.254999999"/>
    <n v="0"/>
    <n v="0"/>
  </r>
  <r>
    <x v="2"/>
    <m/>
    <s v=".111"/>
    <m/>
    <s v="33.03.111"/>
    <x v="228"/>
    <n v="8937547"/>
    <n v="8937547"/>
    <n v="4644854.3209999995"/>
    <n v="0.51970124699763809"/>
    <n v="4644854.3210000005"/>
    <n v="0.5197012469976382"/>
    <n v="4292692.6789999995"/>
    <n v="0.4802987530023618"/>
    <n v="8937546.8849999998"/>
    <n v="2444580.674325"/>
    <n v="0.27351808116696669"/>
  </r>
  <r>
    <x v="2"/>
    <m/>
    <s v=".112"/>
    <m/>
    <s v="33.03.112"/>
    <x v="229"/>
    <n v="3933000"/>
    <n v="3933000"/>
    <n v="0"/>
    <n v="0"/>
    <n v="0"/>
    <n v="0"/>
    <n v="3933000"/>
    <n v="1"/>
    <n v="1292715"/>
    <n v="0"/>
    <n v="0"/>
  </r>
  <r>
    <x v="2"/>
    <m/>
    <s v=".130"/>
    <m/>
    <s v="33.03.130"/>
    <x v="230"/>
    <n v="0"/>
    <n v="0"/>
    <n v="0"/>
    <s v="0.00%"/>
    <n v="0"/>
    <n v="0"/>
    <n v="0"/>
    <n v="0"/>
    <n v="0"/>
    <n v="0"/>
    <s v="0.00%"/>
  </r>
  <r>
    <x v="2"/>
    <m/>
    <s v=".190"/>
    <m/>
    <s v="33.03.190"/>
    <x v="231"/>
    <n v="0"/>
    <n v="0"/>
    <n v="0"/>
    <s v="0.00%"/>
    <n v="0"/>
    <n v="0"/>
    <n v="0"/>
    <n v="0"/>
    <n v="0"/>
    <n v="0"/>
    <s v="0.00%"/>
  </r>
  <r>
    <x v="2"/>
    <m/>
    <s v=".418"/>
    <m/>
    <s v="33.03.418"/>
    <x v="232"/>
    <n v="0"/>
    <n v="0"/>
    <n v="0"/>
    <s v="0.00%"/>
    <n v="0"/>
    <n v="0"/>
    <n v="0"/>
    <n v="0"/>
    <n v="0"/>
    <n v="0"/>
    <s v="0.00%"/>
  </r>
  <r>
    <x v="2"/>
    <m/>
    <s v=".421"/>
    <m/>
    <s v="33.03.421"/>
    <x v="233"/>
    <n v="0"/>
    <n v="0"/>
    <n v="0"/>
    <s v="0.00%"/>
    <n v="0"/>
    <n v="0"/>
    <n v="0"/>
    <n v="0"/>
    <n v="0"/>
    <n v="0"/>
    <s v="0.00%"/>
  </r>
  <r>
    <x v="2"/>
    <m/>
    <s v=".426"/>
    <m/>
    <s v="33.03.426"/>
    <x v="234"/>
    <n v="0"/>
    <n v="0"/>
    <n v="0"/>
    <s v="0.00%"/>
    <n v="0"/>
    <n v="0"/>
    <n v="0"/>
    <n v="0"/>
    <n v="0"/>
    <n v="0"/>
    <s v="0.00%"/>
  </r>
  <r>
    <x v="2"/>
    <m/>
    <s v=".427"/>
    <m/>
    <s v="33.03.427"/>
    <x v="235"/>
    <n v="0"/>
    <n v="0"/>
    <n v="0"/>
    <s v="0.00%"/>
    <n v="0"/>
    <n v="0"/>
    <n v="0"/>
    <n v="0"/>
    <n v="0"/>
    <n v="0"/>
    <s v="0.00%"/>
  </r>
  <r>
    <x v="2"/>
    <m/>
    <s v=".428"/>
    <m/>
    <s v="33.03.428"/>
    <x v="236"/>
    <n v="0"/>
    <n v="0"/>
    <n v="0"/>
    <s v="0.00%"/>
    <n v="0"/>
    <n v="0"/>
    <n v="0"/>
    <n v="0"/>
    <n v="0"/>
    <n v="0"/>
    <s v="0.00%"/>
  </r>
  <r>
    <x v="2"/>
    <m/>
    <s v=".429"/>
    <m/>
    <s v="33.03.429"/>
    <x v="237"/>
    <n v="0"/>
    <n v="0"/>
    <n v="0"/>
    <s v="0.00%"/>
    <n v="0"/>
    <n v="0"/>
    <n v="0"/>
    <n v="0"/>
    <n v="0"/>
    <n v="0"/>
    <s v="0.00%"/>
  </r>
  <r>
    <x v="2"/>
    <m/>
    <s v=".431"/>
    <m/>
    <s v="33.03.431"/>
    <x v="238"/>
    <n v="0"/>
    <n v="0"/>
    <n v="0"/>
    <s v="0.00%"/>
    <n v="0"/>
    <n v="0"/>
    <n v="0"/>
    <n v="0"/>
    <n v="0"/>
    <n v="0"/>
    <s v="0.00%"/>
  </r>
  <r>
    <x v="2"/>
    <m/>
    <s v=".432"/>
    <m/>
    <s v="33.03.432"/>
    <x v="239"/>
    <n v="38281761"/>
    <n v="12856456"/>
    <n v="0"/>
    <n v="0"/>
    <n v="0"/>
    <n v="0"/>
    <n v="12856456"/>
    <n v="1"/>
    <n v="15782069.159999998"/>
    <n v="0"/>
    <n v="0"/>
  </r>
  <r>
    <x v="2"/>
    <m/>
    <s v=".433"/>
    <m/>
    <s v="33.03.433"/>
    <x v="240"/>
    <n v="0"/>
    <n v="0"/>
    <n v="0"/>
    <s v="0.00%"/>
    <n v="0"/>
    <n v="0"/>
    <n v="0"/>
    <n v="0"/>
    <n v="0"/>
    <n v="0"/>
    <s v="0.00%"/>
  </r>
  <r>
    <x v="2"/>
    <m/>
    <s v=".602"/>
    <m/>
    <s v="33.03.602"/>
    <x v="241"/>
    <n v="1396911"/>
    <n v="1265911"/>
    <n v="331396.7"/>
    <n v="0.26178514919295276"/>
    <n v="702598.45200000005"/>
    <n v="0.55501409814750013"/>
    <n v="563312.54799999995"/>
    <n v="0.44498590185249987"/>
    <n v="1225672.875"/>
    <n v="102721.652055"/>
    <n v="8.3808375097637694E-2"/>
  </r>
  <r>
    <x v="2"/>
    <m/>
    <s v=".001"/>
    <m/>
    <s v="33.03.001"/>
    <x v="242"/>
    <n v="613392"/>
    <n v="512392"/>
    <n v="240089.144"/>
    <n v="0.46856536401817361"/>
    <n v="357347.92599999998"/>
    <n v="0.6974112125091726"/>
    <n v="155044.07400000002"/>
    <n v="0.3025887874908274"/>
    <n v="538200"/>
    <n v="0"/>
    <n v="0"/>
  </r>
  <r>
    <x v="2"/>
    <m/>
    <s v=".002"/>
    <m/>
    <s v="33.03.002"/>
    <x v="243"/>
    <n v="354224"/>
    <n v="324224"/>
    <n v="62519.706999999995"/>
    <n v="0.19282874494176863"/>
    <n v="164125.52600000001"/>
    <n v="0.50621029288393216"/>
    <n v="160098.47399999999"/>
    <n v="0.49378970711606784"/>
    <n v="310802.21999999997"/>
    <n v="102721.652055"/>
    <n v="0.33050488524502819"/>
  </r>
  <r>
    <x v="2"/>
    <m/>
    <s v=".003"/>
    <m/>
    <s v="33.03.003"/>
    <x v="244"/>
    <n v="329029"/>
    <n v="268009"/>
    <n v="20991.599999999999"/>
    <n v="7.8324235380155136E-2"/>
    <n v="149940"/>
    <n v="0.55945882414396531"/>
    <n v="118069"/>
    <n v="0.44054117585603469"/>
    <n v="288695.65499999997"/>
    <n v="0"/>
    <n v="0"/>
  </r>
  <r>
    <x v="2"/>
    <m/>
    <s v=".004"/>
    <m/>
    <s v="33.03.004"/>
    <x v="245"/>
    <n v="41286"/>
    <n v="41286"/>
    <n v="7796.2489999999998"/>
    <n v="0.18883517415104392"/>
    <n v="31185"/>
    <n v="0.75534079348931837"/>
    <n v="10101"/>
    <n v="0.2446592065106816"/>
    <n v="36225"/>
    <n v="0"/>
    <n v="0"/>
  </r>
  <r>
    <x v="2"/>
    <m/>
    <s v=".005"/>
    <m/>
    <s v="33.03.005"/>
    <x v="246"/>
    <n v="58980"/>
    <n v="120000"/>
    <n v="0"/>
    <n v="0"/>
    <n v="0"/>
    <n v="0"/>
    <n v="120000"/>
    <n v="1"/>
    <n v="51749.999999999993"/>
    <n v="0"/>
    <n v="0"/>
  </r>
  <r>
    <x v="13"/>
    <m/>
    <m/>
    <m/>
    <m/>
    <x v="247"/>
    <n v="15249064.299999999"/>
    <n v="39740923.399999999"/>
    <n v="33561266.004000001"/>
    <n v="0.84450141397570044"/>
    <n v="33561266.004000001"/>
    <n v="0.84450141397570044"/>
    <n v="6179657.3959999988"/>
    <n v="0.15549858602429956"/>
    <n v="19804485.914999999"/>
    <n v="10620241.468379999"/>
    <n v="0.53625433722246652"/>
  </r>
  <r>
    <x v="2"/>
    <s v="02            "/>
    <m/>
    <m/>
    <s v="34.02"/>
    <x v="248"/>
    <n v="12687731"/>
    <n v="12687731"/>
    <n v="7265998.5240000002"/>
    <n v="0.57267911212808664"/>
    <n v="7265998.5240000002"/>
    <n v="0.57267911212808664"/>
    <n v="5421732.4759999998"/>
    <n v="0.42732088787191341"/>
    <n v="16004574.494999999"/>
    <n v="7704479.6615699995"/>
    <n v="0.48139234591815994"/>
  </r>
  <r>
    <x v="2"/>
    <s v="04            "/>
    <m/>
    <m/>
    <s v="34.04"/>
    <x v="249"/>
    <n v="2561303"/>
    <n v="2561303"/>
    <n v="1803475.6840000001"/>
    <n v="0.70412430079533739"/>
    <n v="1803475.6839999999"/>
    <n v="0.70412430079533728"/>
    <n v="757827.31600000011"/>
    <n v="0.29587569920466267"/>
    <n v="2586579.8849999998"/>
    <n v="1702432.8085949996"/>
    <n v="0.65817909528628371"/>
  </r>
  <r>
    <x v="2"/>
    <n v="6"/>
    <m/>
    <m/>
    <n v="34.06"/>
    <x v="250"/>
    <n v="0"/>
    <n v="0"/>
    <n v="0"/>
    <s v="0.00%"/>
    <n v="0"/>
    <n v="0"/>
    <n v="0"/>
    <n v="0"/>
    <n v="0"/>
    <n v="0"/>
    <s v="0.00%"/>
  </r>
  <r>
    <x v="2"/>
    <n v="7"/>
    <m/>
    <m/>
    <s v="34.07"/>
    <x v="251"/>
    <n v="30.4"/>
    <n v="24491889.399999999"/>
    <n v="24491791.796"/>
    <n v="0.9999960148439998"/>
    <n v="24491791.796"/>
    <n v="0.9999960148439998"/>
    <n v="97.603999998420477"/>
    <n v="3.9851560001908425E-6"/>
    <n v="1213331.5349999999"/>
    <n v="1213328.9982149999"/>
    <n v="0.99999790924003307"/>
  </r>
  <r>
    <x v="14"/>
    <m/>
    <m/>
    <m/>
    <m/>
    <x v="252"/>
    <n v="0"/>
    <n v="0"/>
    <n v="0"/>
    <s v="0.00%"/>
    <n v="0"/>
    <n v="0"/>
    <n v="0"/>
    <n v="0"/>
    <n v="0"/>
    <n v="0"/>
    <s v="0.00%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">
  <r>
    <x v="0"/>
    <m/>
    <m/>
    <m/>
    <m/>
    <m/>
    <n v="229312051.09999999"/>
    <n v="234124058.09999999"/>
    <n v="22877442.257000003"/>
    <n v="9.7715042369667535E-2"/>
    <n v="24763900.543000001"/>
    <n v="0.10577255812139881"/>
    <n v="209360157.55700001"/>
    <n v="0.89422744187860126"/>
    <n v="42810325.154999986"/>
    <n v="20864641.218434997"/>
    <n v="0.48737404219407415"/>
    <n v="1886458.2859999985"/>
  </r>
  <r>
    <x v="1"/>
    <m/>
    <m/>
    <m/>
    <m/>
    <m/>
    <n v="7376302.0999999996"/>
    <n v="7884592.0999999996"/>
    <n v="2973350.8470000001"/>
    <n v="0.37710902596977719"/>
    <n v="4521634.318"/>
    <n v="0.57347726561530055"/>
    <n v="3362957.7819999997"/>
    <n v="0.42652273438469945"/>
    <n v="8760043.3499999996"/>
    <n v="2701975.4339399999"/>
    <n v="0.30844315786861948"/>
    <n v="1548283.4709999999"/>
  </r>
  <r>
    <x v="2"/>
    <m/>
    <m/>
    <m/>
    <m/>
    <m/>
    <n v="279187175.09900004"/>
    <n v="298023489.20000005"/>
    <n v="160291943.01300001"/>
    <n v="0.53785003136256138"/>
    <n v="166330187.89200002"/>
    <n v="0.55811100104387334"/>
    <n v="131693301.30800003"/>
    <n v="0.4418889989561266"/>
    <n v="384479963.91000003"/>
    <n v="139456346.36134496"/>
    <n v="0.36271420997633375"/>
    <n v="6038244.8790000081"/>
  </r>
  <r>
    <x v="3"/>
    <m/>
    <m/>
    <m/>
    <m/>
    <m/>
    <n v="117499266"/>
    <n v="61138811.200000003"/>
    <n v="10191593"/>
    <n v="0.16669596284201221"/>
    <n v="10191593"/>
    <n v="0.16669596284201221"/>
    <n v="50947218.200000003"/>
    <n v="0.83330403715798784"/>
    <n v="86706005.129999995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0" cacheId="8" applyNumberFormats="0" applyBorderFormats="0" applyFontFormats="0" applyPatternFormats="0" applyAlignmentFormats="0" applyWidthHeightFormats="1" dataCaption="Valores" updatedVersion="5" minRefreshableVersion="3" useAutoFormatting="1" itemPrintTitles="1" createdVersion="6" indent="0" outline="1" outlineData="1" multipleFieldFilters="0" chartFormat="1">
  <location ref="B287:D292" firstHeaderRow="0" firstDataRow="1" firstDataCol="1"/>
  <pivotFields count="18">
    <pivotField axis="axisRow" showAll="0">
      <items count="7">
        <item x="0"/>
        <item x="1"/>
        <item x="2"/>
        <item x="3"/>
        <item m="1" x="5"/>
        <item m="1" x="4"/>
        <item t="default"/>
      </items>
    </pivotField>
    <pivotField showAll="0"/>
    <pivotField showAll="0"/>
    <pivotField showAll="0"/>
    <pivotField showAll="0"/>
    <pivotField showAll="0"/>
    <pivotField numFmtId="3" showAll="0" defaultSubtotal="0"/>
    <pivotField numFmtId="3" showAll="0" defaultSubtotal="0"/>
    <pivotField numFmtId="3" showAll="0" defaultSubtotal="0"/>
    <pivotField dataField="1" numFmtId="172" showAll="0" defaultSubtotal="0"/>
    <pivotField numFmtId="41" showAll="0"/>
    <pivotField numFmtId="172" showAll="0"/>
    <pivotField numFmtId="41" showAll="0"/>
    <pivotField numFmtId="172" showAll="0"/>
    <pivotField numFmtId="3" showAll="0" defaultSubtotal="0"/>
    <pivotField numFmtId="3" showAll="0" defaultSubtotal="0"/>
    <pivotField dataField="1" numFmtId="172" showAll="0" defaultSubtotal="0"/>
    <pivotField numFmtId="41"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% de Ejecución 2024 M$." fld="9" baseField="0" baseItem="1"/>
    <dataField name="% Ejecución 2023 M$." fld="16" baseField="0" baseItem="1"/>
  </dataFields>
  <formats count="1">
    <format dxfId="60">
      <pivotArea outline="0" collapsedLevelsAreSubtotals="1" fieldPosition="0"/>
    </format>
  </formats>
  <chartFormats count="2">
    <chartFormat chart="0" format="1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8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Dinámica24" cacheId="8" dataOnRows="1" applyNumberFormats="0" applyBorderFormats="0" applyFontFormats="0" applyPatternFormats="0" applyAlignmentFormats="0" applyWidthHeightFormats="1" dataCaption="Valores" updatedVersion="5" minRefreshableVersion="3" useAutoFormatting="1" itemPrintTitles="1" createdVersion="6" indent="0" outline="1" outlineData="1" multipleFieldFilters="0" chartFormat="1">
  <location ref="B349:C352" firstHeaderRow="1" firstDataRow="1" firstDataCol="1" rowPageCount="1" colPageCount="1"/>
  <pivotFields count="18">
    <pivotField axis="axisPage" multipleItemSelectionAllowed="1" showAll="0">
      <items count="7">
        <item h="1" x="0"/>
        <item x="1"/>
        <item h="1" x="2"/>
        <item h="1" x="3"/>
        <item h="1" m="1" x="5"/>
        <item h="1" m="1" x="4"/>
        <item t="default"/>
      </items>
    </pivotField>
    <pivotField showAll="0"/>
    <pivotField showAll="0"/>
    <pivotField showAll="0"/>
    <pivotField showAll="0"/>
    <pivotField showAll="0"/>
    <pivotField numFmtId="3" showAll="0" defaultSubtotal="0"/>
    <pivotField numFmtId="3" showAll="0" defaultSubtotal="0"/>
    <pivotField dataField="1" numFmtId="3" showAll="0" defaultSubtotal="0"/>
    <pivotField numFmtId="172" showAll="0" defaultSubtotal="0"/>
    <pivotField numFmtId="41" showAll="0"/>
    <pivotField numFmtId="172" showAll="0"/>
    <pivotField dataField="1" numFmtId="41" showAll="0"/>
    <pivotField numFmtId="172" showAll="0"/>
    <pivotField numFmtId="3" showAll="0" defaultSubtotal="0"/>
    <pivotField numFmtId="3" showAll="0" defaultSubtotal="0"/>
    <pivotField numFmtId="172" showAll="0" defaultSubtotal="0"/>
    <pivotField dataField="1" numFmtId="41" showAll="0"/>
  </pivotFields>
  <rowFields count="1">
    <field x="-2"/>
  </rowFields>
  <rowItems count="3">
    <i>
      <x/>
    </i>
    <i i="1">
      <x v="1"/>
    </i>
    <i i="2">
      <x v="2"/>
    </i>
  </rowItems>
  <colItems count="1">
    <i/>
  </colItems>
  <pageFields count="1">
    <pageField fld="0" hier="-1"/>
  </pageFields>
  <dataFields count="3">
    <dataField name="Ejecución." fld="8" baseField="0" baseItem="1041228240"/>
    <dataField name="Saldo por ejecutar." fld="17" baseField="0" baseItem="1041228240"/>
    <dataField name="Saldo disponible." fld="12" baseField="0" baseItem="1041228240"/>
  </dataFields>
  <formats count="1">
    <format dxfId="61">
      <pivotArea outline="0" collapsedLevelsAreSubtotals="1" fieldPosition="0"/>
    </format>
  </formats>
  <chartFormats count="5">
    <chartFormat chart="0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2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3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aDinámica23" cacheId="8" dataOnRows="1" applyNumberFormats="0" applyBorderFormats="0" applyFontFormats="0" applyPatternFormats="0" applyAlignmentFormats="0" applyWidthHeightFormats="1" dataCaption="Valores" updatedVersion="5" minRefreshableVersion="3" useAutoFormatting="1" itemPrintTitles="1" createdVersion="6" indent="0" outline="1" outlineData="1" multipleFieldFilters="0" chartFormat="1">
  <location ref="B327:C330" firstHeaderRow="1" firstDataRow="1" firstDataCol="1" rowPageCount="1" colPageCount="1"/>
  <pivotFields count="18">
    <pivotField axis="axisPage" multipleItemSelectionAllowed="1" showAll="0">
      <items count="7">
        <item x="0"/>
        <item h="1" x="1"/>
        <item h="1" x="2"/>
        <item h="1" x="3"/>
        <item h="1" m="1" x="5"/>
        <item h="1" m="1" x="4"/>
        <item t="default"/>
      </items>
    </pivotField>
    <pivotField showAll="0"/>
    <pivotField showAll="0"/>
    <pivotField showAll="0"/>
    <pivotField showAll="0"/>
    <pivotField showAll="0"/>
    <pivotField numFmtId="3" showAll="0" defaultSubtotal="0"/>
    <pivotField numFmtId="3" showAll="0" defaultSubtotal="0"/>
    <pivotField dataField="1" numFmtId="3" showAll="0" defaultSubtotal="0"/>
    <pivotField numFmtId="172" showAll="0" defaultSubtotal="0"/>
    <pivotField numFmtId="41" showAll="0"/>
    <pivotField numFmtId="172" showAll="0"/>
    <pivotField dataField="1" numFmtId="41" showAll="0"/>
    <pivotField numFmtId="172" showAll="0"/>
    <pivotField numFmtId="3" showAll="0" defaultSubtotal="0"/>
    <pivotField numFmtId="3" showAll="0" defaultSubtotal="0"/>
    <pivotField numFmtId="172" showAll="0" defaultSubtotal="0"/>
    <pivotField dataField="1" numFmtId="41" showAll="0"/>
  </pivotFields>
  <rowFields count="1">
    <field x="-2"/>
  </rowFields>
  <rowItems count="3">
    <i>
      <x/>
    </i>
    <i i="1">
      <x v="1"/>
    </i>
    <i i="2">
      <x v="2"/>
    </i>
  </rowItems>
  <colItems count="1">
    <i/>
  </colItems>
  <pageFields count="1">
    <pageField fld="0" hier="-1"/>
  </pageFields>
  <dataFields count="3">
    <dataField name="Ejecución." fld="8" baseField="0" baseItem="1041228240" numFmtId="175"/>
    <dataField name="Saldo por ejecutar." fld="17" baseField="0" baseItem="1041228240"/>
    <dataField name="Saldo disponible." fld="12" baseField="0" baseItem="1041228240"/>
  </dataFields>
  <chartFormats count="4"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8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9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40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aDinámica26" cacheId="8" dataOnRows="1" applyNumberFormats="0" applyBorderFormats="0" applyFontFormats="0" applyPatternFormats="0" applyAlignmentFormats="0" applyWidthHeightFormats="1" dataCaption="Valores" updatedVersion="5" minRefreshableVersion="3" useAutoFormatting="1" itemPrintTitles="1" createdVersion="6" indent="0" outline="1" outlineData="1" multipleFieldFilters="0" chartFormat="1">
  <location ref="B410:C413" firstHeaderRow="1" firstDataRow="1" firstDataCol="1" rowPageCount="1" colPageCount="1"/>
  <pivotFields count="18">
    <pivotField axis="axisPage" multipleItemSelectionAllowed="1" showAll="0">
      <items count="7">
        <item h="1" x="0"/>
        <item h="1" x="1"/>
        <item h="1" x="2"/>
        <item x="3"/>
        <item h="1" m="1" x="5"/>
        <item h="1" m="1" x="4"/>
        <item t="default"/>
      </items>
    </pivotField>
    <pivotField showAll="0"/>
    <pivotField showAll="0"/>
    <pivotField showAll="0"/>
    <pivotField showAll="0"/>
    <pivotField showAll="0"/>
    <pivotField numFmtId="3" showAll="0" defaultSubtotal="0"/>
    <pivotField numFmtId="3" showAll="0" defaultSubtotal="0"/>
    <pivotField dataField="1" numFmtId="3" showAll="0" defaultSubtotal="0"/>
    <pivotField numFmtId="172" showAll="0" defaultSubtotal="0"/>
    <pivotField numFmtId="41" showAll="0"/>
    <pivotField numFmtId="172" showAll="0"/>
    <pivotField dataField="1" numFmtId="41" showAll="0"/>
    <pivotField numFmtId="172" showAll="0"/>
    <pivotField numFmtId="3" showAll="0" defaultSubtotal="0"/>
    <pivotField numFmtId="3" showAll="0" defaultSubtotal="0"/>
    <pivotField numFmtId="172" showAll="0" defaultSubtotal="0"/>
    <pivotField dataField="1" numFmtId="41" showAll="0"/>
  </pivotFields>
  <rowFields count="1">
    <field x="-2"/>
  </rowFields>
  <rowItems count="3">
    <i>
      <x/>
    </i>
    <i i="1">
      <x v="1"/>
    </i>
    <i i="2">
      <x v="2"/>
    </i>
  </rowItems>
  <colItems count="1">
    <i/>
  </colItems>
  <pageFields count="1">
    <pageField fld="0" hier="-1"/>
  </pageFields>
  <dataFields count="3">
    <dataField name="Ejecución." fld="8" baseField="0" baseItem="1041228240"/>
    <dataField name="Saldo por ejecutar." fld="17" baseField="0" baseItem="1041228240"/>
    <dataField name="Saldo disponible M$." fld="12" baseField="0" baseItem="1041228240"/>
  </dataFields>
  <formats count="1">
    <format dxfId="62">
      <pivotArea outline="0" collapsedLevelsAreSubtotals="1" fieldPosition="0"/>
    </format>
  </formats>
  <chartFormats count="4">
    <chartFormat chart="0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2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3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4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TablaDinámica8" cacheId="5" applyNumberFormats="0" applyBorderFormats="0" applyFontFormats="0" applyPatternFormats="0" applyAlignmentFormats="0" applyWidthHeightFormats="1" dataCaption="Valores" updatedVersion="5" minRefreshableVersion="3" useAutoFormatting="1" itemPrintTitles="1" createdVersion="6" indent="0" showHeaders="0" outline="1" outlineData="1" multipleFieldFilters="0" chartFormat="1">
  <location ref="B3:D15" firstHeaderRow="0" firstDataRow="1" firstDataCol="1" rowPageCount="1" colPageCount="1"/>
  <pivotFields count="17">
    <pivotField axis="axisPage" multipleItemSelectionAllowed="1" showAll="0">
      <items count="16">
        <item x="3"/>
        <item x="4"/>
        <item x="5"/>
        <item x="7"/>
        <item x="9"/>
        <item x="10"/>
        <item x="11"/>
        <item x="12"/>
        <item x="13"/>
        <item x="14"/>
        <item h="1" x="6"/>
        <item x="1"/>
        <item h="1" x="0"/>
        <item h="1" x="2"/>
        <item h="1" x="8"/>
        <item t="default"/>
      </items>
    </pivotField>
    <pivotField showAll="0"/>
    <pivotField showAll="0"/>
    <pivotField showAll="0"/>
    <pivotField showAll="0"/>
    <pivotField axis="axisRow" showAll="0" defaultSubtotal="0">
      <items count="257">
        <item x="103"/>
        <item x="105"/>
        <item x="156"/>
        <item x="139"/>
        <item x="117"/>
        <item x="109"/>
        <item m="1" x="254"/>
        <item x="221"/>
        <item x="222"/>
        <item x="223"/>
        <item x="224"/>
        <item x="225"/>
        <item x="227"/>
        <item x="228"/>
        <item x="158"/>
        <item x="159"/>
        <item x="157"/>
        <item x="118"/>
        <item x="138"/>
        <item x="160"/>
        <item x="207"/>
        <item x="17"/>
        <item x="71"/>
        <item x="177"/>
        <item x="171"/>
        <item x="66"/>
        <item x="28"/>
        <item x="119"/>
        <item x="184"/>
        <item x="120"/>
        <item x="248"/>
        <item x="182"/>
        <item x="181"/>
        <item x="16"/>
        <item x="90"/>
        <item x="91"/>
        <item x="93"/>
        <item x="92"/>
        <item x="7"/>
        <item x="5"/>
        <item x="9"/>
        <item x="13"/>
        <item x="37"/>
        <item x="33"/>
        <item x="24"/>
        <item x="6"/>
        <item x="36"/>
        <item x="10"/>
        <item x="34"/>
        <item x="35"/>
        <item x="19"/>
        <item x="11"/>
        <item x="215"/>
        <item x="44"/>
        <item x="29"/>
        <item x="30"/>
        <item x="48"/>
        <item x="140"/>
        <item x="49"/>
        <item x="27"/>
        <item x="26"/>
        <item x="12"/>
        <item x="0"/>
        <item x="68"/>
        <item x="212"/>
        <item x="99"/>
        <item x="179"/>
        <item x="21"/>
        <item x="20"/>
        <item x="251"/>
        <item x="65"/>
        <item x="211"/>
        <item x="72"/>
        <item x="175"/>
        <item x="62"/>
        <item x="98"/>
        <item x="218"/>
        <item x="145"/>
        <item x="239"/>
        <item x="237"/>
        <item m="1" x="256"/>
        <item x="240"/>
        <item x="226"/>
        <item x="106"/>
        <item x="112"/>
        <item x="67"/>
        <item x="96"/>
        <item x="8"/>
        <item x="1"/>
        <item x="102"/>
        <item x="39"/>
        <item x="40"/>
        <item x="41"/>
        <item x="163"/>
        <item x="58"/>
        <item x="249"/>
        <item x="219"/>
        <item x="74"/>
        <item x="79"/>
        <item x="78"/>
        <item x="77"/>
        <item x="75"/>
        <item x="73"/>
        <item x="52"/>
        <item x="51"/>
        <item x="59"/>
        <item x="56"/>
        <item x="55"/>
        <item x="57"/>
        <item x="148"/>
        <item x="154"/>
        <item x="241"/>
        <item x="149"/>
        <item x="220"/>
        <item x="153"/>
        <item x="151"/>
        <item x="18"/>
        <item x="38"/>
        <item x="217"/>
        <item x="80"/>
        <item x="63"/>
        <item x="101"/>
        <item x="250"/>
        <item x="164"/>
        <item x="61"/>
        <item x="50"/>
        <item x="87"/>
        <item x="31"/>
        <item x="2"/>
        <item x="245"/>
        <item x="104"/>
        <item x="178"/>
        <item x="95"/>
        <item x="53"/>
        <item x="142"/>
        <item x="146"/>
        <item x="155"/>
        <item x="206"/>
        <item x="130"/>
        <item x="132"/>
        <item x="125"/>
        <item x="126"/>
        <item x="127"/>
        <item x="133"/>
        <item x="135"/>
        <item x="123"/>
        <item x="131"/>
        <item x="124"/>
        <item x="129"/>
        <item x="134"/>
        <item x="136"/>
        <item x="121"/>
        <item x="128"/>
        <item x="185"/>
        <item x="186"/>
        <item x="187"/>
        <item x="188"/>
        <item x="193"/>
        <item x="197"/>
        <item x="189"/>
        <item x="190"/>
        <item x="191"/>
        <item x="192"/>
        <item x="194"/>
        <item x="195"/>
        <item x="196"/>
        <item x="198"/>
        <item x="199"/>
        <item x="200"/>
        <item x="176"/>
        <item x="234"/>
        <item x="233"/>
        <item x="232"/>
        <item x="231"/>
        <item x="230"/>
        <item x="238"/>
        <item x="235"/>
        <item x="236"/>
        <item x="81"/>
        <item x="23"/>
        <item x="60"/>
        <item x="88"/>
        <item x="252"/>
        <item x="100"/>
        <item x="247"/>
        <item x="205"/>
        <item x="64"/>
        <item x="85"/>
        <item x="83"/>
        <item x="82"/>
        <item x="89"/>
        <item x="86"/>
        <item x="94"/>
        <item x="84"/>
        <item x="246"/>
        <item x="97"/>
        <item x="242"/>
        <item x="244"/>
        <item x="201"/>
        <item x="4"/>
        <item x="32"/>
        <item x="3"/>
        <item x="42"/>
        <item x="70"/>
        <item x="69"/>
        <item x="216"/>
        <item x="46"/>
        <item x="45"/>
        <item x="25"/>
        <item x="210"/>
        <item x="108"/>
        <item x="183"/>
        <item x="243"/>
        <item x="113"/>
        <item x="114"/>
        <item x="111"/>
        <item x="47"/>
        <item x="43"/>
        <item x="115"/>
        <item x="116"/>
        <item x="180"/>
        <item x="54"/>
        <item x="76"/>
        <item x="213"/>
        <item x="161"/>
        <item x="122"/>
        <item x="203"/>
        <item x="152"/>
        <item x="169"/>
        <item x="170"/>
        <item x="15"/>
        <item x="22"/>
        <item x="172"/>
        <item m="1" x="253"/>
        <item x="209"/>
        <item x="214"/>
        <item x="14"/>
        <item x="208"/>
        <item x="173"/>
        <item x="137"/>
        <item x="202"/>
        <item x="110"/>
        <item x="229"/>
        <item x="165"/>
        <item x="141"/>
        <item x="144"/>
        <item x="174"/>
        <item x="107"/>
        <item x="167"/>
        <item x="168"/>
        <item x="166"/>
        <item m="1" x="255"/>
        <item x="204"/>
        <item x="143"/>
        <item x="147"/>
        <item x="162"/>
        <item x="150"/>
      </items>
    </pivotField>
    <pivotField dataField="1" numFmtId="3" showAll="0" defaultSubtotal="0"/>
    <pivotField dataField="1" showAll="0" defaultSubtotal="0"/>
    <pivotField numFmtId="3" showAll="0" defaultSubtotal="0"/>
    <pivotField showAll="0" defaultSubtotal="0"/>
    <pivotField showAll="0"/>
    <pivotField showAll="0"/>
    <pivotField showAll="0"/>
    <pivotField numFmtId="172" showAll="0"/>
    <pivotField numFmtId="3" showAll="0" defaultSubtotal="0"/>
    <pivotField numFmtId="3" showAll="0" defaultSubtotal="0"/>
    <pivotField showAll="0" defaultSubtotal="0"/>
  </pivotFields>
  <rowFields count="1">
    <field x="5"/>
  </rowFields>
  <rowItems count="12">
    <i>
      <x v="23"/>
    </i>
    <i>
      <x v="24"/>
    </i>
    <i>
      <x v="53"/>
    </i>
    <i>
      <x v="88"/>
    </i>
    <i>
      <x v="93"/>
    </i>
    <i>
      <x v="130"/>
    </i>
    <i>
      <x v="131"/>
    </i>
    <i>
      <x v="182"/>
    </i>
    <i>
      <x v="184"/>
    </i>
    <i>
      <x v="210"/>
    </i>
    <i>
      <x v="211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Presupuesto Inicial 2024 M$." fld="6" baseField="5" baseItem="23" numFmtId="3"/>
    <dataField name="Presupuesto Vigente 2024 M$." fld="7" baseField="5" baseItem="23" numFmtId="3"/>
  </dataFields>
  <chartFormats count="4">
    <chartFormat chart="0" format="2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8">
      <pivotArea type="data" outline="0" fieldPosition="0">
        <references count="2">
          <reference field="4294967294" count="1" selected="0">
            <x v="0"/>
          </reference>
          <reference field="5" count="1" selected="0">
            <x v="131"/>
          </reference>
        </references>
      </pivotArea>
    </chartFormat>
    <chartFormat chart="0" format="29">
      <pivotArea type="data" outline="0" fieldPosition="0">
        <references count="2">
          <reference field="4294967294" count="1" selected="0">
            <x v="0"/>
          </reference>
          <reference field="5" count="1" selected="0">
            <x v="184"/>
          </reference>
        </references>
      </pivotArea>
    </chartFormat>
    <chartFormat chart="0" format="3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TablaDinámica25" cacheId="8" dataOnRows="1" applyNumberFormats="0" applyBorderFormats="0" applyFontFormats="0" applyPatternFormats="0" applyAlignmentFormats="0" applyWidthHeightFormats="1" dataCaption="Valores" updatedVersion="5" minRefreshableVersion="3" useAutoFormatting="1" itemPrintTitles="1" createdVersion="6" indent="0" outline="1" outlineData="1" multipleFieldFilters="0" chartFormat="1">
  <location ref="B376:C379" firstHeaderRow="1" firstDataRow="1" firstDataCol="1" rowPageCount="1" colPageCount="1"/>
  <pivotFields count="18">
    <pivotField axis="axisPage" multipleItemSelectionAllowed="1" showAll="0">
      <items count="7">
        <item h="1" x="0"/>
        <item h="1" x="1"/>
        <item x="2"/>
        <item h="1" x="3"/>
        <item h="1" m="1" x="5"/>
        <item h="1" m="1" x="4"/>
        <item t="default"/>
      </items>
    </pivotField>
    <pivotField showAll="0"/>
    <pivotField showAll="0"/>
    <pivotField showAll="0"/>
    <pivotField showAll="0"/>
    <pivotField showAll="0"/>
    <pivotField numFmtId="3" showAll="0" defaultSubtotal="0"/>
    <pivotField numFmtId="3" showAll="0" defaultSubtotal="0"/>
    <pivotField dataField="1" numFmtId="3" showAll="0" defaultSubtotal="0"/>
    <pivotField numFmtId="172" showAll="0" defaultSubtotal="0"/>
    <pivotField numFmtId="41" showAll="0"/>
    <pivotField numFmtId="172" showAll="0"/>
    <pivotField dataField="1" numFmtId="41" showAll="0"/>
    <pivotField numFmtId="172" showAll="0"/>
    <pivotField numFmtId="3" showAll="0" defaultSubtotal="0"/>
    <pivotField numFmtId="3" showAll="0" defaultSubtotal="0"/>
    <pivotField numFmtId="172" showAll="0" defaultSubtotal="0"/>
    <pivotField dataField="1" numFmtId="41" showAll="0"/>
  </pivotFields>
  <rowFields count="1">
    <field x="-2"/>
  </rowFields>
  <rowItems count="3">
    <i>
      <x/>
    </i>
    <i i="1">
      <x v="1"/>
    </i>
    <i i="2">
      <x v="2"/>
    </i>
  </rowItems>
  <colItems count="1">
    <i/>
  </colItems>
  <pageFields count="1">
    <pageField fld="0" hier="-1"/>
  </pageFields>
  <dataFields count="3">
    <dataField name="Ejecución." fld="8" baseField="0" baseItem="1041228240"/>
    <dataField name="Saldo por ejecutar." fld="17" baseField="0" baseItem="1041228240"/>
    <dataField name="Saldo disponible." fld="12" baseField="0" baseItem="1041228240"/>
  </dataFields>
  <chartFormats count="4">
    <chartFormat chart="0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3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4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5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TablaDinámica7" cacheId="5" applyNumberFormats="0" applyBorderFormats="0" applyFontFormats="0" applyPatternFormats="0" applyAlignmentFormats="0" applyWidthHeightFormats="1" dataCaption="Valores" updatedVersion="5" minRefreshableVersion="3" showDrill="0" useAutoFormatting="1" itemPrintTitles="1" createdVersion="6" indent="0" outline="1" outlineData="1" multipleFieldFilters="0" chartFormat="1">
  <location ref="B136:D146" firstHeaderRow="0" firstDataRow="1" firstDataCol="1" rowPageCount="1" colPageCount="1"/>
  <pivotFields count="17">
    <pivotField axis="axisPage" multipleItemSelectionAllowed="1" showAll="0" defaultSubtotal="0">
      <items count="15">
        <item x="3"/>
        <item x="4"/>
        <item x="5"/>
        <item x="7"/>
        <item x="9"/>
        <item h="1" x="10"/>
        <item x="11"/>
        <item x="12"/>
        <item x="13"/>
        <item h="1" x="14"/>
        <item h="1" x="6"/>
        <item x="1"/>
        <item h="1" x="0"/>
        <item h="1" x="2"/>
        <item h="1" x="8"/>
      </items>
    </pivotField>
    <pivotField showAll="0"/>
    <pivotField showAll="0"/>
    <pivotField showAll="0"/>
    <pivotField showAll="0"/>
    <pivotField axis="axisRow" showAll="0" defaultSubtotal="0">
      <items count="257">
        <item x="103"/>
        <item x="105"/>
        <item x="156"/>
        <item x="139"/>
        <item x="117"/>
        <item x="109"/>
        <item m="1" x="254"/>
        <item x="221"/>
        <item x="222"/>
        <item x="223"/>
        <item x="224"/>
        <item x="225"/>
        <item x="227"/>
        <item x="228"/>
        <item x="158"/>
        <item x="159"/>
        <item x="157"/>
        <item x="118"/>
        <item x="138"/>
        <item x="160"/>
        <item x="207"/>
        <item x="17"/>
        <item x="71"/>
        <item x="177"/>
        <item x="171"/>
        <item x="66"/>
        <item x="28"/>
        <item x="119"/>
        <item x="184"/>
        <item x="120"/>
        <item x="248"/>
        <item x="182"/>
        <item x="181"/>
        <item x="16"/>
        <item x="90"/>
        <item x="91"/>
        <item x="93"/>
        <item x="92"/>
        <item x="7"/>
        <item x="5"/>
        <item x="9"/>
        <item x="13"/>
        <item x="37"/>
        <item x="33"/>
        <item x="24"/>
        <item x="6"/>
        <item x="36"/>
        <item x="10"/>
        <item x="34"/>
        <item x="35"/>
        <item x="19"/>
        <item x="11"/>
        <item x="215"/>
        <item x="44"/>
        <item x="29"/>
        <item x="30"/>
        <item x="48"/>
        <item x="140"/>
        <item x="49"/>
        <item x="27"/>
        <item x="26"/>
        <item x="12"/>
        <item x="0"/>
        <item x="68"/>
        <item x="212"/>
        <item x="99"/>
        <item x="179"/>
        <item x="21"/>
        <item x="20"/>
        <item x="251"/>
        <item x="65"/>
        <item x="211"/>
        <item x="72"/>
        <item x="175"/>
        <item x="62"/>
        <item x="98"/>
        <item x="218"/>
        <item x="145"/>
        <item x="239"/>
        <item x="237"/>
        <item m="1" x="256"/>
        <item x="240"/>
        <item x="226"/>
        <item x="106"/>
        <item x="112"/>
        <item x="67"/>
        <item x="96"/>
        <item x="8"/>
        <item x="1"/>
        <item x="102"/>
        <item x="39"/>
        <item x="40"/>
        <item x="41"/>
        <item x="163"/>
        <item x="58"/>
        <item x="249"/>
        <item x="219"/>
        <item x="74"/>
        <item x="79"/>
        <item x="78"/>
        <item x="77"/>
        <item x="75"/>
        <item x="73"/>
        <item x="52"/>
        <item x="51"/>
        <item x="59"/>
        <item x="56"/>
        <item x="55"/>
        <item x="57"/>
        <item x="148"/>
        <item x="154"/>
        <item x="241"/>
        <item x="149"/>
        <item x="220"/>
        <item x="153"/>
        <item x="151"/>
        <item x="18"/>
        <item x="38"/>
        <item x="217"/>
        <item x="80"/>
        <item x="63"/>
        <item x="101"/>
        <item x="250"/>
        <item x="164"/>
        <item x="61"/>
        <item x="50"/>
        <item x="87"/>
        <item x="31"/>
        <item x="2"/>
        <item x="245"/>
        <item x="104"/>
        <item x="178"/>
        <item x="95"/>
        <item x="53"/>
        <item x="142"/>
        <item x="146"/>
        <item x="155"/>
        <item x="206"/>
        <item x="130"/>
        <item x="132"/>
        <item x="125"/>
        <item x="126"/>
        <item x="127"/>
        <item x="133"/>
        <item x="135"/>
        <item x="123"/>
        <item x="131"/>
        <item x="124"/>
        <item x="129"/>
        <item x="134"/>
        <item x="136"/>
        <item x="121"/>
        <item x="128"/>
        <item x="185"/>
        <item x="186"/>
        <item x="187"/>
        <item x="188"/>
        <item x="193"/>
        <item x="197"/>
        <item x="189"/>
        <item x="190"/>
        <item x="191"/>
        <item x="192"/>
        <item x="194"/>
        <item x="195"/>
        <item x="196"/>
        <item x="198"/>
        <item x="199"/>
        <item x="200"/>
        <item x="176"/>
        <item x="234"/>
        <item x="233"/>
        <item x="232"/>
        <item x="231"/>
        <item x="230"/>
        <item x="238"/>
        <item x="235"/>
        <item x="236"/>
        <item x="81"/>
        <item x="23"/>
        <item x="60"/>
        <item x="88"/>
        <item x="252"/>
        <item x="100"/>
        <item x="247"/>
        <item x="205"/>
        <item x="64"/>
        <item x="85"/>
        <item x="83"/>
        <item x="82"/>
        <item x="89"/>
        <item x="86"/>
        <item x="94"/>
        <item x="84"/>
        <item x="246"/>
        <item x="97"/>
        <item x="242"/>
        <item x="244"/>
        <item x="201"/>
        <item x="4"/>
        <item x="32"/>
        <item x="3"/>
        <item x="42"/>
        <item x="70"/>
        <item x="69"/>
        <item x="216"/>
        <item x="46"/>
        <item x="45"/>
        <item x="25"/>
        <item x="210"/>
        <item x="108"/>
        <item x="183"/>
        <item x="243"/>
        <item x="113"/>
        <item x="114"/>
        <item x="111"/>
        <item x="47"/>
        <item x="43"/>
        <item x="115"/>
        <item x="116"/>
        <item x="180"/>
        <item x="54"/>
        <item x="76"/>
        <item x="213"/>
        <item x="161"/>
        <item x="122"/>
        <item x="203"/>
        <item x="152"/>
        <item x="169"/>
        <item x="170"/>
        <item x="15"/>
        <item x="22"/>
        <item x="172"/>
        <item m="1" x="253"/>
        <item x="209"/>
        <item x="214"/>
        <item x="14"/>
        <item x="208"/>
        <item x="173"/>
        <item x="137"/>
        <item x="202"/>
        <item x="110"/>
        <item x="229"/>
        <item x="165"/>
        <item x="141"/>
        <item x="144"/>
        <item x="174"/>
        <item x="107"/>
        <item x="167"/>
        <item x="168"/>
        <item x="166"/>
        <item m="1" x="255"/>
        <item x="204"/>
        <item x="143"/>
        <item x="147"/>
        <item x="162"/>
        <item x="150"/>
      </items>
    </pivotField>
    <pivotField numFmtId="3" showAll="0" defaultSubtotal="0"/>
    <pivotField showAll="0" defaultSubtotal="0"/>
    <pivotField numFmtId="3" showAll="0" defaultSubtotal="0"/>
    <pivotField dataField="1" showAll="0" defaultSubtotal="0"/>
    <pivotField showAll="0"/>
    <pivotField showAll="0"/>
    <pivotField showAll="0"/>
    <pivotField numFmtId="172" showAll="0"/>
    <pivotField numFmtId="3" showAll="0" defaultSubtotal="0"/>
    <pivotField numFmtId="3" showAll="0" defaultSubtotal="0"/>
    <pivotField dataField="1" showAll="0" defaultSubtotal="0"/>
  </pivotFields>
  <rowFields count="1">
    <field x="5"/>
  </rowFields>
  <rowItems count="10">
    <i>
      <x v="24"/>
    </i>
    <i>
      <x v="53"/>
    </i>
    <i>
      <x v="88"/>
    </i>
    <i>
      <x v="93"/>
    </i>
    <i>
      <x v="130"/>
    </i>
    <i>
      <x v="131"/>
    </i>
    <i>
      <x v="184"/>
    </i>
    <i>
      <x v="210"/>
    </i>
    <i>
      <x v="211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% de Ejecución  2024 M$." fld="9" baseField="5" baseItem="24"/>
    <dataField name="% Ejecución 2023 M$," fld="16" baseField="5" baseItem="24" numFmtId="172"/>
  </dataFields>
  <formats count="2">
    <format dxfId="64">
      <pivotArea outline="0" collapsedLevelsAreSubtotals="1" fieldPosition="0"/>
    </format>
    <format dxfId="63">
      <pivotArea outline="0" fieldPosition="0">
        <references count="1">
          <reference field="4294967294" count="1">
            <x v="1"/>
          </reference>
        </references>
      </pivotArea>
    </format>
  </formats>
  <chartFormats count="2">
    <chartFormat chart="0" format="3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3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67"/>
  <sheetViews>
    <sheetView topLeftCell="B1" zoomScale="80" zoomScaleNormal="80" workbookViewId="0">
      <selection activeCell="Q7" sqref="C6:Q7"/>
    </sheetView>
  </sheetViews>
  <sheetFormatPr baseColWidth="10" defaultColWidth="11.42578125" defaultRowHeight="15" x14ac:dyDescent="0.25"/>
  <cols>
    <col min="1" max="1" width="0" style="276" hidden="1" customWidth="1"/>
    <col min="2" max="2" width="19.5703125" style="84" customWidth="1"/>
    <col min="3" max="3" width="38" style="84" customWidth="1"/>
    <col min="4" max="4" width="20.5703125" style="84" customWidth="1"/>
    <col min="5" max="5" width="27.85546875" style="84" customWidth="1"/>
    <col min="6" max="9" width="13" style="84" customWidth="1"/>
    <col min="10" max="10" width="11.5703125" style="84" customWidth="1"/>
    <col min="11" max="11" width="8.140625" style="84" customWidth="1"/>
    <col min="12" max="12" width="11.5703125" style="84" customWidth="1"/>
    <col min="13" max="13" width="8.140625" style="84" customWidth="1"/>
    <col min="14" max="14" width="11.5703125" style="84" customWidth="1"/>
    <col min="15" max="15" width="14.140625" style="84" customWidth="1"/>
    <col min="16" max="16" width="11.42578125" style="84" customWidth="1"/>
    <col min="17" max="17" width="40.7109375" style="84" bestFit="1" customWidth="1"/>
    <col min="18" max="18" width="16" style="84" bestFit="1" customWidth="1"/>
    <col min="19" max="19" width="50.140625" style="84" bestFit="1" customWidth="1"/>
    <col min="20" max="20" width="34.28515625" style="84" bestFit="1" customWidth="1"/>
    <col min="21" max="21" width="37.140625" style="84" bestFit="1" customWidth="1"/>
    <col min="22" max="22" width="55.28515625" style="84" bestFit="1" customWidth="1"/>
    <col min="23" max="23" width="25" style="84" bestFit="1" customWidth="1"/>
    <col min="24" max="24" width="22.7109375" style="84" bestFit="1" customWidth="1"/>
    <col min="25" max="25" width="16.42578125" style="84" bestFit="1" customWidth="1"/>
    <col min="26" max="26" width="38.5703125" style="84" bestFit="1" customWidth="1"/>
    <col min="27" max="27" width="41.5703125" style="84" bestFit="1" customWidth="1"/>
    <col min="28" max="28" width="5.7109375" style="84" customWidth="1"/>
    <col min="29" max="29" width="10.85546875" style="84" customWidth="1"/>
    <col min="30" max="30" width="36.28515625" style="84" bestFit="1" customWidth="1"/>
    <col min="31" max="31" width="18.7109375" style="84" bestFit="1" customWidth="1"/>
    <col min="32" max="32" width="40.28515625" style="84" bestFit="1" customWidth="1"/>
    <col min="33" max="33" width="31.7109375" style="84" bestFit="1" customWidth="1"/>
    <col min="34" max="34" width="50.140625" style="84" bestFit="1" customWidth="1"/>
    <col min="35" max="35" width="45.28515625" style="84" bestFit="1" customWidth="1"/>
    <col min="36" max="36" width="21.5703125" style="84" bestFit="1" customWidth="1"/>
    <col min="37" max="37" width="8.85546875" style="84" customWidth="1"/>
    <col min="38" max="38" width="19.5703125" style="84" bestFit="1" customWidth="1"/>
    <col min="39" max="40" width="31" style="84" bestFit="1" customWidth="1"/>
    <col min="41" max="41" width="28.5703125" style="84" bestFit="1" customWidth="1"/>
    <col min="42" max="42" width="24.28515625" style="84" bestFit="1" customWidth="1"/>
    <col min="43" max="43" width="30.5703125" style="84" bestFit="1" customWidth="1"/>
    <col min="44" max="44" width="37" style="84" bestFit="1" customWidth="1"/>
    <col min="45" max="45" width="37.42578125" style="84" bestFit="1" customWidth="1"/>
    <col min="46" max="46" width="18.42578125" style="84" bestFit="1" customWidth="1"/>
    <col min="47" max="47" width="45.140625" style="84" bestFit="1" customWidth="1"/>
    <col min="48" max="48" width="21.42578125" style="84" bestFit="1" customWidth="1"/>
    <col min="49" max="49" width="25.7109375" style="84" bestFit="1" customWidth="1"/>
    <col min="50" max="50" width="27.7109375" style="84" bestFit="1" customWidth="1"/>
    <col min="51" max="52" width="35.5703125" style="84" bestFit="1" customWidth="1"/>
    <col min="53" max="53" width="27.5703125" style="84" bestFit="1" customWidth="1"/>
    <col min="54" max="54" width="23.85546875" style="84" bestFit="1" customWidth="1"/>
    <col min="55" max="55" width="23.7109375" style="84" bestFit="1" customWidth="1"/>
    <col min="56" max="56" width="32.85546875" style="84" bestFit="1" customWidth="1"/>
    <col min="57" max="57" width="19.140625" style="84" bestFit="1" customWidth="1"/>
    <col min="58" max="58" width="16.7109375" style="84" bestFit="1" customWidth="1"/>
    <col min="59" max="59" width="8" style="84" customWidth="1"/>
    <col min="60" max="60" width="43.5703125" style="84" bestFit="1" customWidth="1"/>
    <col min="61" max="61" width="25.5703125" style="84" bestFit="1" customWidth="1"/>
    <col min="62" max="62" width="35.28515625" style="84" bestFit="1" customWidth="1"/>
    <col min="63" max="63" width="31.7109375" style="84" bestFit="1" customWidth="1"/>
    <col min="64" max="64" width="41.85546875" style="84" bestFit="1" customWidth="1"/>
    <col min="65" max="65" width="27.28515625" style="84" bestFit="1" customWidth="1"/>
    <col min="66" max="66" width="7" style="84" customWidth="1"/>
    <col min="67" max="67" width="24" style="84" bestFit="1" customWidth="1"/>
    <col min="68" max="68" width="21.42578125" style="84" bestFit="1" customWidth="1"/>
    <col min="69" max="69" width="12.140625" style="84" bestFit="1" customWidth="1"/>
    <col min="70" max="70" width="20.5703125" style="84" bestFit="1" customWidth="1"/>
    <col min="71" max="71" width="23.42578125" style="84" bestFit="1" customWidth="1"/>
    <col min="72" max="72" width="14.85546875" style="84" bestFit="1" customWidth="1"/>
    <col min="73" max="73" width="11.42578125" style="84"/>
    <col min="74" max="74" width="18" style="84" bestFit="1" customWidth="1"/>
    <col min="75" max="75" width="29.28515625" style="84" bestFit="1" customWidth="1"/>
    <col min="76" max="76" width="35.7109375" style="84" bestFit="1" customWidth="1"/>
    <col min="77" max="77" width="17" style="84" bestFit="1" customWidth="1"/>
    <col min="78" max="78" width="24.5703125" style="84" bestFit="1" customWidth="1"/>
    <col min="79" max="79" width="23.7109375" style="84" bestFit="1" customWidth="1"/>
    <col min="80" max="80" width="37.42578125" style="84" bestFit="1" customWidth="1"/>
    <col min="81" max="81" width="36.140625" style="84" bestFit="1" customWidth="1"/>
    <col min="82" max="82" width="24.28515625" style="84" bestFit="1" customWidth="1"/>
    <col min="83" max="83" width="46.42578125" style="84" bestFit="1" customWidth="1"/>
    <col min="84" max="84" width="29.28515625" style="84" bestFit="1" customWidth="1"/>
    <col min="85" max="85" width="27.85546875" style="84" bestFit="1" customWidth="1"/>
    <col min="86" max="86" width="45.5703125" style="84" bestFit="1" customWidth="1"/>
    <col min="87" max="87" width="42.28515625" style="84" bestFit="1" customWidth="1"/>
    <col min="88" max="88" width="4.5703125" style="84" customWidth="1"/>
    <col min="89" max="89" width="16.42578125" style="84" bestFit="1" customWidth="1"/>
    <col min="90" max="90" width="24.42578125" style="84" bestFit="1" customWidth="1"/>
    <col min="91" max="91" width="21.7109375" style="84" bestFit="1" customWidth="1"/>
    <col min="92" max="92" width="15.5703125" style="84" bestFit="1" customWidth="1"/>
    <col min="93" max="93" width="44.140625" style="84" bestFit="1" customWidth="1"/>
    <col min="94" max="94" width="35.5703125" style="84" bestFit="1" customWidth="1"/>
    <col min="95" max="95" width="32.7109375" style="84" bestFit="1" customWidth="1"/>
    <col min="96" max="96" width="19.140625" style="84" bestFit="1" customWidth="1"/>
    <col min="97" max="97" width="46.7109375" style="84" bestFit="1" customWidth="1"/>
    <col min="98" max="98" width="23.140625" style="84" bestFit="1" customWidth="1"/>
    <col min="99" max="99" width="46.7109375" style="84" bestFit="1" customWidth="1"/>
    <col min="100" max="100" width="42.85546875" style="84" bestFit="1" customWidth="1"/>
    <col min="101" max="101" width="49.42578125" style="84" bestFit="1" customWidth="1"/>
    <col min="102" max="102" width="58.42578125" style="84" bestFit="1" customWidth="1"/>
    <col min="103" max="103" width="48.42578125" style="84" bestFit="1" customWidth="1"/>
    <col min="104" max="104" width="39.28515625" style="84" bestFit="1" customWidth="1"/>
    <col min="105" max="105" width="29.85546875" style="84" bestFit="1" customWidth="1"/>
    <col min="106" max="106" width="20.85546875" style="84" bestFit="1" customWidth="1"/>
    <col min="107" max="107" width="27.85546875" style="84" bestFit="1" customWidth="1"/>
    <col min="108" max="108" width="57" style="84" bestFit="1" customWidth="1"/>
    <col min="109" max="109" width="26" style="84" bestFit="1" customWidth="1"/>
    <col min="110" max="110" width="29.140625" style="84" bestFit="1" customWidth="1"/>
    <col min="111" max="111" width="34.140625" style="84" bestFit="1" customWidth="1"/>
    <col min="112" max="112" width="50" style="84" bestFit="1" customWidth="1"/>
    <col min="113" max="113" width="49.7109375" style="84" bestFit="1" customWidth="1"/>
    <col min="114" max="114" width="43.28515625" style="84" bestFit="1" customWidth="1"/>
    <col min="115" max="115" width="82" style="84" bestFit="1" customWidth="1"/>
    <col min="116" max="116" width="12.42578125" style="84" bestFit="1" customWidth="1"/>
    <col min="117" max="117" width="27.7109375" style="84" bestFit="1" customWidth="1"/>
    <col min="118" max="118" width="57.7109375" style="84" bestFit="1" customWidth="1"/>
    <col min="119" max="119" width="30.140625" style="84" bestFit="1" customWidth="1"/>
    <col min="120" max="120" width="22" style="84" bestFit="1" customWidth="1"/>
    <col min="121" max="121" width="25.85546875" style="84" bestFit="1" customWidth="1"/>
    <col min="122" max="122" width="6" style="84" customWidth="1"/>
    <col min="123" max="123" width="6.5703125" style="84" customWidth="1"/>
    <col min="124" max="124" width="43.85546875" style="84" bestFit="1" customWidth="1"/>
    <col min="125" max="125" width="37.42578125" style="84" bestFit="1" customWidth="1"/>
    <col min="126" max="126" width="21.28515625" style="84" bestFit="1" customWidth="1"/>
    <col min="127" max="127" width="62.42578125" style="84" bestFit="1" customWidth="1"/>
    <col min="128" max="128" width="14.5703125" style="84" bestFit="1" customWidth="1"/>
    <col min="129" max="129" width="25.5703125" style="84" bestFit="1" customWidth="1"/>
    <col min="130" max="130" width="18.5703125" style="84" bestFit="1" customWidth="1"/>
    <col min="131" max="131" width="17.7109375" style="84" bestFit="1" customWidth="1"/>
    <col min="132" max="132" width="26.7109375" style="84" bestFit="1" customWidth="1"/>
    <col min="133" max="133" width="36.5703125" style="84" bestFit="1" customWidth="1"/>
    <col min="134" max="134" width="12.85546875" style="84" bestFit="1" customWidth="1"/>
    <col min="135" max="135" width="26.5703125" style="84" bestFit="1" customWidth="1"/>
    <col min="136" max="136" width="18.7109375" style="84" bestFit="1" customWidth="1"/>
    <col min="137" max="137" width="50.140625" style="84" bestFit="1" customWidth="1"/>
    <col min="138" max="138" width="67.85546875" style="84" bestFit="1" customWidth="1"/>
    <col min="139" max="139" width="35.7109375" style="84" bestFit="1" customWidth="1"/>
    <col min="140" max="140" width="44.42578125" style="84" bestFit="1" customWidth="1"/>
    <col min="141" max="141" width="52.28515625" style="84" bestFit="1" customWidth="1"/>
    <col min="142" max="142" width="54.140625" style="84" bestFit="1" customWidth="1"/>
    <col min="143" max="143" width="53.140625" style="84" bestFit="1" customWidth="1"/>
    <col min="144" max="144" width="65.140625" style="84" bestFit="1" customWidth="1"/>
    <col min="145" max="145" width="49.85546875" style="84" bestFit="1" customWidth="1"/>
    <col min="146" max="146" width="53.7109375" style="84" bestFit="1" customWidth="1"/>
    <col min="147" max="147" width="59.28515625" style="84" bestFit="1" customWidth="1"/>
    <col min="148" max="148" width="52.7109375" style="84" bestFit="1" customWidth="1"/>
    <col min="149" max="149" width="84.42578125" style="84" bestFit="1" customWidth="1"/>
    <col min="150" max="150" width="53.5703125" style="84" bestFit="1" customWidth="1"/>
    <col min="151" max="151" width="56.28515625" style="84" bestFit="1" customWidth="1"/>
    <col min="152" max="152" width="52" style="84" bestFit="1" customWidth="1"/>
    <col min="153" max="153" width="49.85546875" style="84" bestFit="1" customWidth="1"/>
    <col min="154" max="154" width="52.85546875" style="84" bestFit="1" customWidth="1"/>
    <col min="155" max="155" width="51.5703125" style="84" bestFit="1" customWidth="1"/>
    <col min="156" max="156" width="44.28515625" style="84" bestFit="1" customWidth="1"/>
    <col min="157" max="157" width="47.7109375" style="84" bestFit="1" customWidth="1"/>
    <col min="158" max="158" width="44.5703125" style="84" bestFit="1" customWidth="1"/>
    <col min="159" max="159" width="45.85546875" style="84" bestFit="1" customWidth="1"/>
    <col min="160" max="160" width="48.42578125" style="84" bestFit="1" customWidth="1"/>
    <col min="161" max="161" width="47.28515625" style="84" bestFit="1" customWidth="1"/>
    <col min="162" max="162" width="45.85546875" style="84" bestFit="1" customWidth="1"/>
    <col min="163" max="163" width="49.85546875" style="84" bestFit="1" customWidth="1"/>
    <col min="164" max="164" width="43.5703125" style="84" bestFit="1" customWidth="1"/>
    <col min="165" max="165" width="44.85546875" style="84" bestFit="1" customWidth="1"/>
    <col min="166" max="166" width="45.5703125" style="84" bestFit="1" customWidth="1"/>
    <col min="167" max="167" width="42.85546875" style="84" bestFit="1" customWidth="1"/>
    <col min="168" max="168" width="48.42578125" style="84" bestFit="1" customWidth="1"/>
    <col min="169" max="169" width="45.5703125" style="84" bestFit="1" customWidth="1"/>
    <col min="170" max="170" width="54.42578125" style="84" bestFit="1" customWidth="1"/>
    <col min="171" max="171" width="43.85546875" style="84" bestFit="1" customWidth="1"/>
    <col min="172" max="172" width="22.42578125" style="84" bestFit="1" customWidth="1"/>
    <col min="173" max="173" width="21" style="84" bestFit="1" customWidth="1"/>
    <col min="174" max="174" width="45.85546875" style="84" bestFit="1" customWidth="1"/>
    <col min="175" max="175" width="47.7109375" style="84" bestFit="1" customWidth="1"/>
    <col min="176" max="176" width="34.28515625" style="84" bestFit="1" customWidth="1"/>
    <col min="177" max="177" width="39.85546875" style="84" bestFit="1" customWidth="1"/>
    <col min="178" max="178" width="38" style="84" bestFit="1" customWidth="1"/>
    <col min="179" max="179" width="27.140625" style="84" bestFit="1" customWidth="1"/>
    <col min="180" max="180" width="29.42578125" style="84" bestFit="1" customWidth="1"/>
    <col min="181" max="181" width="19.85546875" style="84" bestFit="1" customWidth="1"/>
    <col min="182" max="182" width="25" style="84" bestFit="1" customWidth="1"/>
    <col min="183" max="183" width="67.7109375" style="84" bestFit="1" customWidth="1"/>
    <col min="184" max="184" width="32.7109375" style="84" bestFit="1" customWidth="1"/>
    <col min="185" max="185" width="21" style="84" bestFit="1" customWidth="1"/>
    <col min="186" max="186" width="20.7109375" style="84" bestFit="1" customWidth="1"/>
    <col min="187" max="187" width="22.42578125" style="84" bestFit="1" customWidth="1"/>
    <col min="188" max="188" width="37.85546875" style="84" bestFit="1" customWidth="1"/>
    <col min="189" max="189" width="16.28515625" style="84" bestFit="1" customWidth="1"/>
    <col min="190" max="190" width="16.5703125" style="84" bestFit="1" customWidth="1"/>
    <col min="191" max="191" width="21.28515625" style="84" bestFit="1" customWidth="1"/>
    <col min="192" max="192" width="21.5703125" style="84" bestFit="1" customWidth="1"/>
    <col min="193" max="193" width="33" style="84" bestFit="1" customWidth="1"/>
    <col min="194" max="194" width="21" style="84" bestFit="1" customWidth="1"/>
    <col min="195" max="195" width="32.42578125" style="84" bestFit="1" customWidth="1"/>
    <col min="196" max="196" width="18.7109375" style="84" bestFit="1" customWidth="1"/>
    <col min="197" max="197" width="15" style="84" bestFit="1" customWidth="1"/>
    <col min="198" max="198" width="31.5703125" style="84" bestFit="1" customWidth="1"/>
    <col min="199" max="199" width="38.85546875" style="84" bestFit="1" customWidth="1"/>
    <col min="200" max="200" width="35.140625" style="84" bestFit="1" customWidth="1"/>
    <col min="201" max="201" width="50" style="84" bestFit="1" customWidth="1"/>
    <col min="202" max="202" width="12.85546875" style="84" bestFit="1" customWidth="1"/>
    <col min="203" max="203" width="12.42578125" style="84" bestFit="1" customWidth="1"/>
    <col min="204" max="204" width="22.140625" style="84" bestFit="1" customWidth="1"/>
    <col min="205" max="205" width="23.7109375" style="84" bestFit="1" customWidth="1"/>
    <col min="206" max="206" width="16.28515625" style="84" bestFit="1" customWidth="1"/>
    <col min="207" max="207" width="13.140625" style="84" bestFit="1" customWidth="1"/>
    <col min="208" max="208" width="15" style="84" bestFit="1" customWidth="1"/>
    <col min="209" max="209" width="26.5703125" style="84" bestFit="1" customWidth="1"/>
    <col min="210" max="210" width="27" style="84" bestFit="1" customWidth="1"/>
    <col min="211" max="211" width="23" style="84" bestFit="1" customWidth="1"/>
    <col min="212" max="212" width="17.140625" style="84" bestFit="1" customWidth="1"/>
    <col min="213" max="213" width="30" style="84" bestFit="1" customWidth="1"/>
    <col min="214" max="214" width="28.85546875" style="84" bestFit="1" customWidth="1"/>
    <col min="215" max="215" width="34.7109375" style="84" bestFit="1" customWidth="1"/>
    <col min="216" max="216" width="44.28515625" style="84" bestFit="1" customWidth="1"/>
    <col min="217" max="217" width="41.85546875" style="84" bestFit="1" customWidth="1"/>
    <col min="218" max="218" width="25" style="84" bestFit="1" customWidth="1"/>
    <col min="219" max="219" width="38" style="84" bestFit="1" customWidth="1"/>
    <col min="220" max="220" width="12.85546875" style="84" bestFit="1" customWidth="1"/>
    <col min="221" max="16384" width="11.42578125" style="84"/>
  </cols>
  <sheetData>
    <row r="1" spans="1:4" x14ac:dyDescent="0.25">
      <c r="B1" s="156" t="s">
        <v>767</v>
      </c>
      <c r="C1" t="s">
        <v>769</v>
      </c>
      <c r="D1"/>
    </row>
    <row r="2" spans="1:4" x14ac:dyDescent="0.25">
      <c r="A2" s="276">
        <v>1</v>
      </c>
      <c r="B2"/>
      <c r="C2"/>
      <c r="D2"/>
    </row>
    <row r="3" spans="1:4" x14ac:dyDescent="0.25">
      <c r="A3" s="276">
        <v>2</v>
      </c>
      <c r="B3"/>
      <c r="C3" t="s">
        <v>995</v>
      </c>
      <c r="D3" t="s">
        <v>996</v>
      </c>
    </row>
    <row r="4" spans="1:4" x14ac:dyDescent="0.25">
      <c r="A4" s="276">
        <v>3</v>
      </c>
      <c r="B4" s="38" t="s">
        <v>624</v>
      </c>
      <c r="C4" s="686">
        <v>0</v>
      </c>
      <c r="D4" s="686">
        <v>0</v>
      </c>
    </row>
    <row r="5" spans="1:4" x14ac:dyDescent="0.25">
      <c r="A5" s="276">
        <v>4</v>
      </c>
      <c r="B5" s="38" t="s">
        <v>306</v>
      </c>
      <c r="C5" s="686">
        <v>262003</v>
      </c>
      <c r="D5" s="686">
        <v>306345</v>
      </c>
    </row>
    <row r="6" spans="1:4" x14ac:dyDescent="0.25">
      <c r="A6" s="276">
        <v>5</v>
      </c>
      <c r="B6" s="38" t="s">
        <v>15</v>
      </c>
      <c r="C6" s="686">
        <v>2404066</v>
      </c>
      <c r="D6" s="686">
        <v>4625753</v>
      </c>
    </row>
    <row r="7" spans="1:4" x14ac:dyDescent="0.25">
      <c r="A7" s="276">
        <v>6</v>
      </c>
      <c r="B7" s="38" t="s">
        <v>16</v>
      </c>
      <c r="C7" s="686">
        <v>19060021</v>
      </c>
      <c r="D7" s="686">
        <v>19078325</v>
      </c>
    </row>
    <row r="8" spans="1:4" x14ac:dyDescent="0.25">
      <c r="A8" s="276">
        <v>7</v>
      </c>
      <c r="B8" s="38" t="s">
        <v>519</v>
      </c>
      <c r="C8" s="686">
        <v>171198</v>
      </c>
      <c r="D8" s="686">
        <v>537625.1</v>
      </c>
    </row>
    <row r="9" spans="1:4" x14ac:dyDescent="0.25">
      <c r="A9" s="276">
        <v>8</v>
      </c>
      <c r="B9" s="38" t="s">
        <v>273</v>
      </c>
      <c r="C9" s="686">
        <v>10</v>
      </c>
      <c r="D9" s="686">
        <v>10</v>
      </c>
    </row>
    <row r="10" spans="1:4" x14ac:dyDescent="0.25">
      <c r="A10" s="276">
        <v>9</v>
      </c>
      <c r="B10" s="38" t="s">
        <v>148</v>
      </c>
      <c r="C10" s="686">
        <v>7570484</v>
      </c>
      <c r="D10" s="686">
        <v>7570484</v>
      </c>
    </row>
    <row r="11" spans="1:4" x14ac:dyDescent="0.25">
      <c r="A11" s="276">
        <v>10</v>
      </c>
      <c r="B11" s="38" t="s">
        <v>124</v>
      </c>
      <c r="C11" s="686">
        <v>0</v>
      </c>
      <c r="D11" s="686">
        <v>0</v>
      </c>
    </row>
    <row r="12" spans="1:4" x14ac:dyDescent="0.25">
      <c r="A12" s="276">
        <v>11</v>
      </c>
      <c r="B12" s="38" t="s">
        <v>83</v>
      </c>
      <c r="C12" s="686">
        <v>15249064.299999999</v>
      </c>
      <c r="D12" s="686">
        <v>39740923.399999999</v>
      </c>
    </row>
    <row r="13" spans="1:4" x14ac:dyDescent="0.25">
      <c r="A13" s="276">
        <v>12</v>
      </c>
      <c r="B13" s="38" t="s">
        <v>147</v>
      </c>
      <c r="C13" s="686">
        <v>85908502</v>
      </c>
      <c r="D13" s="686">
        <v>87350594</v>
      </c>
    </row>
    <row r="14" spans="1:4" x14ac:dyDescent="0.25">
      <c r="A14" s="276">
        <v>13</v>
      </c>
      <c r="B14" s="38" t="s">
        <v>149</v>
      </c>
      <c r="C14" s="686">
        <v>502749445.99900001</v>
      </c>
      <c r="D14" s="686">
        <v>441960891</v>
      </c>
    </row>
    <row r="15" spans="1:4" x14ac:dyDescent="0.25">
      <c r="A15" s="276">
        <v>14</v>
      </c>
      <c r="B15" s="38" t="s">
        <v>731</v>
      </c>
      <c r="C15" s="686">
        <v>633374794.29900002</v>
      </c>
      <c r="D15" s="686">
        <v>601170950.5</v>
      </c>
    </row>
    <row r="16" spans="1:4" x14ac:dyDescent="0.25">
      <c r="A16" s="276">
        <v>15</v>
      </c>
      <c r="B16"/>
      <c r="C16"/>
      <c r="D16"/>
    </row>
    <row r="17" spans="1:4" x14ac:dyDescent="0.25">
      <c r="A17" s="276">
        <v>16</v>
      </c>
      <c r="B17"/>
      <c r="C17"/>
      <c r="D17"/>
    </row>
    <row r="18" spans="1:4" x14ac:dyDescent="0.25">
      <c r="A18" s="276">
        <v>17</v>
      </c>
      <c r="B18"/>
      <c r="C18"/>
      <c r="D18"/>
    </row>
    <row r="19" spans="1:4" x14ac:dyDescent="0.25">
      <c r="A19" s="276">
        <v>18</v>
      </c>
    </row>
    <row r="20" spans="1:4" x14ac:dyDescent="0.25">
      <c r="A20" s="276">
        <v>19</v>
      </c>
    </row>
    <row r="21" spans="1:4" x14ac:dyDescent="0.25">
      <c r="A21" s="276">
        <v>20</v>
      </c>
    </row>
    <row r="22" spans="1:4" x14ac:dyDescent="0.25">
      <c r="A22" s="276">
        <v>21</v>
      </c>
    </row>
    <row r="23" spans="1:4" x14ac:dyDescent="0.25">
      <c r="A23" s="276">
        <v>22</v>
      </c>
    </row>
    <row r="24" spans="1:4" x14ac:dyDescent="0.25">
      <c r="A24" s="276">
        <v>23</v>
      </c>
    </row>
    <row r="25" spans="1:4" x14ac:dyDescent="0.25">
      <c r="A25" s="276">
        <v>24</v>
      </c>
    </row>
    <row r="26" spans="1:4" x14ac:dyDescent="0.25">
      <c r="A26" s="276">
        <v>25</v>
      </c>
    </row>
    <row r="27" spans="1:4" x14ac:dyDescent="0.25">
      <c r="A27" s="276">
        <v>26</v>
      </c>
    </row>
    <row r="28" spans="1:4" x14ac:dyDescent="0.25">
      <c r="A28" s="276">
        <v>27</v>
      </c>
    </row>
    <row r="29" spans="1:4" x14ac:dyDescent="0.25">
      <c r="A29" s="276">
        <v>28</v>
      </c>
    </row>
    <row r="30" spans="1:4" x14ac:dyDescent="0.25">
      <c r="A30" s="276">
        <v>29</v>
      </c>
    </row>
    <row r="31" spans="1:4" x14ac:dyDescent="0.25">
      <c r="A31" s="276">
        <v>30</v>
      </c>
    </row>
    <row r="32" spans="1:4" x14ac:dyDescent="0.25">
      <c r="A32" s="276">
        <v>31</v>
      </c>
    </row>
    <row r="33" spans="1:1" x14ac:dyDescent="0.25">
      <c r="A33" s="276">
        <v>32</v>
      </c>
    </row>
    <row r="34" spans="1:1" x14ac:dyDescent="0.25">
      <c r="A34" s="276">
        <v>33</v>
      </c>
    </row>
    <row r="35" spans="1:1" x14ac:dyDescent="0.25">
      <c r="A35" s="276">
        <v>34</v>
      </c>
    </row>
    <row r="36" spans="1:1" x14ac:dyDescent="0.25">
      <c r="A36" s="276">
        <v>35</v>
      </c>
    </row>
    <row r="37" spans="1:1" ht="15" hidden="1" customHeight="1" x14ac:dyDescent="0.25">
      <c r="A37" s="276">
        <v>36</v>
      </c>
    </row>
    <row r="38" spans="1:1" hidden="1" x14ac:dyDescent="0.25">
      <c r="A38" s="276">
        <v>37</v>
      </c>
    </row>
    <row r="39" spans="1:1" hidden="1" x14ac:dyDescent="0.25">
      <c r="A39" s="276">
        <v>38</v>
      </c>
    </row>
    <row r="40" spans="1:1" hidden="1" x14ac:dyDescent="0.25">
      <c r="A40" s="276">
        <v>39</v>
      </c>
    </row>
    <row r="41" spans="1:1" hidden="1" x14ac:dyDescent="0.25">
      <c r="A41" s="276">
        <v>40</v>
      </c>
    </row>
    <row r="42" spans="1:1" hidden="1" x14ac:dyDescent="0.25">
      <c r="A42" s="276">
        <v>41</v>
      </c>
    </row>
    <row r="43" spans="1:1" hidden="1" x14ac:dyDescent="0.25">
      <c r="A43" s="276">
        <v>42</v>
      </c>
    </row>
    <row r="44" spans="1:1" hidden="1" x14ac:dyDescent="0.25">
      <c r="A44" s="276">
        <v>43</v>
      </c>
    </row>
    <row r="45" spans="1:1" hidden="1" x14ac:dyDescent="0.25">
      <c r="A45" s="276">
        <v>44</v>
      </c>
    </row>
    <row r="46" spans="1:1" hidden="1" x14ac:dyDescent="0.25">
      <c r="A46" s="276">
        <v>45</v>
      </c>
    </row>
    <row r="47" spans="1:1" hidden="1" x14ac:dyDescent="0.25">
      <c r="A47" s="276">
        <v>46</v>
      </c>
    </row>
    <row r="48" spans="1:1" hidden="1" x14ac:dyDescent="0.25">
      <c r="A48" s="276">
        <v>47</v>
      </c>
    </row>
    <row r="49" spans="1:1" hidden="1" x14ac:dyDescent="0.25">
      <c r="A49" s="276">
        <v>48</v>
      </c>
    </row>
    <row r="50" spans="1:1" hidden="1" x14ac:dyDescent="0.25">
      <c r="A50" s="276">
        <v>49</v>
      </c>
    </row>
    <row r="51" spans="1:1" hidden="1" x14ac:dyDescent="0.25">
      <c r="A51" s="276">
        <v>50</v>
      </c>
    </row>
    <row r="52" spans="1:1" hidden="1" x14ac:dyDescent="0.25">
      <c r="A52" s="276">
        <v>51</v>
      </c>
    </row>
    <row r="53" spans="1:1" hidden="1" x14ac:dyDescent="0.25">
      <c r="A53" s="276">
        <v>52</v>
      </c>
    </row>
    <row r="54" spans="1:1" hidden="1" x14ac:dyDescent="0.25">
      <c r="A54" s="276">
        <v>53</v>
      </c>
    </row>
    <row r="55" spans="1:1" hidden="1" x14ac:dyDescent="0.25">
      <c r="A55" s="276">
        <v>54</v>
      </c>
    </row>
    <row r="56" spans="1:1" hidden="1" x14ac:dyDescent="0.25">
      <c r="A56" s="276">
        <v>55</v>
      </c>
    </row>
    <row r="57" spans="1:1" hidden="1" x14ac:dyDescent="0.25">
      <c r="A57" s="276">
        <v>56</v>
      </c>
    </row>
    <row r="58" spans="1:1" hidden="1" x14ac:dyDescent="0.25">
      <c r="A58" s="276">
        <v>57</v>
      </c>
    </row>
    <row r="59" spans="1:1" hidden="1" x14ac:dyDescent="0.25">
      <c r="A59" s="276">
        <v>58</v>
      </c>
    </row>
    <row r="60" spans="1:1" hidden="1" x14ac:dyDescent="0.25">
      <c r="A60" s="276">
        <v>59</v>
      </c>
    </row>
    <row r="61" spans="1:1" hidden="1" x14ac:dyDescent="0.25">
      <c r="A61" s="276">
        <v>60</v>
      </c>
    </row>
    <row r="62" spans="1:1" hidden="1" x14ac:dyDescent="0.25">
      <c r="A62" s="276">
        <v>61</v>
      </c>
    </row>
    <row r="63" spans="1:1" hidden="1" x14ac:dyDescent="0.25">
      <c r="A63" s="276">
        <v>62</v>
      </c>
    </row>
    <row r="64" spans="1:1" hidden="1" x14ac:dyDescent="0.25">
      <c r="A64" s="276">
        <v>63</v>
      </c>
    </row>
    <row r="65" spans="1:1" hidden="1" x14ac:dyDescent="0.25">
      <c r="A65" s="276">
        <v>64</v>
      </c>
    </row>
    <row r="66" spans="1:1" hidden="1" x14ac:dyDescent="0.25">
      <c r="A66" s="276">
        <v>65</v>
      </c>
    </row>
    <row r="67" spans="1:1" hidden="1" x14ac:dyDescent="0.25">
      <c r="A67" s="276">
        <v>66</v>
      </c>
    </row>
    <row r="68" spans="1:1" hidden="1" x14ac:dyDescent="0.25">
      <c r="A68" s="276">
        <v>67</v>
      </c>
    </row>
    <row r="69" spans="1:1" hidden="1" x14ac:dyDescent="0.25">
      <c r="A69" s="276">
        <v>68</v>
      </c>
    </row>
    <row r="70" spans="1:1" hidden="1" x14ac:dyDescent="0.25">
      <c r="A70" s="276">
        <v>69</v>
      </c>
    </row>
    <row r="71" spans="1:1" hidden="1" x14ac:dyDescent="0.25">
      <c r="A71" s="276">
        <v>70</v>
      </c>
    </row>
    <row r="72" spans="1:1" hidden="1" x14ac:dyDescent="0.25">
      <c r="A72" s="276">
        <v>71</v>
      </c>
    </row>
    <row r="73" spans="1:1" hidden="1" x14ac:dyDescent="0.25">
      <c r="A73" s="276">
        <v>72</v>
      </c>
    </row>
    <row r="74" spans="1:1" hidden="1" x14ac:dyDescent="0.25">
      <c r="A74" s="276">
        <v>73</v>
      </c>
    </row>
    <row r="75" spans="1:1" hidden="1" x14ac:dyDescent="0.25">
      <c r="A75" s="276">
        <v>74</v>
      </c>
    </row>
    <row r="76" spans="1:1" hidden="1" x14ac:dyDescent="0.25">
      <c r="A76" s="276">
        <v>75</v>
      </c>
    </row>
    <row r="77" spans="1:1" hidden="1" x14ac:dyDescent="0.25">
      <c r="A77" s="276">
        <v>76</v>
      </c>
    </row>
    <row r="78" spans="1:1" hidden="1" x14ac:dyDescent="0.25">
      <c r="A78" s="276">
        <v>77</v>
      </c>
    </row>
    <row r="79" spans="1:1" hidden="1" x14ac:dyDescent="0.25">
      <c r="A79" s="276">
        <v>78</v>
      </c>
    </row>
    <row r="80" spans="1:1" hidden="1" x14ac:dyDescent="0.25">
      <c r="A80" s="276">
        <v>79</v>
      </c>
    </row>
    <row r="81" spans="1:1" hidden="1" x14ac:dyDescent="0.25">
      <c r="A81" s="276">
        <v>80</v>
      </c>
    </row>
    <row r="82" spans="1:1" hidden="1" x14ac:dyDescent="0.25">
      <c r="A82" s="276">
        <v>81</v>
      </c>
    </row>
    <row r="83" spans="1:1" hidden="1" x14ac:dyDescent="0.25">
      <c r="A83" s="276">
        <v>82</v>
      </c>
    </row>
    <row r="84" spans="1:1" hidden="1" x14ac:dyDescent="0.25">
      <c r="A84" s="276">
        <v>83</v>
      </c>
    </row>
    <row r="85" spans="1:1" hidden="1" x14ac:dyDescent="0.25">
      <c r="A85" s="276">
        <v>84</v>
      </c>
    </row>
    <row r="86" spans="1:1" hidden="1" x14ac:dyDescent="0.25">
      <c r="A86" s="276">
        <v>85</v>
      </c>
    </row>
    <row r="87" spans="1:1" hidden="1" x14ac:dyDescent="0.25">
      <c r="A87" s="276">
        <v>86</v>
      </c>
    </row>
    <row r="88" spans="1:1" hidden="1" x14ac:dyDescent="0.25">
      <c r="A88" s="276">
        <v>87</v>
      </c>
    </row>
    <row r="89" spans="1:1" hidden="1" x14ac:dyDescent="0.25">
      <c r="A89" s="276">
        <v>88</v>
      </c>
    </row>
    <row r="90" spans="1:1" hidden="1" x14ac:dyDescent="0.25">
      <c r="A90" s="276">
        <v>89</v>
      </c>
    </row>
    <row r="91" spans="1:1" hidden="1" x14ac:dyDescent="0.25">
      <c r="A91" s="276">
        <v>90</v>
      </c>
    </row>
    <row r="92" spans="1:1" hidden="1" x14ac:dyDescent="0.25">
      <c r="A92" s="276">
        <v>91</v>
      </c>
    </row>
    <row r="93" spans="1:1" hidden="1" x14ac:dyDescent="0.25">
      <c r="A93" s="276">
        <v>92</v>
      </c>
    </row>
    <row r="94" spans="1:1" hidden="1" x14ac:dyDescent="0.25">
      <c r="A94" s="276">
        <v>93</v>
      </c>
    </row>
    <row r="95" spans="1:1" hidden="1" x14ac:dyDescent="0.25">
      <c r="A95" s="276">
        <v>94</v>
      </c>
    </row>
    <row r="96" spans="1:1" hidden="1" x14ac:dyDescent="0.25">
      <c r="A96" s="276">
        <v>95</v>
      </c>
    </row>
    <row r="97" spans="1:1" hidden="1" x14ac:dyDescent="0.25">
      <c r="A97" s="276">
        <v>96</v>
      </c>
    </row>
    <row r="98" spans="1:1" hidden="1" x14ac:dyDescent="0.25">
      <c r="A98" s="276">
        <v>97</v>
      </c>
    </row>
    <row r="99" spans="1:1" hidden="1" x14ac:dyDescent="0.25">
      <c r="A99" s="276">
        <v>98</v>
      </c>
    </row>
    <row r="100" spans="1:1" hidden="1" x14ac:dyDescent="0.25">
      <c r="A100" s="276">
        <v>99</v>
      </c>
    </row>
    <row r="101" spans="1:1" hidden="1" x14ac:dyDescent="0.25">
      <c r="A101" s="276">
        <v>100</v>
      </c>
    </row>
    <row r="102" spans="1:1" hidden="1" x14ac:dyDescent="0.25">
      <c r="A102" s="276">
        <v>101</v>
      </c>
    </row>
    <row r="103" spans="1:1" hidden="1" x14ac:dyDescent="0.25">
      <c r="A103" s="276">
        <v>102</v>
      </c>
    </row>
    <row r="104" spans="1:1" hidden="1" x14ac:dyDescent="0.25">
      <c r="A104" s="276">
        <v>103</v>
      </c>
    </row>
    <row r="105" spans="1:1" hidden="1" x14ac:dyDescent="0.25">
      <c r="A105" s="276">
        <v>104</v>
      </c>
    </row>
    <row r="106" spans="1:1" hidden="1" x14ac:dyDescent="0.25">
      <c r="A106" s="276">
        <v>105</v>
      </c>
    </row>
    <row r="107" spans="1:1" hidden="1" x14ac:dyDescent="0.25">
      <c r="A107" s="276">
        <v>106</v>
      </c>
    </row>
    <row r="108" spans="1:1" hidden="1" x14ac:dyDescent="0.25">
      <c r="A108" s="276">
        <v>107</v>
      </c>
    </row>
    <row r="109" spans="1:1" hidden="1" x14ac:dyDescent="0.25">
      <c r="A109" s="276">
        <v>108</v>
      </c>
    </row>
    <row r="110" spans="1:1" hidden="1" x14ac:dyDescent="0.25">
      <c r="A110" s="276">
        <v>109</v>
      </c>
    </row>
    <row r="111" spans="1:1" hidden="1" x14ac:dyDescent="0.25">
      <c r="A111" s="276">
        <v>110</v>
      </c>
    </row>
    <row r="112" spans="1:1" hidden="1" x14ac:dyDescent="0.25">
      <c r="A112" s="276">
        <v>111</v>
      </c>
    </row>
    <row r="113" spans="1:4" hidden="1" x14ac:dyDescent="0.25">
      <c r="A113" s="276">
        <v>112</v>
      </c>
    </row>
    <row r="114" spans="1:4" hidden="1" x14ac:dyDescent="0.25">
      <c r="A114" s="276">
        <v>113</v>
      </c>
    </row>
    <row r="115" spans="1:4" hidden="1" x14ac:dyDescent="0.25">
      <c r="A115" s="276">
        <v>114</v>
      </c>
    </row>
    <row r="116" spans="1:4" hidden="1" x14ac:dyDescent="0.25">
      <c r="A116" s="276">
        <v>115</v>
      </c>
    </row>
    <row r="117" spans="1:4" hidden="1" x14ac:dyDescent="0.25">
      <c r="A117" s="276">
        <v>116</v>
      </c>
    </row>
    <row r="118" spans="1:4" hidden="1" x14ac:dyDescent="0.25">
      <c r="A118" s="276">
        <v>117</v>
      </c>
    </row>
    <row r="119" spans="1:4" hidden="1" x14ac:dyDescent="0.25">
      <c r="A119" s="276">
        <v>118</v>
      </c>
    </row>
    <row r="120" spans="1:4" hidden="1" x14ac:dyDescent="0.25">
      <c r="A120" s="276">
        <v>119</v>
      </c>
      <c r="B120" s="92"/>
      <c r="C120" s="177"/>
      <c r="D120" s="78"/>
    </row>
    <row r="121" spans="1:4" hidden="1" x14ac:dyDescent="0.25">
      <c r="A121" s="276">
        <v>120</v>
      </c>
      <c r="B121" s="92"/>
      <c r="C121" s="177"/>
      <c r="D121" s="78"/>
    </row>
    <row r="122" spans="1:4" hidden="1" x14ac:dyDescent="0.25">
      <c r="A122" s="276">
        <v>121</v>
      </c>
      <c r="B122" s="92"/>
      <c r="C122" s="177"/>
      <c r="D122" s="78"/>
    </row>
    <row r="123" spans="1:4" hidden="1" x14ac:dyDescent="0.25">
      <c r="A123" s="276">
        <v>122</v>
      </c>
      <c r="B123" s="92"/>
      <c r="C123" s="177"/>
      <c r="D123" s="78"/>
    </row>
    <row r="124" spans="1:4" hidden="1" x14ac:dyDescent="0.25">
      <c r="A124" s="276">
        <v>123</v>
      </c>
      <c r="B124" s="92"/>
      <c r="C124" s="177"/>
      <c r="D124" s="78"/>
    </row>
    <row r="125" spans="1:4" hidden="1" x14ac:dyDescent="0.25">
      <c r="A125" s="276">
        <v>124</v>
      </c>
    </row>
    <row r="126" spans="1:4" hidden="1" x14ac:dyDescent="0.25">
      <c r="A126" s="276">
        <v>125</v>
      </c>
    </row>
    <row r="127" spans="1:4" hidden="1" x14ac:dyDescent="0.25">
      <c r="A127" s="276">
        <v>126</v>
      </c>
    </row>
    <row r="128" spans="1:4" hidden="1" x14ac:dyDescent="0.25">
      <c r="A128" s="276">
        <v>127</v>
      </c>
    </row>
    <row r="129" spans="1:5" hidden="1" x14ac:dyDescent="0.25">
      <c r="A129" s="276">
        <v>128</v>
      </c>
    </row>
    <row r="130" spans="1:5" hidden="1" x14ac:dyDescent="0.25">
      <c r="A130" s="276">
        <v>129</v>
      </c>
    </row>
    <row r="131" spans="1:5" hidden="1" x14ac:dyDescent="0.25">
      <c r="A131" s="276">
        <v>130</v>
      </c>
    </row>
    <row r="132" spans="1:5" hidden="1" x14ac:dyDescent="0.25">
      <c r="A132" s="276">
        <v>131</v>
      </c>
    </row>
    <row r="133" spans="1:5" x14ac:dyDescent="0.25">
      <c r="A133" s="276">
        <v>1</v>
      </c>
    </row>
    <row r="134" spans="1:5" x14ac:dyDescent="0.25">
      <c r="A134" s="276">
        <v>2</v>
      </c>
      <c r="B134" s="156" t="s">
        <v>767</v>
      </c>
      <c r="C134" t="s">
        <v>769</v>
      </c>
    </row>
    <row r="135" spans="1:5" x14ac:dyDescent="0.25">
      <c r="A135" s="276">
        <v>3</v>
      </c>
    </row>
    <row r="136" spans="1:5" x14ac:dyDescent="0.25">
      <c r="A136" s="276">
        <v>4</v>
      </c>
      <c r="B136" s="156" t="s">
        <v>730</v>
      </c>
      <c r="C136" t="s">
        <v>997</v>
      </c>
      <c r="D136" t="s">
        <v>998</v>
      </c>
      <c r="E136"/>
    </row>
    <row r="137" spans="1:5" x14ac:dyDescent="0.25">
      <c r="A137" s="276">
        <v>5</v>
      </c>
      <c r="B137" s="38" t="s">
        <v>306</v>
      </c>
      <c r="C137" s="176">
        <v>0.14166715304640193</v>
      </c>
      <c r="D137" s="1107">
        <v>0.1801551131864724</v>
      </c>
      <c r="E137"/>
    </row>
    <row r="138" spans="1:5" x14ac:dyDescent="0.25">
      <c r="A138" s="276">
        <v>6</v>
      </c>
      <c r="B138" s="38" t="s">
        <v>15</v>
      </c>
      <c r="C138" s="176">
        <v>0.31265677393496794</v>
      </c>
      <c r="D138" s="1107">
        <v>0.22757071205215049</v>
      </c>
      <c r="E138"/>
    </row>
    <row r="139" spans="1:5" x14ac:dyDescent="0.25">
      <c r="A139" s="276">
        <v>7</v>
      </c>
      <c r="B139" s="38" t="s">
        <v>16</v>
      </c>
      <c r="C139" s="176">
        <v>0.50812117190581452</v>
      </c>
      <c r="D139" s="1107">
        <v>0.51928387048500912</v>
      </c>
      <c r="E139"/>
    </row>
    <row r="140" spans="1:5" x14ac:dyDescent="0.25">
      <c r="A140" s="276">
        <v>8</v>
      </c>
      <c r="B140" s="38" t="s">
        <v>519</v>
      </c>
      <c r="C140" s="176">
        <v>5.4718361028902853</v>
      </c>
      <c r="D140" s="1107">
        <v>19.615364518527922</v>
      </c>
      <c r="E140"/>
    </row>
    <row r="141" spans="1:5" x14ac:dyDescent="0.25">
      <c r="A141" s="276">
        <v>9</v>
      </c>
      <c r="B141" s="38" t="s">
        <v>273</v>
      </c>
      <c r="C141" s="176">
        <v>0</v>
      </c>
      <c r="D141" s="1107">
        <v>1</v>
      </c>
      <c r="E141"/>
    </row>
    <row r="142" spans="1:5" x14ac:dyDescent="0.25">
      <c r="A142" s="276">
        <v>10</v>
      </c>
      <c r="B142" s="38" t="s">
        <v>148</v>
      </c>
      <c r="C142" s="176">
        <v>0.36612204107425628</v>
      </c>
      <c r="D142" s="1107">
        <v>5.6867441316811145E-2</v>
      </c>
      <c r="E142"/>
    </row>
    <row r="143" spans="1:5" x14ac:dyDescent="0.25">
      <c r="A143" s="276">
        <v>11</v>
      </c>
      <c r="B143" s="38" t="s">
        <v>83</v>
      </c>
      <c r="C143" s="176">
        <v>0.84450141397570044</v>
      </c>
      <c r="D143" s="1107">
        <v>0.53625433722246652</v>
      </c>
      <c r="E143"/>
    </row>
    <row r="144" spans="1:5" x14ac:dyDescent="0.25">
      <c r="A144" s="276">
        <v>12</v>
      </c>
      <c r="B144" s="38" t="s">
        <v>147</v>
      </c>
      <c r="C144" s="176">
        <v>0.90757292681947876</v>
      </c>
      <c r="D144" s="1107">
        <v>0.90702981055726717</v>
      </c>
      <c r="E144"/>
    </row>
    <row r="145" spans="1:5" x14ac:dyDescent="0.25">
      <c r="A145" s="276">
        <v>13</v>
      </c>
      <c r="B145" s="38" t="s">
        <v>149</v>
      </c>
      <c r="C145" s="176">
        <v>0.15068921218189871</v>
      </c>
      <c r="D145" s="1107">
        <v>0.14940269959264391</v>
      </c>
      <c r="E145"/>
    </row>
    <row r="146" spans="1:5" x14ac:dyDescent="0.25">
      <c r="A146" s="276">
        <v>14</v>
      </c>
      <c r="B146" s="38" t="s">
        <v>731</v>
      </c>
      <c r="C146" s="176">
        <v>8.7031667958288033</v>
      </c>
      <c r="D146" s="1107">
        <v>23.191928502940744</v>
      </c>
      <c r="E146"/>
    </row>
    <row r="147" spans="1:5" x14ac:dyDescent="0.25">
      <c r="A147" s="276">
        <v>15</v>
      </c>
      <c r="B147"/>
      <c r="C147"/>
      <c r="D147"/>
      <c r="E147"/>
    </row>
    <row r="148" spans="1:5" x14ac:dyDescent="0.25">
      <c r="A148" s="276">
        <v>16</v>
      </c>
      <c r="B148"/>
      <c r="C148"/>
      <c r="D148"/>
      <c r="E148"/>
    </row>
    <row r="149" spans="1:5" x14ac:dyDescent="0.25">
      <c r="A149" s="276">
        <v>17</v>
      </c>
      <c r="B149"/>
      <c r="C149"/>
      <c r="D149"/>
    </row>
    <row r="150" spans="1:5" x14ac:dyDescent="0.25">
      <c r="A150" s="276">
        <v>18</v>
      </c>
      <c r="B150"/>
      <c r="C150"/>
      <c r="D150"/>
    </row>
    <row r="151" spans="1:5" x14ac:dyDescent="0.25">
      <c r="A151" s="276">
        <v>19</v>
      </c>
      <c r="B151"/>
      <c r="C151"/>
      <c r="D151"/>
    </row>
    <row r="152" spans="1:5" x14ac:dyDescent="0.25">
      <c r="A152" s="276">
        <v>20</v>
      </c>
      <c r="B152"/>
      <c r="C152"/>
      <c r="D152"/>
    </row>
    <row r="153" spans="1:5" x14ac:dyDescent="0.25">
      <c r="A153" s="276">
        <v>21</v>
      </c>
      <c r="B153"/>
      <c r="C153"/>
      <c r="D153"/>
    </row>
    <row r="154" spans="1:5" x14ac:dyDescent="0.25">
      <c r="A154" s="276">
        <v>22</v>
      </c>
      <c r="B154"/>
      <c r="C154"/>
      <c r="D154"/>
    </row>
    <row r="155" spans="1:5" x14ac:dyDescent="0.25">
      <c r="A155" s="276">
        <v>23</v>
      </c>
      <c r="B155"/>
      <c r="C155"/>
      <c r="D155"/>
    </row>
    <row r="156" spans="1:5" x14ac:dyDescent="0.25">
      <c r="A156" s="276">
        <v>24</v>
      </c>
      <c r="B156"/>
      <c r="C156"/>
      <c r="D156"/>
    </row>
    <row r="157" spans="1:5" x14ac:dyDescent="0.25">
      <c r="A157" s="276">
        <v>25</v>
      </c>
      <c r="B157"/>
      <c r="C157"/>
      <c r="D157"/>
    </row>
    <row r="158" spans="1:5" x14ac:dyDescent="0.25">
      <c r="A158" s="276">
        <v>26</v>
      </c>
      <c r="B158"/>
      <c r="C158"/>
      <c r="D158"/>
    </row>
    <row r="159" spans="1:5" x14ac:dyDescent="0.25">
      <c r="A159" s="276">
        <v>27</v>
      </c>
      <c r="B159"/>
      <c r="C159"/>
      <c r="D159"/>
    </row>
    <row r="160" spans="1:5" x14ac:dyDescent="0.25">
      <c r="A160" s="276">
        <v>28</v>
      </c>
      <c r="B160" s="38"/>
      <c r="C160" s="176"/>
      <c r="D160" s="176"/>
    </row>
    <row r="161" spans="1:4" x14ac:dyDescent="0.25">
      <c r="A161" s="276">
        <v>29</v>
      </c>
      <c r="B161" s="38"/>
      <c r="C161" s="176"/>
      <c r="D161" s="176"/>
    </row>
    <row r="162" spans="1:4" x14ac:dyDescent="0.25">
      <c r="A162" s="276">
        <v>30</v>
      </c>
      <c r="B162" s="38"/>
      <c r="C162" s="176"/>
      <c r="D162" s="176"/>
    </row>
    <row r="163" spans="1:4" x14ac:dyDescent="0.25">
      <c r="A163" s="276">
        <v>31</v>
      </c>
      <c r="B163" s="38"/>
      <c r="C163" s="176"/>
      <c r="D163" s="176"/>
    </row>
    <row r="164" spans="1:4" x14ac:dyDescent="0.25">
      <c r="A164" s="276">
        <v>32</v>
      </c>
      <c r="B164" s="38"/>
      <c r="C164" s="176"/>
      <c r="D164" s="176"/>
    </row>
    <row r="165" spans="1:4" x14ac:dyDescent="0.25">
      <c r="A165" s="276">
        <v>33</v>
      </c>
      <c r="B165" s="38"/>
      <c r="C165" s="176"/>
      <c r="D165" s="176"/>
    </row>
    <row r="166" spans="1:4" x14ac:dyDescent="0.25">
      <c r="A166" s="276">
        <v>34</v>
      </c>
      <c r="B166" s="38"/>
      <c r="C166" s="176"/>
      <c r="D166" s="176"/>
    </row>
    <row r="167" spans="1:4" x14ac:dyDescent="0.25">
      <c r="A167" s="276">
        <v>35</v>
      </c>
      <c r="B167" s="38"/>
      <c r="C167" s="176"/>
      <c r="D167" s="176"/>
    </row>
    <row r="168" spans="1:4" hidden="1" x14ac:dyDescent="0.25">
      <c r="A168" s="276">
        <v>36</v>
      </c>
      <c r="B168" s="38"/>
      <c r="C168" s="176"/>
      <c r="D168" s="176"/>
    </row>
    <row r="169" spans="1:4" hidden="1" x14ac:dyDescent="0.25">
      <c r="A169" s="276">
        <v>37</v>
      </c>
      <c r="B169" s="38"/>
      <c r="C169" s="176"/>
      <c r="D169" s="176"/>
    </row>
    <row r="170" spans="1:4" hidden="1" x14ac:dyDescent="0.25">
      <c r="A170" s="276">
        <v>38</v>
      </c>
      <c r="B170" s="38"/>
      <c r="C170" s="176"/>
      <c r="D170" s="176"/>
    </row>
    <row r="171" spans="1:4" hidden="1" x14ac:dyDescent="0.25">
      <c r="A171" s="276">
        <v>39</v>
      </c>
      <c r="B171" s="38"/>
      <c r="C171" s="176"/>
      <c r="D171" s="176"/>
    </row>
    <row r="172" spans="1:4" hidden="1" x14ac:dyDescent="0.25">
      <c r="A172" s="276">
        <v>40</v>
      </c>
      <c r="B172" s="38"/>
      <c r="C172" s="176"/>
      <c r="D172" s="176"/>
    </row>
    <row r="173" spans="1:4" hidden="1" x14ac:dyDescent="0.25">
      <c r="A173" s="276">
        <v>41</v>
      </c>
      <c r="B173" s="38"/>
      <c r="C173" s="176"/>
      <c r="D173" s="176"/>
    </row>
    <row r="174" spans="1:4" hidden="1" x14ac:dyDescent="0.25">
      <c r="A174" s="276">
        <v>42</v>
      </c>
      <c r="B174" s="38"/>
      <c r="C174" s="176"/>
      <c r="D174" s="176"/>
    </row>
    <row r="175" spans="1:4" hidden="1" x14ac:dyDescent="0.25">
      <c r="A175" s="276">
        <v>43</v>
      </c>
      <c r="B175" s="38"/>
      <c r="C175" s="176"/>
      <c r="D175" s="176"/>
    </row>
    <row r="176" spans="1:4" hidden="1" x14ac:dyDescent="0.25">
      <c r="A176" s="276">
        <v>44</v>
      </c>
      <c r="B176" s="38"/>
      <c r="C176" s="176"/>
      <c r="D176" s="176"/>
    </row>
    <row r="177" spans="1:4" hidden="1" x14ac:dyDescent="0.25">
      <c r="A177" s="276">
        <v>45</v>
      </c>
      <c r="B177" s="38"/>
      <c r="C177" s="176"/>
      <c r="D177" s="176"/>
    </row>
    <row r="178" spans="1:4" hidden="1" x14ac:dyDescent="0.25">
      <c r="A178" s="276">
        <v>46</v>
      </c>
      <c r="B178" s="38"/>
      <c r="C178" s="176"/>
      <c r="D178" s="176"/>
    </row>
    <row r="179" spans="1:4" hidden="1" x14ac:dyDescent="0.25">
      <c r="A179" s="276">
        <v>47</v>
      </c>
      <c r="B179" s="38"/>
      <c r="C179" s="176"/>
      <c r="D179" s="176"/>
    </row>
    <row r="180" spans="1:4" hidden="1" x14ac:dyDescent="0.25">
      <c r="A180" s="276">
        <v>48</v>
      </c>
      <c r="B180" s="38"/>
      <c r="C180" s="176"/>
      <c r="D180" s="176"/>
    </row>
    <row r="181" spans="1:4" hidden="1" x14ac:dyDescent="0.25">
      <c r="A181" s="276">
        <v>49</v>
      </c>
      <c r="B181" s="38"/>
      <c r="C181" s="176"/>
      <c r="D181" s="176"/>
    </row>
    <row r="182" spans="1:4" hidden="1" x14ac:dyDescent="0.25">
      <c r="A182" s="276">
        <v>50</v>
      </c>
      <c r="B182" s="38"/>
      <c r="C182" s="176"/>
      <c r="D182" s="176"/>
    </row>
    <row r="183" spans="1:4" hidden="1" x14ac:dyDescent="0.25">
      <c r="A183" s="276">
        <v>51</v>
      </c>
      <c r="B183" s="38"/>
      <c r="C183" s="176"/>
      <c r="D183" s="176"/>
    </row>
    <row r="184" spans="1:4" hidden="1" x14ac:dyDescent="0.25">
      <c r="A184" s="276">
        <v>52</v>
      </c>
      <c r="B184" s="38"/>
      <c r="C184" s="176"/>
      <c r="D184" s="176"/>
    </row>
    <row r="185" spans="1:4" hidden="1" x14ac:dyDescent="0.25">
      <c r="A185" s="276">
        <v>53</v>
      </c>
      <c r="B185" s="38"/>
      <c r="C185" s="176"/>
      <c r="D185" s="176"/>
    </row>
    <row r="186" spans="1:4" hidden="1" x14ac:dyDescent="0.25">
      <c r="A186" s="276">
        <v>54</v>
      </c>
      <c r="B186" s="38"/>
      <c r="C186" s="176"/>
      <c r="D186" s="176"/>
    </row>
    <row r="187" spans="1:4" hidden="1" x14ac:dyDescent="0.25">
      <c r="A187" s="276">
        <v>55</v>
      </c>
      <c r="B187" s="38"/>
      <c r="C187" s="176"/>
      <c r="D187" s="176"/>
    </row>
    <row r="188" spans="1:4" hidden="1" x14ac:dyDescent="0.25">
      <c r="A188" s="276">
        <v>56</v>
      </c>
      <c r="B188" s="38"/>
      <c r="C188" s="176"/>
      <c r="D188" s="176"/>
    </row>
    <row r="189" spans="1:4" hidden="1" x14ac:dyDescent="0.25">
      <c r="A189" s="276">
        <v>57</v>
      </c>
      <c r="B189" s="38"/>
      <c r="C189" s="176"/>
      <c r="D189" s="176"/>
    </row>
    <row r="190" spans="1:4" hidden="1" x14ac:dyDescent="0.25">
      <c r="A190" s="276">
        <v>58</v>
      </c>
      <c r="B190" s="38"/>
      <c r="C190" s="176"/>
      <c r="D190" s="176"/>
    </row>
    <row r="191" spans="1:4" hidden="1" x14ac:dyDescent="0.25">
      <c r="A191" s="276">
        <v>59</v>
      </c>
      <c r="B191" s="38"/>
      <c r="C191" s="176"/>
      <c r="D191" s="176"/>
    </row>
    <row r="192" spans="1:4" hidden="1" x14ac:dyDescent="0.25">
      <c r="A192" s="276">
        <v>60</v>
      </c>
      <c r="B192" s="38"/>
      <c r="C192" s="176"/>
      <c r="D192" s="176"/>
    </row>
    <row r="193" spans="1:4" hidden="1" x14ac:dyDescent="0.25">
      <c r="A193" s="276">
        <v>61</v>
      </c>
      <c r="B193" s="38"/>
      <c r="C193" s="176"/>
      <c r="D193" s="176"/>
    </row>
    <row r="194" spans="1:4" hidden="1" x14ac:dyDescent="0.25">
      <c r="A194" s="276">
        <v>62</v>
      </c>
      <c r="B194" s="38"/>
      <c r="C194" s="176"/>
      <c r="D194" s="176"/>
    </row>
    <row r="195" spans="1:4" hidden="1" x14ac:dyDescent="0.25">
      <c r="A195" s="276">
        <v>63</v>
      </c>
      <c r="B195" s="38"/>
      <c r="C195" s="176"/>
      <c r="D195" s="176"/>
    </row>
    <row r="196" spans="1:4" hidden="1" x14ac:dyDescent="0.25">
      <c r="A196" s="276">
        <v>64</v>
      </c>
      <c r="B196" s="38"/>
      <c r="C196" s="176"/>
      <c r="D196" s="176"/>
    </row>
    <row r="197" spans="1:4" hidden="1" x14ac:dyDescent="0.25">
      <c r="A197" s="276">
        <v>65</v>
      </c>
      <c r="B197" s="38"/>
      <c r="C197" s="176"/>
      <c r="D197" s="176"/>
    </row>
    <row r="198" spans="1:4" hidden="1" x14ac:dyDescent="0.25">
      <c r="A198" s="276">
        <v>66</v>
      </c>
      <c r="B198" s="38"/>
      <c r="C198" s="176"/>
      <c r="D198" s="176"/>
    </row>
    <row r="199" spans="1:4" hidden="1" x14ac:dyDescent="0.25">
      <c r="A199" s="276">
        <v>67</v>
      </c>
      <c r="B199" s="38"/>
      <c r="C199" s="176"/>
      <c r="D199" s="176"/>
    </row>
    <row r="200" spans="1:4" hidden="1" x14ac:dyDescent="0.25">
      <c r="A200" s="276">
        <v>68</v>
      </c>
      <c r="B200" s="38"/>
      <c r="C200" s="176"/>
      <c r="D200" s="176"/>
    </row>
    <row r="201" spans="1:4" hidden="1" x14ac:dyDescent="0.25">
      <c r="A201" s="276">
        <v>69</v>
      </c>
      <c r="B201" s="38"/>
      <c r="C201" s="176"/>
      <c r="D201" s="176"/>
    </row>
    <row r="202" spans="1:4" hidden="1" x14ac:dyDescent="0.25">
      <c r="A202" s="276">
        <v>70</v>
      </c>
      <c r="B202" s="38"/>
      <c r="C202" s="176"/>
      <c r="D202" s="176"/>
    </row>
    <row r="203" spans="1:4" hidden="1" x14ac:dyDescent="0.25">
      <c r="A203" s="276">
        <v>71</v>
      </c>
      <c r="B203" s="38"/>
      <c r="C203" s="176"/>
      <c r="D203" s="176"/>
    </row>
    <row r="204" spans="1:4" hidden="1" x14ac:dyDescent="0.25">
      <c r="A204" s="276">
        <v>72</v>
      </c>
      <c r="B204" s="38"/>
      <c r="C204" s="176"/>
      <c r="D204" s="176"/>
    </row>
    <row r="205" spans="1:4" hidden="1" x14ac:dyDescent="0.25">
      <c r="A205" s="276">
        <v>73</v>
      </c>
      <c r="B205" s="38"/>
      <c r="C205" s="176"/>
      <c r="D205" s="176"/>
    </row>
    <row r="206" spans="1:4" hidden="1" x14ac:dyDescent="0.25">
      <c r="A206" s="276">
        <v>74</v>
      </c>
      <c r="B206" s="38"/>
      <c r="C206" s="176"/>
      <c r="D206" s="176"/>
    </row>
    <row r="207" spans="1:4" hidden="1" x14ac:dyDescent="0.25">
      <c r="A207" s="276">
        <v>75</v>
      </c>
      <c r="B207" s="38"/>
      <c r="C207" s="176"/>
      <c r="D207" s="176"/>
    </row>
    <row r="208" spans="1:4" hidden="1" x14ac:dyDescent="0.25">
      <c r="A208" s="276">
        <v>76</v>
      </c>
      <c r="B208" s="38"/>
      <c r="C208" s="176"/>
      <c r="D208" s="176"/>
    </row>
    <row r="209" spans="1:4" hidden="1" x14ac:dyDescent="0.25">
      <c r="A209" s="276">
        <v>77</v>
      </c>
      <c r="B209" s="38"/>
      <c r="C209" s="176"/>
      <c r="D209" s="176"/>
    </row>
    <row r="210" spans="1:4" hidden="1" x14ac:dyDescent="0.25">
      <c r="A210" s="276">
        <v>78</v>
      </c>
      <c r="B210" s="38"/>
      <c r="C210" s="176"/>
      <c r="D210" s="176"/>
    </row>
    <row r="211" spans="1:4" hidden="1" x14ac:dyDescent="0.25">
      <c r="A211" s="276">
        <v>79</v>
      </c>
      <c r="B211" s="38"/>
      <c r="C211" s="176"/>
      <c r="D211" s="176"/>
    </row>
    <row r="212" spans="1:4" hidden="1" x14ac:dyDescent="0.25">
      <c r="A212" s="276">
        <v>80</v>
      </c>
      <c r="B212" s="38"/>
      <c r="C212" s="176"/>
      <c r="D212" s="176"/>
    </row>
    <row r="213" spans="1:4" hidden="1" x14ac:dyDescent="0.25">
      <c r="A213" s="276">
        <v>81</v>
      </c>
      <c r="B213" s="38"/>
      <c r="C213" s="176"/>
      <c r="D213" s="176"/>
    </row>
    <row r="214" spans="1:4" hidden="1" x14ac:dyDescent="0.25">
      <c r="A214" s="276">
        <v>82</v>
      </c>
      <c r="B214" s="38"/>
      <c r="C214" s="176"/>
      <c r="D214" s="176"/>
    </row>
    <row r="215" spans="1:4" hidden="1" x14ac:dyDescent="0.25">
      <c r="A215" s="276">
        <v>83</v>
      </c>
      <c r="B215" s="38"/>
      <c r="C215" s="176"/>
      <c r="D215" s="176"/>
    </row>
    <row r="216" spans="1:4" hidden="1" x14ac:dyDescent="0.25">
      <c r="A216" s="276">
        <v>84</v>
      </c>
      <c r="B216" s="38"/>
      <c r="C216" s="176"/>
      <c r="D216" s="176"/>
    </row>
    <row r="217" spans="1:4" hidden="1" x14ac:dyDescent="0.25">
      <c r="A217" s="276">
        <v>85</v>
      </c>
      <c r="B217" s="38"/>
      <c r="C217" s="176"/>
      <c r="D217" s="176"/>
    </row>
    <row r="218" spans="1:4" hidden="1" x14ac:dyDescent="0.25">
      <c r="A218" s="276">
        <v>86</v>
      </c>
      <c r="B218" s="38"/>
      <c r="C218" s="176"/>
      <c r="D218" s="176"/>
    </row>
    <row r="219" spans="1:4" hidden="1" x14ac:dyDescent="0.25">
      <c r="A219" s="276">
        <v>87</v>
      </c>
      <c r="B219" s="38"/>
      <c r="C219" s="176"/>
      <c r="D219" s="176"/>
    </row>
    <row r="220" spans="1:4" hidden="1" x14ac:dyDescent="0.25">
      <c r="A220" s="276">
        <v>88</v>
      </c>
      <c r="B220" s="38"/>
      <c r="C220" s="176"/>
      <c r="D220" s="176"/>
    </row>
    <row r="221" spans="1:4" hidden="1" x14ac:dyDescent="0.25">
      <c r="A221" s="276">
        <v>89</v>
      </c>
      <c r="B221" s="38"/>
      <c r="C221" s="176"/>
      <c r="D221" s="176"/>
    </row>
    <row r="222" spans="1:4" hidden="1" x14ac:dyDescent="0.25">
      <c r="A222" s="276">
        <v>90</v>
      </c>
      <c r="B222" s="38"/>
      <c r="C222" s="176"/>
      <c r="D222" s="176"/>
    </row>
    <row r="223" spans="1:4" hidden="1" x14ac:dyDescent="0.25">
      <c r="A223" s="276">
        <v>91</v>
      </c>
      <c r="B223" s="38"/>
      <c r="C223" s="176"/>
      <c r="D223" s="176"/>
    </row>
    <row r="224" spans="1:4" hidden="1" x14ac:dyDescent="0.25">
      <c r="A224" s="276">
        <v>92</v>
      </c>
      <c r="B224" s="38"/>
      <c r="C224" s="176"/>
      <c r="D224" s="176"/>
    </row>
    <row r="225" spans="1:4" hidden="1" x14ac:dyDescent="0.25">
      <c r="A225" s="276">
        <v>93</v>
      </c>
      <c r="B225" s="38"/>
      <c r="C225" s="176"/>
      <c r="D225" s="176"/>
    </row>
    <row r="226" spans="1:4" hidden="1" x14ac:dyDescent="0.25">
      <c r="A226" s="276">
        <v>94</v>
      </c>
      <c r="B226" s="38"/>
      <c r="C226" s="176"/>
      <c r="D226" s="176"/>
    </row>
    <row r="227" spans="1:4" hidden="1" x14ac:dyDescent="0.25">
      <c r="A227" s="276">
        <v>95</v>
      </c>
      <c r="B227" s="38"/>
      <c r="C227" s="176"/>
      <c r="D227" s="176"/>
    </row>
    <row r="228" spans="1:4" hidden="1" x14ac:dyDescent="0.25">
      <c r="A228" s="276">
        <v>96</v>
      </c>
      <c r="B228" s="38"/>
      <c r="C228" s="176"/>
      <c r="D228" s="176"/>
    </row>
    <row r="229" spans="1:4" hidden="1" x14ac:dyDescent="0.25">
      <c r="A229" s="276">
        <v>97</v>
      </c>
      <c r="B229" s="38"/>
      <c r="C229" s="176"/>
      <c r="D229" s="176"/>
    </row>
    <row r="230" spans="1:4" hidden="1" x14ac:dyDescent="0.25">
      <c r="A230" s="276">
        <v>98</v>
      </c>
      <c r="B230" s="38"/>
      <c r="C230" s="176"/>
      <c r="D230" s="176"/>
    </row>
    <row r="231" spans="1:4" hidden="1" x14ac:dyDescent="0.25">
      <c r="A231" s="276">
        <v>99</v>
      </c>
      <c r="B231" s="38"/>
      <c r="C231" s="176"/>
      <c r="D231" s="176"/>
    </row>
    <row r="232" spans="1:4" hidden="1" x14ac:dyDescent="0.25">
      <c r="A232" s="276">
        <v>100</v>
      </c>
      <c r="B232" s="38"/>
      <c r="C232" s="176"/>
      <c r="D232" s="176"/>
    </row>
    <row r="233" spans="1:4" hidden="1" x14ac:dyDescent="0.25">
      <c r="A233" s="276">
        <v>101</v>
      </c>
      <c r="B233" s="38"/>
      <c r="C233" s="176"/>
      <c r="D233" s="176"/>
    </row>
    <row r="234" spans="1:4" hidden="1" x14ac:dyDescent="0.25">
      <c r="A234" s="276">
        <v>102</v>
      </c>
      <c r="B234" s="38"/>
      <c r="C234" s="176"/>
      <c r="D234" s="176"/>
    </row>
    <row r="235" spans="1:4" hidden="1" x14ac:dyDescent="0.25">
      <c r="A235" s="276">
        <v>103</v>
      </c>
      <c r="B235" s="38"/>
      <c r="C235" s="176"/>
      <c r="D235" s="176"/>
    </row>
    <row r="236" spans="1:4" hidden="1" x14ac:dyDescent="0.25">
      <c r="A236" s="276">
        <v>104</v>
      </c>
      <c r="B236" s="38"/>
      <c r="C236" s="176"/>
      <c r="D236" s="176"/>
    </row>
    <row r="237" spans="1:4" hidden="1" x14ac:dyDescent="0.25">
      <c r="A237" s="276">
        <v>105</v>
      </c>
      <c r="B237" s="38"/>
      <c r="C237" s="176"/>
      <c r="D237" s="176"/>
    </row>
    <row r="238" spans="1:4" hidden="1" x14ac:dyDescent="0.25">
      <c r="A238" s="276">
        <v>106</v>
      </c>
      <c r="B238" s="38"/>
      <c r="C238" s="176"/>
      <c r="D238" s="176"/>
    </row>
    <row r="239" spans="1:4" hidden="1" x14ac:dyDescent="0.25">
      <c r="A239" s="276">
        <v>107</v>
      </c>
      <c r="B239" s="38"/>
      <c r="C239" s="176"/>
      <c r="D239" s="176"/>
    </row>
    <row r="240" spans="1:4" hidden="1" x14ac:dyDescent="0.25">
      <c r="A240" s="276">
        <v>108</v>
      </c>
      <c r="B240" s="38"/>
      <c r="C240" s="176"/>
      <c r="D240" s="176"/>
    </row>
    <row r="241" spans="1:4" hidden="1" x14ac:dyDescent="0.25">
      <c r="A241" s="276">
        <v>109</v>
      </c>
      <c r="B241" s="38"/>
      <c r="C241" s="176"/>
      <c r="D241" s="176"/>
    </row>
    <row r="242" spans="1:4" hidden="1" x14ac:dyDescent="0.25">
      <c r="A242" s="276">
        <v>110</v>
      </c>
      <c r="B242" s="38"/>
      <c r="C242" s="176"/>
      <c r="D242" s="176"/>
    </row>
    <row r="243" spans="1:4" hidden="1" x14ac:dyDescent="0.25">
      <c r="A243" s="276">
        <v>111</v>
      </c>
      <c r="B243" s="38"/>
      <c r="C243" s="176"/>
      <c r="D243" s="176"/>
    </row>
    <row r="244" spans="1:4" hidden="1" x14ac:dyDescent="0.25">
      <c r="A244" s="276">
        <v>112</v>
      </c>
      <c r="B244" s="38"/>
      <c r="C244" s="176"/>
      <c r="D244" s="176"/>
    </row>
    <row r="245" spans="1:4" hidden="1" x14ac:dyDescent="0.25">
      <c r="A245" s="276">
        <v>113</v>
      </c>
      <c r="B245" s="38"/>
      <c r="C245" s="176"/>
      <c r="D245" s="176"/>
    </row>
    <row r="246" spans="1:4" hidden="1" x14ac:dyDescent="0.25">
      <c r="A246" s="276">
        <v>114</v>
      </c>
      <c r="B246" s="38"/>
      <c r="C246" s="176"/>
      <c r="D246" s="176"/>
    </row>
    <row r="247" spans="1:4" hidden="1" x14ac:dyDescent="0.25">
      <c r="A247" s="276">
        <v>115</v>
      </c>
      <c r="B247" s="38"/>
      <c r="C247" s="176"/>
      <c r="D247" s="176"/>
    </row>
    <row r="248" spans="1:4" hidden="1" x14ac:dyDescent="0.25">
      <c r="A248" s="276">
        <v>116</v>
      </c>
      <c r="B248" s="38"/>
      <c r="C248" s="176"/>
      <c r="D248" s="176"/>
    </row>
    <row r="249" spans="1:4" hidden="1" x14ac:dyDescent="0.25">
      <c r="A249" s="276">
        <v>117</v>
      </c>
      <c r="B249" s="38"/>
      <c r="C249" s="176"/>
      <c r="D249" s="176"/>
    </row>
    <row r="250" spans="1:4" hidden="1" x14ac:dyDescent="0.25">
      <c r="A250" s="276">
        <v>118</v>
      </c>
      <c r="B250" s="38"/>
      <c r="C250" s="176"/>
      <c r="D250" s="176"/>
    </row>
    <row r="251" spans="1:4" hidden="1" x14ac:dyDescent="0.25">
      <c r="A251" s="276">
        <v>119</v>
      </c>
      <c r="B251" s="38"/>
      <c r="C251" s="176"/>
      <c r="D251" s="176"/>
    </row>
    <row r="252" spans="1:4" hidden="1" x14ac:dyDescent="0.25">
      <c r="A252" s="276">
        <v>120</v>
      </c>
      <c r="B252" s="38"/>
      <c r="C252" s="176"/>
      <c r="D252" s="176"/>
    </row>
    <row r="253" spans="1:4" hidden="1" x14ac:dyDescent="0.25">
      <c r="A253" s="276">
        <v>121</v>
      </c>
      <c r="B253" s="38"/>
      <c r="C253" s="176"/>
      <c r="D253" s="176"/>
    </row>
    <row r="254" spans="1:4" hidden="1" x14ac:dyDescent="0.25">
      <c r="A254" s="276">
        <v>122</v>
      </c>
      <c r="B254" s="38"/>
      <c r="C254" s="176"/>
      <c r="D254" s="176"/>
    </row>
    <row r="255" spans="1:4" hidden="1" x14ac:dyDescent="0.25">
      <c r="A255" s="276">
        <v>123</v>
      </c>
      <c r="B255" s="38"/>
      <c r="C255" s="176"/>
      <c r="D255" s="176"/>
    </row>
    <row r="256" spans="1:4" hidden="1" x14ac:dyDescent="0.25">
      <c r="A256" s="276">
        <v>124</v>
      </c>
      <c r="B256" s="38"/>
      <c r="C256" s="176"/>
      <c r="D256" s="176"/>
    </row>
    <row r="257" spans="1:4" hidden="1" x14ac:dyDescent="0.25">
      <c r="A257" s="276">
        <v>125</v>
      </c>
      <c r="B257" s="38"/>
      <c r="C257" s="176"/>
      <c r="D257" s="176"/>
    </row>
    <row r="258" spans="1:4" hidden="1" x14ac:dyDescent="0.25">
      <c r="A258" s="276">
        <v>126</v>
      </c>
      <c r="B258" s="38"/>
      <c r="C258" s="176"/>
      <c r="D258" s="176"/>
    </row>
    <row r="259" spans="1:4" hidden="1" x14ac:dyDescent="0.25">
      <c r="A259" s="276">
        <v>127</v>
      </c>
      <c r="B259" s="38"/>
      <c r="C259" s="176"/>
      <c r="D259" s="176"/>
    </row>
    <row r="260" spans="1:4" hidden="1" x14ac:dyDescent="0.25">
      <c r="A260" s="276">
        <v>128</v>
      </c>
      <c r="B260" s="38"/>
      <c r="C260" s="176"/>
      <c r="D260" s="176"/>
    </row>
    <row r="261" spans="1:4" hidden="1" x14ac:dyDescent="0.25">
      <c r="A261" s="276">
        <v>129</v>
      </c>
      <c r="B261" s="38"/>
      <c r="C261" s="176"/>
      <c r="D261" s="176"/>
    </row>
    <row r="262" spans="1:4" hidden="1" x14ac:dyDescent="0.25">
      <c r="A262" s="276">
        <v>130</v>
      </c>
      <c r="B262" s="38"/>
      <c r="C262" s="176"/>
      <c r="D262" s="176"/>
    </row>
    <row r="263" spans="1:4" hidden="1" x14ac:dyDescent="0.25">
      <c r="A263" s="276">
        <v>131</v>
      </c>
      <c r="B263" s="38"/>
      <c r="C263" s="176"/>
      <c r="D263" s="176"/>
    </row>
    <row r="264" spans="1:4" hidden="1" x14ac:dyDescent="0.25">
      <c r="A264" s="276">
        <v>132</v>
      </c>
      <c r="B264" s="38"/>
      <c r="C264" s="176"/>
      <c r="D264" s="176"/>
    </row>
    <row r="265" spans="1:4" hidden="1" x14ac:dyDescent="0.25">
      <c r="A265" s="276">
        <v>133</v>
      </c>
      <c r="B265" s="38"/>
      <c r="C265" s="176"/>
      <c r="D265" s="176"/>
    </row>
    <row r="266" spans="1:4" hidden="1" x14ac:dyDescent="0.25">
      <c r="A266" s="276">
        <v>134</v>
      </c>
      <c r="B266" s="38"/>
      <c r="C266" s="176"/>
      <c r="D266" s="176"/>
    </row>
    <row r="267" spans="1:4" hidden="1" x14ac:dyDescent="0.25">
      <c r="A267" s="276">
        <v>135</v>
      </c>
      <c r="B267"/>
      <c r="C267"/>
      <c r="D267"/>
    </row>
    <row r="268" spans="1:4" hidden="1" x14ac:dyDescent="0.25">
      <c r="A268" s="276">
        <v>136</v>
      </c>
      <c r="B268"/>
      <c r="C268"/>
      <c r="D268"/>
    </row>
    <row r="269" spans="1:4" hidden="1" x14ac:dyDescent="0.25">
      <c r="A269" s="276">
        <v>137</v>
      </c>
      <c r="B269"/>
      <c r="C269"/>
      <c r="D269"/>
    </row>
    <row r="270" spans="1:4" hidden="1" x14ac:dyDescent="0.25">
      <c r="A270" s="276">
        <v>138</v>
      </c>
      <c r="B270"/>
      <c r="C270"/>
      <c r="D270"/>
    </row>
    <row r="271" spans="1:4" hidden="1" x14ac:dyDescent="0.25">
      <c r="A271" s="276">
        <v>139</v>
      </c>
      <c r="B271"/>
      <c r="C271"/>
      <c r="D271"/>
    </row>
    <row r="272" spans="1:4" hidden="1" x14ac:dyDescent="0.25">
      <c r="A272" s="276">
        <v>140</v>
      </c>
      <c r="B272"/>
      <c r="C272"/>
      <c r="D272"/>
    </row>
    <row r="273" spans="1:4" hidden="1" x14ac:dyDescent="0.25">
      <c r="A273" s="276">
        <v>141</v>
      </c>
      <c r="B273"/>
      <c r="C273"/>
      <c r="D273"/>
    </row>
    <row r="274" spans="1:4" hidden="1" x14ac:dyDescent="0.25">
      <c r="A274" s="276">
        <v>142</v>
      </c>
      <c r="B274"/>
      <c r="C274"/>
      <c r="D274"/>
    </row>
    <row r="275" spans="1:4" hidden="1" x14ac:dyDescent="0.25">
      <c r="A275" s="276">
        <v>143</v>
      </c>
      <c r="B275" s="38"/>
      <c r="C275" s="176"/>
      <c r="D275" s="176"/>
    </row>
    <row r="276" spans="1:4" hidden="1" x14ac:dyDescent="0.25">
      <c r="A276" s="276">
        <v>144</v>
      </c>
      <c r="B276" s="38"/>
      <c r="C276" s="176"/>
      <c r="D276" s="176"/>
    </row>
    <row r="277" spans="1:4" hidden="1" x14ac:dyDescent="0.25">
      <c r="A277" s="276">
        <v>145</v>
      </c>
      <c r="B277" s="38"/>
      <c r="C277" s="176"/>
      <c r="D277" s="176"/>
    </row>
    <row r="278" spans="1:4" hidden="1" x14ac:dyDescent="0.25">
      <c r="A278" s="276">
        <v>146</v>
      </c>
      <c r="B278" s="38"/>
      <c r="C278" s="176"/>
      <c r="D278" s="176"/>
    </row>
    <row r="279" spans="1:4" hidden="1" x14ac:dyDescent="0.25">
      <c r="A279" s="276">
        <v>147</v>
      </c>
      <c r="B279" s="38"/>
      <c r="C279" s="176"/>
      <c r="D279" s="176"/>
    </row>
    <row r="280" spans="1:4" hidden="1" x14ac:dyDescent="0.25">
      <c r="A280" s="276">
        <v>148</v>
      </c>
      <c r="B280" s="38"/>
      <c r="C280" s="176"/>
      <c r="D280" s="176"/>
    </row>
    <row r="281" spans="1:4" hidden="1" x14ac:dyDescent="0.25">
      <c r="A281" s="276">
        <v>149</v>
      </c>
      <c r="B281" s="38"/>
      <c r="C281" s="176"/>
      <c r="D281" s="176"/>
    </row>
    <row r="282" spans="1:4" hidden="1" x14ac:dyDescent="0.25">
      <c r="A282" s="276">
        <v>150</v>
      </c>
      <c r="B282" s="38"/>
      <c r="C282" s="176"/>
      <c r="D282" s="176"/>
    </row>
    <row r="283" spans="1:4" x14ac:dyDescent="0.25">
      <c r="A283" s="276">
        <v>1</v>
      </c>
      <c r="B283" s="92"/>
      <c r="C283" s="274"/>
      <c r="D283" s="274"/>
    </row>
    <row r="284" spans="1:4" x14ac:dyDescent="0.25">
      <c r="A284" s="276">
        <v>2</v>
      </c>
    </row>
    <row r="285" spans="1:4" x14ac:dyDescent="0.25">
      <c r="A285" s="276">
        <v>3</v>
      </c>
    </row>
    <row r="286" spans="1:4" x14ac:dyDescent="0.25">
      <c r="A286" s="276">
        <v>4</v>
      </c>
    </row>
    <row r="287" spans="1:4" x14ac:dyDescent="0.25">
      <c r="A287" s="276">
        <v>5</v>
      </c>
      <c r="B287" s="156" t="s">
        <v>730</v>
      </c>
      <c r="C287" t="s">
        <v>999</v>
      </c>
      <c r="D287" t="s">
        <v>1000</v>
      </c>
    </row>
    <row r="288" spans="1:4" x14ac:dyDescent="0.25">
      <c r="A288" s="276">
        <v>6</v>
      </c>
      <c r="B288" s="38" t="s">
        <v>662</v>
      </c>
      <c r="C288" s="176">
        <v>9.7715042369667535E-2</v>
      </c>
      <c r="D288" s="176">
        <v>0.48737404219407415</v>
      </c>
    </row>
    <row r="289" spans="1:4" x14ac:dyDescent="0.25">
      <c r="A289" s="276">
        <v>7</v>
      </c>
      <c r="B289" s="38" t="s">
        <v>249</v>
      </c>
      <c r="C289" s="176">
        <v>0.37710902596977719</v>
      </c>
      <c r="D289" s="176">
        <v>0.30844315786861948</v>
      </c>
    </row>
    <row r="290" spans="1:4" x14ac:dyDescent="0.25">
      <c r="A290" s="276">
        <v>8</v>
      </c>
      <c r="B290" s="38" t="s">
        <v>250</v>
      </c>
      <c r="C290" s="176">
        <v>0.53785003136256138</v>
      </c>
      <c r="D290" s="176">
        <v>0.36271420997633375</v>
      </c>
    </row>
    <row r="291" spans="1:4" x14ac:dyDescent="0.25">
      <c r="A291" s="276">
        <v>9</v>
      </c>
      <c r="B291" s="38" t="s">
        <v>651</v>
      </c>
      <c r="C291" s="176">
        <v>0.16669596284201221</v>
      </c>
      <c r="D291" s="176">
        <v>0</v>
      </c>
    </row>
    <row r="292" spans="1:4" x14ac:dyDescent="0.25">
      <c r="A292" s="276">
        <v>10</v>
      </c>
      <c r="B292" s="38" t="s">
        <v>731</v>
      </c>
      <c r="C292" s="176">
        <v>1.1793700625440182</v>
      </c>
      <c r="D292" s="176">
        <v>1.1585314100390274</v>
      </c>
    </row>
    <row r="293" spans="1:4" x14ac:dyDescent="0.25">
      <c r="A293" s="276">
        <v>11</v>
      </c>
      <c r="B293"/>
      <c r="C293"/>
      <c r="D293"/>
    </row>
    <row r="294" spans="1:4" x14ac:dyDescent="0.25">
      <c r="A294" s="276">
        <v>12</v>
      </c>
      <c r="B294"/>
      <c r="C294"/>
      <c r="D294"/>
    </row>
    <row r="295" spans="1:4" x14ac:dyDescent="0.25">
      <c r="A295" s="276">
        <v>13</v>
      </c>
      <c r="B295"/>
      <c r="C295"/>
      <c r="D295"/>
    </row>
    <row r="296" spans="1:4" x14ac:dyDescent="0.25">
      <c r="A296" s="276">
        <v>14</v>
      </c>
      <c r="B296"/>
      <c r="C296"/>
      <c r="D296"/>
    </row>
    <row r="297" spans="1:4" x14ac:dyDescent="0.25">
      <c r="A297" s="276">
        <v>15</v>
      </c>
      <c r="B297"/>
      <c r="C297"/>
      <c r="D297"/>
    </row>
    <row r="298" spans="1:4" x14ac:dyDescent="0.25">
      <c r="A298" s="276">
        <v>16</v>
      </c>
      <c r="B298"/>
      <c r="C298"/>
      <c r="D298"/>
    </row>
    <row r="299" spans="1:4" x14ac:dyDescent="0.25">
      <c r="A299" s="276">
        <v>17</v>
      </c>
      <c r="B299"/>
      <c r="C299"/>
      <c r="D299"/>
    </row>
    <row r="300" spans="1:4" x14ac:dyDescent="0.25">
      <c r="A300" s="276">
        <v>18</v>
      </c>
      <c r="B300"/>
      <c r="C300"/>
      <c r="D300"/>
    </row>
    <row r="301" spans="1:4" x14ac:dyDescent="0.25">
      <c r="A301" s="276">
        <v>19</v>
      </c>
      <c r="B301"/>
      <c r="C301"/>
      <c r="D301"/>
    </row>
    <row r="302" spans="1:4" x14ac:dyDescent="0.25">
      <c r="A302" s="276">
        <v>20</v>
      </c>
      <c r="B302"/>
      <c r="C302"/>
      <c r="D302"/>
    </row>
    <row r="303" spans="1:4" x14ac:dyDescent="0.25">
      <c r="A303" s="276">
        <v>21</v>
      </c>
      <c r="B303"/>
      <c r="C303"/>
      <c r="D303"/>
    </row>
    <row r="304" spans="1:4" x14ac:dyDescent="0.25">
      <c r="A304" s="276">
        <v>22</v>
      </c>
      <c r="B304"/>
      <c r="C304"/>
      <c r="D304"/>
    </row>
    <row r="305" spans="1:4" x14ac:dyDescent="0.25">
      <c r="A305" s="276">
        <v>23</v>
      </c>
    </row>
    <row r="306" spans="1:4" x14ac:dyDescent="0.25">
      <c r="A306" s="276">
        <v>24</v>
      </c>
    </row>
    <row r="307" spans="1:4" x14ac:dyDescent="0.25">
      <c r="A307" s="276">
        <v>25</v>
      </c>
    </row>
    <row r="308" spans="1:4" x14ac:dyDescent="0.25">
      <c r="A308" s="276">
        <v>26</v>
      </c>
    </row>
    <row r="309" spans="1:4" x14ac:dyDescent="0.25">
      <c r="A309" s="276">
        <v>27</v>
      </c>
    </row>
    <row r="310" spans="1:4" x14ac:dyDescent="0.25">
      <c r="A310" s="276">
        <v>28</v>
      </c>
    </row>
    <row r="311" spans="1:4" x14ac:dyDescent="0.25">
      <c r="A311" s="276">
        <v>29</v>
      </c>
      <c r="B311" s="92"/>
      <c r="C311" s="274"/>
      <c r="D311" s="274"/>
    </row>
    <row r="312" spans="1:4" x14ac:dyDescent="0.25">
      <c r="A312" s="276">
        <v>30</v>
      </c>
      <c r="B312" s="92"/>
      <c r="C312" s="274"/>
      <c r="D312" s="274"/>
    </row>
    <row r="313" spans="1:4" x14ac:dyDescent="0.25">
      <c r="A313" s="276">
        <v>31</v>
      </c>
      <c r="B313" s="92"/>
      <c r="C313" s="274"/>
      <c r="D313" s="274"/>
    </row>
    <row r="314" spans="1:4" x14ac:dyDescent="0.25">
      <c r="A314" s="276">
        <v>32</v>
      </c>
      <c r="B314" s="92"/>
      <c r="C314" s="274"/>
      <c r="D314" s="274"/>
    </row>
    <row r="315" spans="1:4" x14ac:dyDescent="0.25">
      <c r="A315" s="276">
        <v>33</v>
      </c>
      <c r="B315" s="92"/>
      <c r="C315" s="274"/>
      <c r="D315" s="274"/>
    </row>
    <row r="316" spans="1:4" x14ac:dyDescent="0.25">
      <c r="A316" s="276">
        <v>34</v>
      </c>
      <c r="B316" s="92"/>
      <c r="C316" s="274"/>
      <c r="D316" s="274"/>
    </row>
    <row r="317" spans="1:4" x14ac:dyDescent="0.25">
      <c r="A317" s="276">
        <v>35</v>
      </c>
      <c r="B317" s="92"/>
      <c r="C317" s="274"/>
      <c r="D317" s="274"/>
    </row>
    <row r="318" spans="1:4" x14ac:dyDescent="0.25">
      <c r="A318" s="276">
        <v>1</v>
      </c>
      <c r="B318" s="92"/>
      <c r="C318" s="274"/>
      <c r="D318" s="274"/>
    </row>
    <row r="319" spans="1:4" x14ac:dyDescent="0.25">
      <c r="A319" s="276">
        <v>2</v>
      </c>
      <c r="B319" s="92"/>
      <c r="C319" s="274"/>
      <c r="D319" s="274"/>
    </row>
    <row r="320" spans="1:4" x14ac:dyDescent="0.25">
      <c r="A320" s="276">
        <v>3</v>
      </c>
      <c r="B320" s="92"/>
      <c r="C320" s="274"/>
      <c r="D320" s="274"/>
    </row>
    <row r="321" spans="1:4" x14ac:dyDescent="0.25">
      <c r="A321" s="276">
        <v>4</v>
      </c>
      <c r="B321" s="92"/>
      <c r="C321" s="274"/>
      <c r="D321" s="274"/>
    </row>
    <row r="322" spans="1:4" x14ac:dyDescent="0.25">
      <c r="A322" s="276">
        <v>5</v>
      </c>
      <c r="B322" s="92"/>
      <c r="C322" s="274"/>
      <c r="D322" s="274"/>
    </row>
    <row r="323" spans="1:4" x14ac:dyDescent="0.25">
      <c r="A323" s="276">
        <v>6</v>
      </c>
    </row>
    <row r="324" spans="1:4" x14ac:dyDescent="0.25">
      <c r="A324" s="276">
        <v>7</v>
      </c>
    </row>
    <row r="325" spans="1:4" x14ac:dyDescent="0.25">
      <c r="A325" s="276">
        <v>8</v>
      </c>
      <c r="B325" s="156" t="s">
        <v>433</v>
      </c>
      <c r="C325" t="s">
        <v>662</v>
      </c>
    </row>
    <row r="326" spans="1:4" x14ac:dyDescent="0.25">
      <c r="A326" s="276">
        <v>9</v>
      </c>
    </row>
    <row r="327" spans="1:4" x14ac:dyDescent="0.25">
      <c r="A327" s="276">
        <v>10</v>
      </c>
      <c r="B327" s="156" t="s">
        <v>735</v>
      </c>
      <c r="C327"/>
      <c r="D327"/>
    </row>
    <row r="328" spans="1:4" x14ac:dyDescent="0.25">
      <c r="A328" s="276">
        <v>11</v>
      </c>
      <c r="B328" s="38" t="s">
        <v>786</v>
      </c>
      <c r="C328" s="364">
        <v>22877442.257000003</v>
      </c>
      <c r="D328"/>
    </row>
    <row r="329" spans="1:4" x14ac:dyDescent="0.25">
      <c r="A329" s="276">
        <v>12</v>
      </c>
      <c r="B329" s="38" t="s">
        <v>787</v>
      </c>
      <c r="C329" s="1714">
        <v>1886458.2859999985</v>
      </c>
      <c r="D329"/>
    </row>
    <row r="330" spans="1:4" x14ac:dyDescent="0.25">
      <c r="A330" s="276">
        <v>13</v>
      </c>
      <c r="B330" s="38" t="s">
        <v>788</v>
      </c>
      <c r="C330" s="1714">
        <v>209360157.55700001</v>
      </c>
      <c r="D330"/>
    </row>
    <row r="331" spans="1:4" x14ac:dyDescent="0.25">
      <c r="A331" s="276">
        <v>14</v>
      </c>
      <c r="B331"/>
      <c r="C331"/>
      <c r="D331"/>
    </row>
    <row r="332" spans="1:4" x14ac:dyDescent="0.25">
      <c r="A332" s="276">
        <v>15</v>
      </c>
      <c r="B332"/>
      <c r="C332"/>
      <c r="D332"/>
    </row>
    <row r="333" spans="1:4" x14ac:dyDescent="0.25">
      <c r="A333" s="276">
        <v>16</v>
      </c>
      <c r="B333"/>
      <c r="C333"/>
      <c r="D333"/>
    </row>
    <row r="334" spans="1:4" x14ac:dyDescent="0.25">
      <c r="A334" s="276">
        <v>17</v>
      </c>
      <c r="B334"/>
      <c r="C334"/>
      <c r="D334"/>
    </row>
    <row r="335" spans="1:4" x14ac:dyDescent="0.25">
      <c r="A335" s="276">
        <v>18</v>
      </c>
      <c r="B335"/>
      <c r="C335"/>
      <c r="D335"/>
    </row>
    <row r="336" spans="1:4" x14ac:dyDescent="0.25">
      <c r="A336" s="276">
        <v>19</v>
      </c>
      <c r="B336"/>
      <c r="C336"/>
      <c r="D336"/>
    </row>
    <row r="337" spans="1:4" x14ac:dyDescent="0.25">
      <c r="A337" s="276">
        <v>20</v>
      </c>
      <c r="B337"/>
      <c r="C337"/>
      <c r="D337"/>
    </row>
    <row r="338" spans="1:4" x14ac:dyDescent="0.25">
      <c r="A338" s="276">
        <v>21</v>
      </c>
      <c r="B338"/>
      <c r="C338"/>
      <c r="D338"/>
    </row>
    <row r="339" spans="1:4" x14ac:dyDescent="0.25">
      <c r="A339" s="276">
        <v>22</v>
      </c>
      <c r="B339"/>
      <c r="C339"/>
      <c r="D339"/>
    </row>
    <row r="340" spans="1:4" x14ac:dyDescent="0.25">
      <c r="A340" s="276">
        <v>23</v>
      </c>
      <c r="B340"/>
      <c r="C340"/>
      <c r="D340"/>
    </row>
    <row r="341" spans="1:4" x14ac:dyDescent="0.25">
      <c r="A341" s="276">
        <v>24</v>
      </c>
      <c r="B341"/>
      <c r="C341"/>
      <c r="D341"/>
    </row>
    <row r="342" spans="1:4" x14ac:dyDescent="0.25">
      <c r="A342" s="276">
        <v>25</v>
      </c>
      <c r="B342"/>
      <c r="C342"/>
      <c r="D342"/>
    </row>
    <row r="343" spans="1:4" x14ac:dyDescent="0.25">
      <c r="A343" s="276">
        <v>26</v>
      </c>
      <c r="B343"/>
      <c r="C343"/>
      <c r="D343"/>
    </row>
    <row r="344" spans="1:4" x14ac:dyDescent="0.25">
      <c r="A344" s="276">
        <v>27</v>
      </c>
      <c r="B344"/>
      <c r="C344"/>
      <c r="D344"/>
    </row>
    <row r="345" spans="1:4" x14ac:dyDescent="0.25">
      <c r="A345" s="276">
        <v>28</v>
      </c>
    </row>
    <row r="346" spans="1:4" x14ac:dyDescent="0.25">
      <c r="A346" s="276">
        <v>1</v>
      </c>
    </row>
    <row r="347" spans="1:4" x14ac:dyDescent="0.25">
      <c r="A347" s="276">
        <v>2</v>
      </c>
      <c r="B347" s="156" t="s">
        <v>433</v>
      </c>
      <c r="C347" t="s">
        <v>249</v>
      </c>
    </row>
    <row r="348" spans="1:4" x14ac:dyDescent="0.25">
      <c r="A348" s="276">
        <v>3</v>
      </c>
    </row>
    <row r="349" spans="1:4" x14ac:dyDescent="0.25">
      <c r="A349" s="276">
        <v>4</v>
      </c>
      <c r="B349" s="156" t="s">
        <v>735</v>
      </c>
      <c r="C349"/>
      <c r="D349"/>
    </row>
    <row r="350" spans="1:4" x14ac:dyDescent="0.25">
      <c r="A350" s="276">
        <v>5</v>
      </c>
      <c r="B350" s="38" t="s">
        <v>786</v>
      </c>
      <c r="C350" s="157">
        <v>2973350.8470000001</v>
      </c>
      <c r="D350"/>
    </row>
    <row r="351" spans="1:4" x14ac:dyDescent="0.25">
      <c r="A351" s="276">
        <v>6</v>
      </c>
      <c r="B351" s="38" t="s">
        <v>787</v>
      </c>
      <c r="C351" s="157">
        <v>1548283.4709999999</v>
      </c>
      <c r="D351"/>
    </row>
    <row r="352" spans="1:4" x14ac:dyDescent="0.25">
      <c r="A352" s="276">
        <v>7</v>
      </c>
      <c r="B352" s="38" t="s">
        <v>788</v>
      </c>
      <c r="C352" s="157">
        <v>3362957.7819999997</v>
      </c>
      <c r="D352"/>
    </row>
    <row r="353" spans="1:4" x14ac:dyDescent="0.25">
      <c r="A353" s="276">
        <v>8</v>
      </c>
      <c r="B353"/>
      <c r="C353"/>
      <c r="D353"/>
    </row>
    <row r="354" spans="1:4" x14ac:dyDescent="0.25">
      <c r="A354" s="276">
        <v>9</v>
      </c>
      <c r="B354"/>
      <c r="C354"/>
      <c r="D354"/>
    </row>
    <row r="355" spans="1:4" x14ac:dyDescent="0.25">
      <c r="A355" s="276">
        <v>10</v>
      </c>
      <c r="B355"/>
      <c r="C355"/>
      <c r="D355"/>
    </row>
    <row r="356" spans="1:4" x14ac:dyDescent="0.25">
      <c r="A356" s="276">
        <v>11</v>
      </c>
      <c r="B356"/>
      <c r="C356"/>
      <c r="D356"/>
    </row>
    <row r="357" spans="1:4" x14ac:dyDescent="0.25">
      <c r="A357" s="276">
        <v>12</v>
      </c>
      <c r="B357"/>
      <c r="C357"/>
      <c r="D357"/>
    </row>
    <row r="358" spans="1:4" x14ac:dyDescent="0.25">
      <c r="A358" s="276">
        <v>13</v>
      </c>
      <c r="B358"/>
      <c r="C358"/>
      <c r="D358"/>
    </row>
    <row r="359" spans="1:4" x14ac:dyDescent="0.25">
      <c r="A359" s="276">
        <v>14</v>
      </c>
      <c r="B359"/>
      <c r="C359"/>
      <c r="D359"/>
    </row>
    <row r="360" spans="1:4" x14ac:dyDescent="0.25">
      <c r="A360" s="276">
        <v>15</v>
      </c>
      <c r="B360"/>
      <c r="C360"/>
      <c r="D360"/>
    </row>
    <row r="361" spans="1:4" x14ac:dyDescent="0.25">
      <c r="A361" s="276">
        <v>16</v>
      </c>
      <c r="B361"/>
      <c r="C361"/>
      <c r="D361"/>
    </row>
    <row r="362" spans="1:4" x14ac:dyDescent="0.25">
      <c r="A362" s="276">
        <v>17</v>
      </c>
      <c r="B362"/>
      <c r="C362"/>
      <c r="D362"/>
    </row>
    <row r="363" spans="1:4" x14ac:dyDescent="0.25">
      <c r="A363" s="276">
        <v>18</v>
      </c>
      <c r="B363"/>
      <c r="C363"/>
      <c r="D363"/>
    </row>
    <row r="364" spans="1:4" x14ac:dyDescent="0.25">
      <c r="A364" s="276">
        <v>19</v>
      </c>
      <c r="B364"/>
      <c r="C364"/>
      <c r="D364"/>
    </row>
    <row r="365" spans="1:4" x14ac:dyDescent="0.25">
      <c r="A365" s="276">
        <v>20</v>
      </c>
      <c r="B365"/>
      <c r="C365"/>
      <c r="D365"/>
    </row>
    <row r="366" spans="1:4" x14ac:dyDescent="0.25">
      <c r="A366" s="276">
        <v>21</v>
      </c>
      <c r="B366"/>
      <c r="C366"/>
      <c r="D366"/>
    </row>
    <row r="367" spans="1:4" x14ac:dyDescent="0.25">
      <c r="A367" s="276">
        <v>22</v>
      </c>
    </row>
    <row r="368" spans="1:4" x14ac:dyDescent="0.25">
      <c r="A368" s="276">
        <v>23</v>
      </c>
    </row>
    <row r="369" spans="1:4" x14ac:dyDescent="0.25">
      <c r="A369" s="276">
        <v>24</v>
      </c>
    </row>
    <row r="370" spans="1:4" x14ac:dyDescent="0.25">
      <c r="A370" s="276">
        <v>25</v>
      </c>
    </row>
    <row r="371" spans="1:4" x14ac:dyDescent="0.25">
      <c r="A371" s="276">
        <v>26</v>
      </c>
    </row>
    <row r="372" spans="1:4" x14ac:dyDescent="0.25">
      <c r="A372" s="276">
        <v>27</v>
      </c>
    </row>
    <row r="373" spans="1:4" x14ac:dyDescent="0.25">
      <c r="A373" s="276">
        <v>28</v>
      </c>
    </row>
    <row r="374" spans="1:4" x14ac:dyDescent="0.25">
      <c r="A374" s="276">
        <v>1</v>
      </c>
      <c r="B374" s="156" t="s">
        <v>433</v>
      </c>
      <c r="C374" t="s">
        <v>250</v>
      </c>
    </row>
    <row r="375" spans="1:4" x14ac:dyDescent="0.25">
      <c r="A375" s="276">
        <v>2</v>
      </c>
    </row>
    <row r="376" spans="1:4" x14ac:dyDescent="0.25">
      <c r="A376" s="276">
        <v>3</v>
      </c>
      <c r="B376" s="156" t="s">
        <v>735</v>
      </c>
      <c r="C376"/>
      <c r="D376"/>
    </row>
    <row r="377" spans="1:4" x14ac:dyDescent="0.25">
      <c r="A377" s="276">
        <v>4</v>
      </c>
      <c r="B377" s="38" t="s">
        <v>786</v>
      </c>
      <c r="C377" s="1714">
        <v>160291943.01300001</v>
      </c>
      <c r="D377"/>
    </row>
    <row r="378" spans="1:4" x14ac:dyDescent="0.25">
      <c r="A378" s="276">
        <v>5</v>
      </c>
      <c r="B378" s="38" t="s">
        <v>787</v>
      </c>
      <c r="C378" s="1714">
        <v>6038244.8790000081</v>
      </c>
      <c r="D378"/>
    </row>
    <row r="379" spans="1:4" x14ac:dyDescent="0.25">
      <c r="A379" s="276">
        <v>6</v>
      </c>
      <c r="B379" s="38" t="s">
        <v>788</v>
      </c>
      <c r="C379" s="1714">
        <v>131693301.30800003</v>
      </c>
      <c r="D379"/>
    </row>
    <row r="380" spans="1:4" x14ac:dyDescent="0.25">
      <c r="A380" s="276">
        <v>7</v>
      </c>
      <c r="B380"/>
      <c r="C380"/>
      <c r="D380"/>
    </row>
    <row r="381" spans="1:4" x14ac:dyDescent="0.25">
      <c r="A381" s="276">
        <v>8</v>
      </c>
      <c r="B381"/>
      <c r="C381"/>
      <c r="D381"/>
    </row>
    <row r="382" spans="1:4" x14ac:dyDescent="0.25">
      <c r="A382" s="276">
        <v>9</v>
      </c>
      <c r="B382"/>
      <c r="C382"/>
      <c r="D382"/>
    </row>
    <row r="383" spans="1:4" x14ac:dyDescent="0.25">
      <c r="A383" s="276">
        <v>10</v>
      </c>
      <c r="B383"/>
      <c r="C383"/>
      <c r="D383"/>
    </row>
    <row r="384" spans="1:4" x14ac:dyDescent="0.25">
      <c r="A384" s="276">
        <v>11</v>
      </c>
      <c r="B384"/>
      <c r="C384"/>
      <c r="D384"/>
    </row>
    <row r="385" spans="1:4" x14ac:dyDescent="0.25">
      <c r="A385" s="276">
        <v>12</v>
      </c>
      <c r="B385"/>
      <c r="C385"/>
      <c r="D385"/>
    </row>
    <row r="386" spans="1:4" x14ac:dyDescent="0.25">
      <c r="A386" s="276">
        <v>13</v>
      </c>
      <c r="B386"/>
      <c r="C386"/>
      <c r="D386"/>
    </row>
    <row r="387" spans="1:4" x14ac:dyDescent="0.25">
      <c r="A387" s="276">
        <v>14</v>
      </c>
      <c r="B387"/>
      <c r="C387"/>
      <c r="D387"/>
    </row>
    <row r="388" spans="1:4" x14ac:dyDescent="0.25">
      <c r="A388" s="276">
        <v>15</v>
      </c>
      <c r="B388"/>
      <c r="C388"/>
      <c r="D388"/>
    </row>
    <row r="389" spans="1:4" x14ac:dyDescent="0.25">
      <c r="A389" s="276">
        <v>16</v>
      </c>
      <c r="B389"/>
      <c r="C389"/>
      <c r="D389"/>
    </row>
    <row r="390" spans="1:4" x14ac:dyDescent="0.25">
      <c r="A390" s="276">
        <v>17</v>
      </c>
      <c r="B390"/>
      <c r="C390"/>
      <c r="D390"/>
    </row>
    <row r="391" spans="1:4" x14ac:dyDescent="0.25">
      <c r="A391" s="276">
        <v>18</v>
      </c>
      <c r="B391"/>
      <c r="C391"/>
      <c r="D391"/>
    </row>
    <row r="392" spans="1:4" x14ac:dyDescent="0.25">
      <c r="A392" s="276">
        <v>19</v>
      </c>
      <c r="B392"/>
      <c r="C392"/>
      <c r="D392"/>
    </row>
    <row r="393" spans="1:4" x14ac:dyDescent="0.25">
      <c r="A393" s="276">
        <v>20</v>
      </c>
      <c r="B393"/>
      <c r="C393"/>
      <c r="D393"/>
    </row>
    <row r="394" spans="1:4" x14ac:dyDescent="0.25">
      <c r="A394" s="276">
        <v>21</v>
      </c>
      <c r="B394"/>
      <c r="C394"/>
      <c r="D394"/>
    </row>
    <row r="395" spans="1:4" x14ac:dyDescent="0.25">
      <c r="A395" s="276">
        <v>22</v>
      </c>
      <c r="B395"/>
      <c r="C395"/>
      <c r="D395"/>
    </row>
    <row r="396" spans="1:4" x14ac:dyDescent="0.25">
      <c r="A396" s="276">
        <v>23</v>
      </c>
      <c r="B396"/>
      <c r="C396"/>
      <c r="D396"/>
    </row>
    <row r="397" spans="1:4" x14ac:dyDescent="0.25">
      <c r="A397" s="276">
        <v>24</v>
      </c>
      <c r="B397"/>
      <c r="C397"/>
      <c r="D397"/>
    </row>
    <row r="398" spans="1:4" x14ac:dyDescent="0.25">
      <c r="A398" s="276">
        <v>25</v>
      </c>
      <c r="B398"/>
      <c r="C398"/>
      <c r="D398"/>
    </row>
    <row r="399" spans="1:4" x14ac:dyDescent="0.25">
      <c r="A399" s="276">
        <v>26</v>
      </c>
      <c r="B399"/>
      <c r="C399"/>
      <c r="D399"/>
    </row>
    <row r="400" spans="1:4" x14ac:dyDescent="0.25">
      <c r="A400" s="276">
        <v>27</v>
      </c>
      <c r="B400"/>
      <c r="C400"/>
      <c r="D400"/>
    </row>
    <row r="401" spans="1:4" x14ac:dyDescent="0.25">
      <c r="A401" s="276">
        <v>28</v>
      </c>
      <c r="B401"/>
      <c r="C401"/>
      <c r="D401"/>
    </row>
    <row r="402" spans="1:4" x14ac:dyDescent="0.25">
      <c r="A402" s="276">
        <v>1</v>
      </c>
      <c r="B402"/>
      <c r="C402"/>
      <c r="D402"/>
    </row>
    <row r="403" spans="1:4" x14ac:dyDescent="0.25">
      <c r="A403" s="276">
        <v>2</v>
      </c>
      <c r="B403"/>
      <c r="C403"/>
      <c r="D403"/>
    </row>
    <row r="404" spans="1:4" x14ac:dyDescent="0.25">
      <c r="A404" s="276">
        <v>3</v>
      </c>
      <c r="B404"/>
      <c r="C404"/>
      <c r="D404"/>
    </row>
    <row r="405" spans="1:4" x14ac:dyDescent="0.25">
      <c r="A405" s="276">
        <v>4</v>
      </c>
      <c r="B405"/>
      <c r="C405"/>
      <c r="D405"/>
    </row>
    <row r="406" spans="1:4" x14ac:dyDescent="0.25">
      <c r="A406" s="276">
        <v>5</v>
      </c>
      <c r="B406"/>
      <c r="C406"/>
      <c r="D406"/>
    </row>
    <row r="407" spans="1:4" x14ac:dyDescent="0.25">
      <c r="A407" s="276">
        <v>6</v>
      </c>
    </row>
    <row r="408" spans="1:4" x14ac:dyDescent="0.25">
      <c r="A408" s="276">
        <v>7</v>
      </c>
      <c r="B408" s="156" t="s">
        <v>433</v>
      </c>
      <c r="C408" t="s">
        <v>651</v>
      </c>
    </row>
    <row r="409" spans="1:4" x14ac:dyDescent="0.25">
      <c r="A409" s="276">
        <v>8</v>
      </c>
    </row>
    <row r="410" spans="1:4" x14ac:dyDescent="0.25">
      <c r="A410" s="276">
        <v>9</v>
      </c>
      <c r="B410" s="156" t="s">
        <v>735</v>
      </c>
      <c r="C410"/>
      <c r="D410"/>
    </row>
    <row r="411" spans="1:4" x14ac:dyDescent="0.25">
      <c r="A411" s="276">
        <v>10</v>
      </c>
      <c r="B411" s="38" t="s">
        <v>786</v>
      </c>
      <c r="C411" s="157">
        <v>10191593</v>
      </c>
      <c r="D411"/>
    </row>
    <row r="412" spans="1:4" x14ac:dyDescent="0.25">
      <c r="A412" s="276">
        <v>11</v>
      </c>
      <c r="B412" s="38" t="s">
        <v>787</v>
      </c>
      <c r="C412" s="157">
        <v>0</v>
      </c>
      <c r="D412"/>
    </row>
    <row r="413" spans="1:4" x14ac:dyDescent="0.25">
      <c r="A413" s="276">
        <v>12</v>
      </c>
      <c r="B413" s="38" t="s">
        <v>763</v>
      </c>
      <c r="C413" s="157">
        <v>50947218.200000003</v>
      </c>
      <c r="D413"/>
    </row>
    <row r="414" spans="1:4" x14ac:dyDescent="0.25">
      <c r="A414" s="276">
        <v>13</v>
      </c>
      <c r="B414"/>
      <c r="C414"/>
      <c r="D414"/>
    </row>
    <row r="415" spans="1:4" x14ac:dyDescent="0.25">
      <c r="A415" s="276">
        <v>14</v>
      </c>
      <c r="B415"/>
      <c r="C415"/>
      <c r="D415"/>
    </row>
    <row r="416" spans="1:4" x14ac:dyDescent="0.25">
      <c r="A416" s="276">
        <v>15</v>
      </c>
      <c r="B416"/>
      <c r="C416"/>
      <c r="D416"/>
    </row>
    <row r="417" spans="1:4" x14ac:dyDescent="0.25">
      <c r="A417" s="276">
        <v>16</v>
      </c>
      <c r="B417"/>
      <c r="C417"/>
      <c r="D417"/>
    </row>
    <row r="418" spans="1:4" x14ac:dyDescent="0.25">
      <c r="A418" s="276">
        <v>17</v>
      </c>
      <c r="B418"/>
      <c r="C418"/>
      <c r="D418"/>
    </row>
    <row r="419" spans="1:4" x14ac:dyDescent="0.25">
      <c r="A419" s="276">
        <v>18</v>
      </c>
      <c r="B419"/>
      <c r="C419"/>
      <c r="D419"/>
    </row>
    <row r="420" spans="1:4" x14ac:dyDescent="0.25">
      <c r="A420" s="276">
        <v>19</v>
      </c>
      <c r="B420"/>
      <c r="C420"/>
      <c r="D420"/>
    </row>
    <row r="421" spans="1:4" x14ac:dyDescent="0.25">
      <c r="A421" s="276">
        <v>20</v>
      </c>
      <c r="B421"/>
      <c r="C421"/>
      <c r="D421"/>
    </row>
    <row r="422" spans="1:4" x14ac:dyDescent="0.25">
      <c r="A422" s="276">
        <v>21</v>
      </c>
      <c r="B422"/>
      <c r="C422"/>
      <c r="D422"/>
    </row>
    <row r="423" spans="1:4" x14ac:dyDescent="0.25">
      <c r="A423" s="276">
        <v>22</v>
      </c>
      <c r="B423"/>
      <c r="C423"/>
      <c r="D423"/>
    </row>
    <row r="424" spans="1:4" x14ac:dyDescent="0.25">
      <c r="A424" s="276">
        <v>23</v>
      </c>
      <c r="B424"/>
      <c r="C424"/>
      <c r="D424"/>
    </row>
    <row r="425" spans="1:4" x14ac:dyDescent="0.25">
      <c r="A425" s="276">
        <v>24</v>
      </c>
      <c r="B425"/>
      <c r="C425"/>
      <c r="D425"/>
    </row>
    <row r="426" spans="1:4" x14ac:dyDescent="0.25">
      <c r="A426" s="276">
        <v>25</v>
      </c>
      <c r="B426"/>
      <c r="C426"/>
      <c r="D426"/>
    </row>
    <row r="427" spans="1:4" x14ac:dyDescent="0.25">
      <c r="A427" s="276">
        <v>26</v>
      </c>
      <c r="B427"/>
      <c r="C427"/>
      <c r="D427"/>
    </row>
    <row r="428" spans="1:4" x14ac:dyDescent="0.25">
      <c r="A428" s="276">
        <v>27</v>
      </c>
    </row>
    <row r="429" spans="1:4" x14ac:dyDescent="0.25">
      <c r="A429" s="276">
        <v>28</v>
      </c>
    </row>
    <row r="430" spans="1:4" x14ac:dyDescent="0.25">
      <c r="A430" s="276">
        <v>1</v>
      </c>
    </row>
    <row r="431" spans="1:4" x14ac:dyDescent="0.25">
      <c r="A431" s="276">
        <v>2</v>
      </c>
    </row>
    <row r="432" spans="1:4" x14ac:dyDescent="0.25">
      <c r="A432" s="276">
        <v>3</v>
      </c>
    </row>
    <row r="433" spans="1:1" x14ac:dyDescent="0.25">
      <c r="A433" s="276">
        <v>22</v>
      </c>
    </row>
    <row r="434" spans="1:1" x14ac:dyDescent="0.25">
      <c r="A434" s="276">
        <v>23</v>
      </c>
    </row>
    <row r="435" spans="1:1" ht="22.5" customHeight="1" x14ac:dyDescent="0.25">
      <c r="A435" s="276">
        <v>24</v>
      </c>
    </row>
    <row r="664" spans="2:2" x14ac:dyDescent="0.25">
      <c r="B664"/>
    </row>
    <row r="665" spans="2:2" x14ac:dyDescent="0.25">
      <c r="B665"/>
    </row>
    <row r="666" spans="2:2" x14ac:dyDescent="0.25">
      <c r="B666"/>
    </row>
    <row r="667" spans="2:2" x14ac:dyDescent="0.25">
      <c r="B667"/>
    </row>
  </sheetData>
  <pageMargins left="0.7" right="0.7" top="0.75" bottom="0.75" header="0.3" footer="0.3"/>
  <pageSetup orientation="portrait" verticalDpi="0" r:id="rId8"/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53"/>
  <sheetViews>
    <sheetView topLeftCell="CI1" zoomScaleNormal="100" workbookViewId="0">
      <selection activeCell="CZ7" sqref="CZ7"/>
    </sheetView>
  </sheetViews>
  <sheetFormatPr baseColWidth="10" defaultColWidth="11.42578125" defaultRowHeight="15" x14ac:dyDescent="0.25"/>
  <cols>
    <col min="1" max="1" width="19.5703125" customWidth="1"/>
    <col min="2" max="2" width="28.42578125" style="38" customWidth="1"/>
    <col min="3" max="3" width="17.42578125" customWidth="1"/>
    <col min="4" max="4" width="24.7109375" style="38" customWidth="1"/>
    <col min="5" max="7" width="17.42578125" hidden="1" customWidth="1"/>
    <col min="8" max="10" width="17.42578125" customWidth="1"/>
    <col min="13" max="13" width="17.140625" customWidth="1"/>
    <col min="14" max="14" width="24.85546875" style="38" customWidth="1"/>
    <col min="15" max="15" width="12.85546875" customWidth="1"/>
    <col min="16" max="16" width="21.7109375" customWidth="1"/>
    <col min="17" max="17" width="12.85546875" hidden="1" customWidth="1"/>
    <col min="18" max="18" width="15.28515625" customWidth="1"/>
    <col min="20" max="21" width="16.5703125" customWidth="1"/>
    <col min="22" max="22" width="16.42578125" customWidth="1"/>
    <col min="23" max="23" width="15.85546875" style="38" customWidth="1"/>
    <col min="24" max="26" width="0" hidden="1" customWidth="1"/>
    <col min="27" max="27" width="18" customWidth="1"/>
    <col min="28" max="28" width="14" customWidth="1"/>
    <col min="29" max="29" width="14.42578125" customWidth="1"/>
    <col min="39" max="39" width="7.5703125" customWidth="1"/>
    <col min="43" max="43" width="23.85546875" hidden="1" customWidth="1"/>
    <col min="44" max="46" width="0" style="684" hidden="1" customWidth="1"/>
    <col min="52" max="52" width="26.42578125" customWidth="1"/>
    <col min="54" max="54" width="9.42578125" customWidth="1"/>
    <col min="55" max="55" width="0" hidden="1" customWidth="1"/>
    <col min="59" max="59" width="15.7109375" customWidth="1"/>
    <col min="61" max="61" width="11.42578125" style="38"/>
    <col min="62" max="64" width="11.42578125" customWidth="1"/>
    <col min="71" max="71" width="18.7109375" style="38" customWidth="1"/>
    <col min="72" max="72" width="15.7109375" customWidth="1"/>
    <col min="73" max="73" width="15" customWidth="1"/>
    <col min="74" max="74" width="0" hidden="1" customWidth="1"/>
    <col min="82" max="84" width="0" hidden="1" customWidth="1"/>
    <col min="96" max="96" width="9.7109375" customWidth="1"/>
    <col min="97" max="97" width="14.140625" customWidth="1"/>
    <col min="100" max="102" width="14.5703125" hidden="1" customWidth="1"/>
  </cols>
  <sheetData>
    <row r="1" spans="1:105" s="40" customFormat="1" x14ac:dyDescent="0.25">
      <c r="A1" s="1833" t="s">
        <v>986</v>
      </c>
      <c r="B1" s="1803"/>
      <c r="C1" s="1803"/>
      <c r="D1" s="1803"/>
      <c r="H1" s="40">
        <v>1000</v>
      </c>
      <c r="I1" s="40">
        <v>1</v>
      </c>
      <c r="M1" s="1804" t="s">
        <v>136</v>
      </c>
      <c r="N1" s="1804"/>
      <c r="O1" s="1804"/>
      <c r="P1" s="1804"/>
      <c r="Q1" s="40">
        <v>1000</v>
      </c>
      <c r="R1" s="40">
        <v>1</v>
      </c>
      <c r="T1" s="1804" t="s">
        <v>1006</v>
      </c>
      <c r="U1" s="1804"/>
      <c r="V1" s="1804"/>
      <c r="W1" s="1804"/>
      <c r="X1" s="1804"/>
      <c r="Y1" s="1804"/>
      <c r="Z1" s="1804"/>
      <c r="AB1" s="40">
        <v>1000</v>
      </c>
      <c r="AC1" s="40">
        <v>1</v>
      </c>
      <c r="AE1" s="1803" t="s">
        <v>6</v>
      </c>
      <c r="AF1" s="1803"/>
      <c r="AG1" s="1803"/>
      <c r="AH1" s="1803"/>
      <c r="AI1" s="1803"/>
      <c r="AJ1" s="40">
        <v>1000</v>
      </c>
      <c r="AK1" s="40">
        <v>1</v>
      </c>
      <c r="AM1" s="1803" t="s">
        <v>886</v>
      </c>
      <c r="AN1" s="1803"/>
      <c r="AO1" s="1803"/>
      <c r="AP1" s="1803"/>
      <c r="AQ1" s="1803"/>
      <c r="AR1" s="1803"/>
      <c r="AS1" s="1803"/>
      <c r="AT1" s="1803"/>
      <c r="AU1" s="1803"/>
      <c r="AV1" s="40">
        <v>1000</v>
      </c>
      <c r="AW1" s="40">
        <v>1</v>
      </c>
      <c r="AY1" s="1803" t="s">
        <v>7</v>
      </c>
      <c r="AZ1" s="1803"/>
      <c r="BA1" s="1803"/>
      <c r="BB1" s="1803"/>
      <c r="BC1" s="40">
        <v>1000</v>
      </c>
      <c r="BD1" s="40">
        <v>1</v>
      </c>
      <c r="BF1" s="1803" t="s">
        <v>1029</v>
      </c>
      <c r="BG1" s="1803"/>
      <c r="BH1" s="1803"/>
      <c r="BI1" s="1803"/>
      <c r="BJ1" s="1803"/>
      <c r="BK1" s="1803"/>
      <c r="BL1" s="1803"/>
      <c r="BM1" s="40">
        <v>1000</v>
      </c>
      <c r="BN1" s="40">
        <v>1</v>
      </c>
      <c r="BR1" s="1803" t="s">
        <v>898</v>
      </c>
      <c r="BS1" s="1803"/>
      <c r="BT1" s="1803"/>
      <c r="BU1" s="40">
        <v>1000</v>
      </c>
      <c r="BV1" s="40">
        <v>1</v>
      </c>
      <c r="BY1" s="1803" t="s">
        <v>898</v>
      </c>
      <c r="BZ1" s="1803"/>
      <c r="CA1" s="1803"/>
      <c r="CB1" s="1803"/>
      <c r="CC1" s="1803"/>
      <c r="CD1" s="1803"/>
      <c r="CE1" s="1803"/>
      <c r="CF1" s="1803"/>
      <c r="CG1" s="1803"/>
      <c r="CH1" s="40">
        <v>1000</v>
      </c>
      <c r="CI1" s="40">
        <v>1</v>
      </c>
      <c r="CK1" s="1803" t="s">
        <v>9</v>
      </c>
      <c r="CL1" s="1803"/>
      <c r="CM1" s="1803"/>
      <c r="CN1" s="1803"/>
      <c r="CO1" s="40">
        <v>1000</v>
      </c>
      <c r="CP1" s="40">
        <v>1</v>
      </c>
      <c r="CR1" s="1803" t="s">
        <v>913</v>
      </c>
      <c r="CS1" s="1803"/>
      <c r="CT1" s="1803"/>
      <c r="CU1" s="1803"/>
      <c r="CV1" s="1803"/>
      <c r="CW1" s="1803"/>
      <c r="CX1" s="1803"/>
      <c r="CY1" s="40">
        <v>1000</v>
      </c>
      <c r="CZ1" s="40">
        <v>1</v>
      </c>
    </row>
    <row r="2" spans="1:105" s="1175" customFormat="1" ht="40.5" customHeight="1" x14ac:dyDescent="0.25">
      <c r="A2" s="919" t="s">
        <v>411</v>
      </c>
      <c r="B2" s="1174" t="s">
        <v>437</v>
      </c>
      <c r="C2" s="919" t="s">
        <v>412</v>
      </c>
      <c r="D2" s="1174" t="s">
        <v>512</v>
      </c>
      <c r="E2" s="919" t="s">
        <v>449</v>
      </c>
      <c r="F2" s="919" t="s">
        <v>469</v>
      </c>
      <c r="G2" s="919" t="s">
        <v>414</v>
      </c>
      <c r="H2" s="919" t="s">
        <v>449</v>
      </c>
      <c r="I2" s="919" t="s">
        <v>469</v>
      </c>
      <c r="J2" s="919" t="s">
        <v>414</v>
      </c>
      <c r="M2" s="1240" t="s">
        <v>411</v>
      </c>
      <c r="N2" s="1241" t="s">
        <v>437</v>
      </c>
      <c r="O2" s="1240" t="s">
        <v>412</v>
      </c>
      <c r="P2" s="1240" t="s">
        <v>512</v>
      </c>
      <c r="Q2" s="1242" t="s">
        <v>414</v>
      </c>
      <c r="R2" s="1242" t="s">
        <v>414</v>
      </c>
      <c r="T2" s="1240" t="s">
        <v>411</v>
      </c>
      <c r="U2" s="1240" t="s">
        <v>437</v>
      </c>
      <c r="V2" s="1240" t="s">
        <v>412</v>
      </c>
      <c r="W2" s="1241" t="s">
        <v>512</v>
      </c>
      <c r="X2" s="1240" t="s">
        <v>449</v>
      </c>
      <c r="Y2" s="1240" t="s">
        <v>469</v>
      </c>
      <c r="Z2" s="1240" t="s">
        <v>414</v>
      </c>
      <c r="AA2" s="1240" t="s">
        <v>449</v>
      </c>
      <c r="AB2" s="1240" t="s">
        <v>469</v>
      </c>
      <c r="AC2" s="1240" t="s">
        <v>414</v>
      </c>
      <c r="AE2" s="1240" t="s">
        <v>411</v>
      </c>
      <c r="AF2" s="1240" t="s">
        <v>437</v>
      </c>
      <c r="AG2" s="1240" t="s">
        <v>412</v>
      </c>
      <c r="AH2" s="1240" t="s">
        <v>512</v>
      </c>
      <c r="AI2" s="1240" t="s">
        <v>413</v>
      </c>
      <c r="AJ2" s="1240" t="s">
        <v>414</v>
      </c>
      <c r="AK2" s="1240" t="s">
        <v>414</v>
      </c>
      <c r="AM2" s="1240" t="s">
        <v>411</v>
      </c>
      <c r="AN2" s="1240" t="s">
        <v>437</v>
      </c>
      <c r="AO2" s="1240" t="s">
        <v>412</v>
      </c>
      <c r="AP2" s="1240" t="s">
        <v>512</v>
      </c>
      <c r="AQ2" s="1240" t="s">
        <v>413</v>
      </c>
      <c r="AR2" s="1240" t="s">
        <v>449</v>
      </c>
      <c r="AS2" s="1240" t="s">
        <v>469</v>
      </c>
      <c r="AT2" s="1240" t="s">
        <v>414</v>
      </c>
      <c r="AU2" s="1240" t="s">
        <v>449</v>
      </c>
      <c r="AV2" s="1240" t="s">
        <v>469</v>
      </c>
      <c r="AW2" s="1240" t="s">
        <v>414</v>
      </c>
      <c r="AY2" s="1240" t="s">
        <v>411</v>
      </c>
      <c r="AZ2" s="1240" t="s">
        <v>437</v>
      </c>
      <c r="BA2" s="1240" t="s">
        <v>412</v>
      </c>
      <c r="BB2" s="1240" t="s">
        <v>512</v>
      </c>
      <c r="BC2" s="1240" t="s">
        <v>414</v>
      </c>
      <c r="BD2" s="1240" t="s">
        <v>1027</v>
      </c>
      <c r="BF2" s="1240" t="s">
        <v>411</v>
      </c>
      <c r="BG2" s="1240" t="s">
        <v>437</v>
      </c>
      <c r="BH2" s="1240" t="s">
        <v>412</v>
      </c>
      <c r="BI2" s="1240" t="s">
        <v>512</v>
      </c>
      <c r="BJ2" s="1240" t="s">
        <v>449</v>
      </c>
      <c r="BK2" s="1240" t="s">
        <v>469</v>
      </c>
      <c r="BL2" s="1240" t="s">
        <v>414</v>
      </c>
      <c r="BM2" s="1240" t="s">
        <v>1021</v>
      </c>
      <c r="BN2" s="1240" t="s">
        <v>1028</v>
      </c>
      <c r="BO2" s="1240" t="s">
        <v>1027</v>
      </c>
      <c r="BP2"/>
      <c r="BR2" s="1240" t="s">
        <v>411</v>
      </c>
      <c r="BS2" s="1240" t="s">
        <v>437</v>
      </c>
      <c r="BT2" s="1240" t="s">
        <v>412</v>
      </c>
      <c r="BU2" s="1240" t="s">
        <v>512</v>
      </c>
      <c r="BV2" s="1240" t="s">
        <v>414</v>
      </c>
      <c r="BW2" s="1240" t="s">
        <v>1027</v>
      </c>
      <c r="BY2" s="1240" t="s">
        <v>411</v>
      </c>
      <c r="BZ2" s="1240" t="s">
        <v>437</v>
      </c>
      <c r="CA2" s="1240" t="s">
        <v>412</v>
      </c>
      <c r="CB2" s="1240" t="s">
        <v>512</v>
      </c>
      <c r="CC2" s="1240" t="s">
        <v>413</v>
      </c>
      <c r="CD2" s="1240" t="s">
        <v>449</v>
      </c>
      <c r="CE2" s="1240" t="s">
        <v>469</v>
      </c>
      <c r="CF2" s="1240" t="s">
        <v>414</v>
      </c>
      <c r="CG2" s="1240" t="s">
        <v>1021</v>
      </c>
      <c r="CH2" s="1240" t="s">
        <v>1028</v>
      </c>
      <c r="CI2" s="1240" t="s">
        <v>1027</v>
      </c>
      <c r="CK2" s="1243" t="s">
        <v>411</v>
      </c>
      <c r="CL2" s="1243" t="s">
        <v>437</v>
      </c>
      <c r="CM2" s="1243" t="s">
        <v>412</v>
      </c>
      <c r="CN2" s="1243" t="s">
        <v>512</v>
      </c>
      <c r="CO2" s="1243" t="s">
        <v>414</v>
      </c>
      <c r="CP2" s="1243" t="s">
        <v>1027</v>
      </c>
      <c r="CR2" s="1243" t="s">
        <v>411</v>
      </c>
      <c r="CS2" s="1243" t="s">
        <v>437</v>
      </c>
      <c r="CT2" s="1243" t="s">
        <v>412</v>
      </c>
      <c r="CU2" s="1243" t="s">
        <v>512</v>
      </c>
      <c r="CV2" s="1243" t="s">
        <v>449</v>
      </c>
      <c r="CW2" s="1243" t="s">
        <v>469</v>
      </c>
      <c r="CX2" s="1243" t="s">
        <v>414</v>
      </c>
      <c r="CY2" s="1243" t="s">
        <v>1021</v>
      </c>
      <c r="CZ2" s="1243" t="s">
        <v>1028</v>
      </c>
      <c r="DA2" s="1243" t="s">
        <v>1027</v>
      </c>
    </row>
    <row r="3" spans="1:105" ht="15" customHeight="1" x14ac:dyDescent="0.25">
      <c r="A3" s="185" t="s">
        <v>426</v>
      </c>
      <c r="B3" s="1023" t="s">
        <v>218</v>
      </c>
      <c r="C3" s="185" t="s">
        <v>478</v>
      </c>
      <c r="D3" s="1023" t="s">
        <v>290</v>
      </c>
      <c r="E3" s="138">
        <v>54940335000</v>
      </c>
      <c r="F3" s="138">
        <v>0</v>
      </c>
      <c r="G3" s="138">
        <v>0</v>
      </c>
      <c r="H3" s="138">
        <f>+E3/$H$1*$I$1</f>
        <v>54940335</v>
      </c>
      <c r="I3" s="138">
        <f>+F3/$H$1*$I$1</f>
        <v>0</v>
      </c>
      <c r="J3" s="138">
        <f>+G3/$H$1*$I$1</f>
        <v>0</v>
      </c>
      <c r="M3" s="1173" t="s">
        <v>426</v>
      </c>
      <c r="N3" s="1172" t="s">
        <v>218</v>
      </c>
      <c r="O3" s="1173" t="s">
        <v>478</v>
      </c>
      <c r="P3" s="1173" t="s">
        <v>290</v>
      </c>
      <c r="Q3" s="1176">
        <v>9107771724</v>
      </c>
      <c r="R3" s="1176">
        <f>+Q3/$Q$1*$R$1</f>
        <v>9107771.7239999995</v>
      </c>
      <c r="T3" s="1169" t="s">
        <v>426</v>
      </c>
      <c r="U3" s="1169" t="s">
        <v>218</v>
      </c>
      <c r="V3" s="1169" t="s">
        <v>478</v>
      </c>
      <c r="W3" s="1182" t="s">
        <v>290</v>
      </c>
      <c r="X3" s="1170">
        <v>54940335000</v>
      </c>
      <c r="Y3" s="1170">
        <v>0</v>
      </c>
      <c r="Z3" s="1170">
        <v>0</v>
      </c>
      <c r="AA3" s="1171">
        <f>+X3/$AB$1*$AC$1</f>
        <v>54940335</v>
      </c>
      <c r="AB3" s="1171">
        <f>+Y3/$AB$1*$AC$1</f>
        <v>0</v>
      </c>
      <c r="AC3" s="1171">
        <f>+Z3/$AB$1*$AC$1</f>
        <v>0</v>
      </c>
      <c r="AE3" s="185" t="s">
        <v>426</v>
      </c>
      <c r="AF3" s="185" t="s">
        <v>218</v>
      </c>
      <c r="AG3" s="185" t="s">
        <v>478</v>
      </c>
      <c r="AH3" s="185" t="s">
        <v>290</v>
      </c>
      <c r="AI3" s="1023" t="s">
        <v>524</v>
      </c>
      <c r="AJ3" s="138">
        <v>14241415944</v>
      </c>
      <c r="AK3" s="138">
        <f>+AJ3/$AJ$1*$AK$1</f>
        <v>14241415.944</v>
      </c>
      <c r="AM3" s="1023" t="s">
        <v>426</v>
      </c>
      <c r="AN3" s="1023" t="s">
        <v>218</v>
      </c>
      <c r="AO3" s="1023" t="s">
        <v>478</v>
      </c>
      <c r="AP3" s="1023" t="s">
        <v>290</v>
      </c>
      <c r="AQ3" s="1023" t="s">
        <v>524</v>
      </c>
      <c r="AR3" s="1239">
        <v>54940335000</v>
      </c>
      <c r="AS3" s="1239">
        <v>0</v>
      </c>
      <c r="AT3" s="1239">
        <v>0</v>
      </c>
      <c r="AU3" s="1239">
        <f>+AR3/$AV$1*$AW$1</f>
        <v>54940335</v>
      </c>
      <c r="AV3" s="1239">
        <f>+AS3/$AV$1*$AW$1</f>
        <v>0</v>
      </c>
      <c r="AW3" s="1239">
        <f>+AT3/$AV$1*$AW$1</f>
        <v>0</v>
      </c>
      <c r="AY3" s="1403" t="s">
        <v>426</v>
      </c>
      <c r="AZ3" s="1023" t="s">
        <v>218</v>
      </c>
      <c r="BA3" s="1403" t="s">
        <v>478</v>
      </c>
      <c r="BB3" s="1023" t="s">
        <v>290</v>
      </c>
      <c r="BC3" s="1404">
        <v>9694536210</v>
      </c>
      <c r="BD3" s="1404">
        <f>+BC3/$BC$1*$BD$1</f>
        <v>9694536.2100000009</v>
      </c>
      <c r="BF3" s="1403" t="s">
        <v>426</v>
      </c>
      <c r="BG3" s="1405" t="s">
        <v>218</v>
      </c>
      <c r="BH3" s="185" t="s">
        <v>478</v>
      </c>
      <c r="BI3" s="1023" t="s">
        <v>290</v>
      </c>
      <c r="BJ3" s="1404">
        <v>54940335000</v>
      </c>
      <c r="BK3" s="1404">
        <v>0</v>
      </c>
      <c r="BL3" s="1404">
        <v>0</v>
      </c>
      <c r="BM3" s="1404">
        <f>+BJ3/$BM$1*$BN$1</f>
        <v>54940335</v>
      </c>
      <c r="BN3" s="1404">
        <f>+BK3/$BM$1*$BN$1</f>
        <v>0</v>
      </c>
      <c r="BO3" s="1404">
        <f>+BL3/$BM$1*$BN$1</f>
        <v>0</v>
      </c>
      <c r="BR3" s="1403" t="s">
        <v>426</v>
      </c>
      <c r="BS3" s="1023" t="s">
        <v>218</v>
      </c>
      <c r="BT3" s="1403" t="s">
        <v>478</v>
      </c>
      <c r="BU3" s="185" t="s">
        <v>290</v>
      </c>
      <c r="BV3" s="1404">
        <v>1530887554</v>
      </c>
      <c r="BW3" s="1404">
        <f>+BV3/$BU$1*$BV$1</f>
        <v>1530887.554</v>
      </c>
      <c r="BY3" s="185" t="s">
        <v>426</v>
      </c>
      <c r="BZ3" s="185" t="s">
        <v>218</v>
      </c>
      <c r="CA3" s="185" t="s">
        <v>478</v>
      </c>
      <c r="CB3" s="185" t="s">
        <v>290</v>
      </c>
      <c r="CC3" s="1023" t="s">
        <v>524</v>
      </c>
      <c r="CD3" s="138">
        <v>54940335000</v>
      </c>
      <c r="CE3" s="138">
        <v>0</v>
      </c>
      <c r="CF3" s="138">
        <v>0</v>
      </c>
      <c r="CG3" s="138">
        <f>+CD3/$CH$1*$CI$1</f>
        <v>54940335</v>
      </c>
      <c r="CH3" s="138">
        <f>+CE3/$CH$1*$CI$1</f>
        <v>0</v>
      </c>
      <c r="CI3" s="138">
        <f>+CF3/$CH$1*$CI$1</f>
        <v>0</v>
      </c>
      <c r="CK3" s="1023" t="s">
        <v>426</v>
      </c>
      <c r="CL3" s="1023" t="s">
        <v>218</v>
      </c>
      <c r="CM3" s="1023" t="s">
        <v>478</v>
      </c>
      <c r="CN3" s="1023" t="s">
        <v>290</v>
      </c>
      <c r="CO3" s="138">
        <v>20365723568</v>
      </c>
      <c r="CP3" s="138">
        <f>+CO3/$CO$1*$CP$1</f>
        <v>20365723.568</v>
      </c>
      <c r="CR3" s="1023" t="s">
        <v>426</v>
      </c>
      <c r="CS3" s="1023" t="s">
        <v>218</v>
      </c>
      <c r="CT3" s="1023" t="s">
        <v>478</v>
      </c>
      <c r="CU3" s="1023" t="s">
        <v>290</v>
      </c>
      <c r="CV3" s="138">
        <v>54940335000</v>
      </c>
      <c r="CW3" s="138">
        <v>0</v>
      </c>
      <c r="CX3" s="138">
        <v>0</v>
      </c>
      <c r="CY3" s="138">
        <f>+CV3/$CY$1*$CZ$1</f>
        <v>54940335</v>
      </c>
      <c r="CZ3" s="138">
        <f t="shared" ref="CZ3:DA3" si="0">+CW3/$CY$1*$CZ$1</f>
        <v>0</v>
      </c>
      <c r="DA3" s="138">
        <f t="shared" si="0"/>
        <v>0</v>
      </c>
    </row>
    <row r="4" spans="1:105" ht="15" customHeight="1" x14ac:dyDescent="0.25">
      <c r="A4" s="185" t="s">
        <v>426</v>
      </c>
      <c r="B4" s="1023" t="s">
        <v>218</v>
      </c>
      <c r="C4" s="185" t="s">
        <v>427</v>
      </c>
      <c r="D4" s="1023" t="s">
        <v>312</v>
      </c>
      <c r="E4" s="138">
        <v>20617916000</v>
      </c>
      <c r="F4" s="138">
        <v>0</v>
      </c>
      <c r="G4" s="138">
        <v>0</v>
      </c>
      <c r="H4" s="138">
        <f t="shared" ref="H4:H38" si="1">+E4/$H$1*$I$1</f>
        <v>20617916</v>
      </c>
      <c r="I4" s="138">
        <f t="shared" ref="I4:I38" si="2">+F4/$H$1*$I$1</f>
        <v>0</v>
      </c>
      <c r="J4" s="138">
        <f t="shared" ref="J4:J38" si="3">+G4/$H$1*$I$1</f>
        <v>0</v>
      </c>
      <c r="M4" s="1173" t="s">
        <v>428</v>
      </c>
      <c r="N4" s="1172" t="s">
        <v>923</v>
      </c>
      <c r="O4" s="1173" t="s">
        <v>456</v>
      </c>
      <c r="P4" s="1173" t="s">
        <v>269</v>
      </c>
      <c r="Q4" s="1176">
        <v>8900000</v>
      </c>
      <c r="R4" s="1176">
        <f t="shared" ref="R4:R10" si="4">+Q4/$Q$1*$R$1</f>
        <v>8900</v>
      </c>
      <c r="T4" s="1169" t="s">
        <v>426</v>
      </c>
      <c r="U4" s="1169" t="s">
        <v>218</v>
      </c>
      <c r="V4" s="1169" t="s">
        <v>427</v>
      </c>
      <c r="W4" s="1182" t="s">
        <v>312</v>
      </c>
      <c r="X4" s="1170">
        <v>20617916000</v>
      </c>
      <c r="Y4" s="1170">
        <v>0</v>
      </c>
      <c r="Z4" s="1170">
        <v>0</v>
      </c>
      <c r="AA4" s="1171">
        <f t="shared" ref="AA4:AA42" si="5">+X4/$AB$1*$AC$1</f>
        <v>20617916</v>
      </c>
      <c r="AB4" s="1171">
        <f t="shared" ref="AB4:AB42" si="6">+Y4/$AB$1*$AC$1</f>
        <v>0</v>
      </c>
      <c r="AC4" s="1171">
        <f t="shared" ref="AC4:AC42" si="7">+Z4/$AB$1*$AC$1</f>
        <v>0</v>
      </c>
      <c r="AE4" s="185" t="s">
        <v>426</v>
      </c>
      <c r="AF4" s="185" t="s">
        <v>218</v>
      </c>
      <c r="AG4" s="185" t="s">
        <v>427</v>
      </c>
      <c r="AH4" s="185" t="s">
        <v>312</v>
      </c>
      <c r="AI4" s="1023" t="s">
        <v>524</v>
      </c>
      <c r="AJ4" s="138">
        <v>20617907292</v>
      </c>
      <c r="AK4" s="138">
        <f t="shared" ref="AK4:AK14" si="8">+AJ4/$AJ$1*$AK$1</f>
        <v>20617907.291999999</v>
      </c>
      <c r="AM4" s="1023" t="s">
        <v>426</v>
      </c>
      <c r="AN4" s="1023" t="s">
        <v>218</v>
      </c>
      <c r="AO4" s="1023" t="s">
        <v>427</v>
      </c>
      <c r="AP4" s="1023" t="s">
        <v>312</v>
      </c>
      <c r="AQ4" s="1023" t="s">
        <v>524</v>
      </c>
      <c r="AR4" s="1239">
        <v>20617916000</v>
      </c>
      <c r="AS4" s="1239">
        <v>0</v>
      </c>
      <c r="AT4" s="1239">
        <v>0</v>
      </c>
      <c r="AU4" s="1239">
        <f t="shared" ref="AU4:AU46" si="9">+AR4/$AV$1*$AW$1</f>
        <v>20617916</v>
      </c>
      <c r="AV4" s="1239">
        <f t="shared" ref="AV4:AV46" si="10">+AS4/$AV$1*$AW$1</f>
        <v>0</v>
      </c>
      <c r="AW4" s="1239">
        <f t="shared" ref="AW4:AW46" si="11">+AT4/$AV$1*$AW$1</f>
        <v>0</v>
      </c>
      <c r="AY4" s="1403" t="s">
        <v>428</v>
      </c>
      <c r="AZ4" s="1023" t="s">
        <v>923</v>
      </c>
      <c r="BA4" s="1403" t="s">
        <v>456</v>
      </c>
      <c r="BB4" s="1023" t="s">
        <v>269</v>
      </c>
      <c r="BC4" s="1404">
        <v>84000000</v>
      </c>
      <c r="BD4" s="1404">
        <f t="shared" ref="BD4:BD15" si="12">+BC4/$BC$1*$BD$1</f>
        <v>84000</v>
      </c>
      <c r="BF4" s="1403" t="s">
        <v>426</v>
      </c>
      <c r="BG4" s="1405" t="s">
        <v>218</v>
      </c>
      <c r="BH4" s="185" t="s">
        <v>427</v>
      </c>
      <c r="BI4" s="1023" t="s">
        <v>312</v>
      </c>
      <c r="BJ4" s="1404">
        <v>20617916000</v>
      </c>
      <c r="BK4" s="1404">
        <v>0</v>
      </c>
      <c r="BL4" s="1404">
        <v>0</v>
      </c>
      <c r="BM4" s="1404">
        <f t="shared" ref="BM4:BM49" si="13">+BJ4/$BM$1*$BN$1</f>
        <v>20617916</v>
      </c>
      <c r="BN4" s="1404">
        <f t="shared" ref="BN4:BN49" si="14">+BK4/$BM$1*$BN$1</f>
        <v>0</v>
      </c>
      <c r="BO4" s="1404">
        <f t="shared" ref="BO4:BO49" si="15">+BL4/$BM$1*$BN$1</f>
        <v>0</v>
      </c>
      <c r="BR4" s="1403" t="s">
        <v>428</v>
      </c>
      <c r="BS4" s="1023" t="s">
        <v>923</v>
      </c>
      <c r="BT4" s="1403" t="s">
        <v>456</v>
      </c>
      <c r="BU4" s="185" t="s">
        <v>269</v>
      </c>
      <c r="BV4" s="1404">
        <v>937032000</v>
      </c>
      <c r="BW4" s="1404">
        <f t="shared" ref="BW4:BW17" si="16">+BV4/$BU$1*$BV$1</f>
        <v>937032</v>
      </c>
      <c r="BY4" s="185" t="s">
        <v>426</v>
      </c>
      <c r="BZ4" s="185" t="s">
        <v>218</v>
      </c>
      <c r="CA4" s="185" t="s">
        <v>427</v>
      </c>
      <c r="CB4" s="185" t="s">
        <v>312</v>
      </c>
      <c r="CC4" s="1023" t="s">
        <v>524</v>
      </c>
      <c r="CD4" s="138">
        <v>20617916000</v>
      </c>
      <c r="CE4" s="138">
        <v>0</v>
      </c>
      <c r="CF4" s="138">
        <v>0</v>
      </c>
      <c r="CG4" s="138">
        <f t="shared" ref="CG4:CG51" si="17">+CD4/$CH$1*$CI$1</f>
        <v>20617916</v>
      </c>
      <c r="CH4" s="138">
        <f t="shared" ref="CH4:CH51" si="18">+CE4/$CH$1*$CI$1</f>
        <v>0</v>
      </c>
      <c r="CI4" s="138">
        <f t="shared" ref="CI4:CI51" si="19">+CF4/$CH$1*$CI$1</f>
        <v>0</v>
      </c>
      <c r="CK4" s="1023" t="s">
        <v>428</v>
      </c>
      <c r="CL4" s="1023" t="s">
        <v>923</v>
      </c>
      <c r="CM4" s="1023" t="s">
        <v>429</v>
      </c>
      <c r="CN4" s="1023" t="s">
        <v>270</v>
      </c>
      <c r="CO4" s="138">
        <v>10071551</v>
      </c>
      <c r="CP4" s="138">
        <f t="shared" ref="CP4:CP17" si="20">+CO4/$CO$1*$CP$1</f>
        <v>10071.550999999999</v>
      </c>
      <c r="CR4" s="1023" t="s">
        <v>426</v>
      </c>
      <c r="CS4" s="1023" t="s">
        <v>218</v>
      </c>
      <c r="CT4" s="1023" t="s">
        <v>427</v>
      </c>
      <c r="CU4" s="1023" t="s">
        <v>312</v>
      </c>
      <c r="CV4" s="138">
        <v>20617916000</v>
      </c>
      <c r="CW4" s="138">
        <v>0</v>
      </c>
      <c r="CX4" s="138">
        <v>0</v>
      </c>
      <c r="CY4" s="138">
        <f t="shared" ref="CY4:CY53" si="21">+CV4/$CY$1*$CZ$1</f>
        <v>20617916</v>
      </c>
      <c r="CZ4" s="138">
        <f t="shared" ref="CZ4:CZ53" si="22">+CW4/$CY$1*$CZ$1</f>
        <v>0</v>
      </c>
      <c r="DA4" s="138">
        <f t="shared" ref="DA4:DA53" si="23">+CX4/$CY$1*$CZ$1</f>
        <v>0</v>
      </c>
    </row>
    <row r="5" spans="1:105" ht="15" customHeight="1" x14ac:dyDescent="0.25">
      <c r="A5" s="185" t="s">
        <v>428</v>
      </c>
      <c r="B5" s="1023" t="s">
        <v>923</v>
      </c>
      <c r="C5" s="185" t="s">
        <v>456</v>
      </c>
      <c r="D5" s="1023" t="s">
        <v>269</v>
      </c>
      <c r="E5" s="138">
        <v>2642082000</v>
      </c>
      <c r="F5" s="138">
        <v>0</v>
      </c>
      <c r="G5" s="138">
        <v>0</v>
      </c>
      <c r="H5" s="138">
        <f t="shared" si="1"/>
        <v>2642082</v>
      </c>
      <c r="I5" s="138">
        <f t="shared" si="2"/>
        <v>0</v>
      </c>
      <c r="J5" s="138">
        <f t="shared" si="3"/>
        <v>0</v>
      </c>
      <c r="M5" s="1173" t="s">
        <v>428</v>
      </c>
      <c r="N5" s="1172" t="s">
        <v>923</v>
      </c>
      <c r="O5" s="1173" t="s">
        <v>429</v>
      </c>
      <c r="P5" s="1173" t="s">
        <v>270</v>
      </c>
      <c r="Q5" s="1176">
        <v>12734603</v>
      </c>
      <c r="R5" s="1176">
        <f t="shared" si="4"/>
        <v>12734.602999999999</v>
      </c>
      <c r="T5" s="1169" t="s">
        <v>426</v>
      </c>
      <c r="U5" s="1169" t="s">
        <v>218</v>
      </c>
      <c r="V5" s="1169" t="s">
        <v>478</v>
      </c>
      <c r="W5" s="1182" t="s">
        <v>290</v>
      </c>
      <c r="X5" s="1170">
        <v>0</v>
      </c>
      <c r="Y5" s="1170">
        <v>54940335000</v>
      </c>
      <c r="Z5" s="1170">
        <v>9107771724</v>
      </c>
      <c r="AA5" s="1171">
        <f t="shared" si="5"/>
        <v>0</v>
      </c>
      <c r="AB5" s="1171">
        <f t="shared" si="6"/>
        <v>54940335</v>
      </c>
      <c r="AC5" s="1171">
        <f t="shared" si="7"/>
        <v>9107771.7239999995</v>
      </c>
      <c r="AE5" s="185" t="s">
        <v>428</v>
      </c>
      <c r="AF5" s="185" t="s">
        <v>923</v>
      </c>
      <c r="AG5" s="185" t="s">
        <v>429</v>
      </c>
      <c r="AH5" s="185" t="s">
        <v>270</v>
      </c>
      <c r="AI5" s="1023" t="s">
        <v>524</v>
      </c>
      <c r="AJ5" s="138">
        <v>12734603</v>
      </c>
      <c r="AK5" s="138">
        <f t="shared" si="8"/>
        <v>12734.602999999999</v>
      </c>
      <c r="AM5" s="1023" t="s">
        <v>426</v>
      </c>
      <c r="AN5" s="1023" t="s">
        <v>218</v>
      </c>
      <c r="AO5" s="1023" t="s">
        <v>478</v>
      </c>
      <c r="AP5" s="1023" t="s">
        <v>290</v>
      </c>
      <c r="AQ5" s="1023" t="s">
        <v>524</v>
      </c>
      <c r="AR5" s="1239">
        <v>0</v>
      </c>
      <c r="AS5" s="1239">
        <v>54940335000</v>
      </c>
      <c r="AT5" s="1239">
        <v>23349187668</v>
      </c>
      <c r="AU5" s="1239">
        <f t="shared" si="9"/>
        <v>0</v>
      </c>
      <c r="AV5" s="1239">
        <f t="shared" si="10"/>
        <v>54940335</v>
      </c>
      <c r="AW5" s="1239">
        <f t="shared" si="11"/>
        <v>23349187.668000001</v>
      </c>
      <c r="AY5" s="1403" t="s">
        <v>428</v>
      </c>
      <c r="AZ5" s="1023" t="s">
        <v>923</v>
      </c>
      <c r="BA5" s="1403" t="s">
        <v>429</v>
      </c>
      <c r="BB5" s="1023" t="s">
        <v>270</v>
      </c>
      <c r="BC5" s="1404">
        <v>17214603</v>
      </c>
      <c r="BD5" s="1404">
        <f t="shared" si="12"/>
        <v>17214.602999999999</v>
      </c>
      <c r="BF5" s="1403" t="s">
        <v>426</v>
      </c>
      <c r="BG5" s="1405" t="s">
        <v>218</v>
      </c>
      <c r="BH5" s="185" t="s">
        <v>431</v>
      </c>
      <c r="BI5" s="1023" t="s">
        <v>431</v>
      </c>
      <c r="BJ5" s="1404">
        <v>0</v>
      </c>
      <c r="BK5" s="1404">
        <v>0</v>
      </c>
      <c r="BL5" s="1404">
        <v>0</v>
      </c>
      <c r="BM5" s="1404">
        <f t="shared" si="13"/>
        <v>0</v>
      </c>
      <c r="BN5" s="1404">
        <f t="shared" si="14"/>
        <v>0</v>
      </c>
      <c r="BO5" s="1404">
        <f t="shared" si="15"/>
        <v>0</v>
      </c>
      <c r="BR5" s="1403" t="s">
        <v>428</v>
      </c>
      <c r="BS5" s="1023" t="s">
        <v>923</v>
      </c>
      <c r="BT5" s="1403" t="s">
        <v>429</v>
      </c>
      <c r="BU5" s="185" t="s">
        <v>270</v>
      </c>
      <c r="BV5" s="1404">
        <v>14834603</v>
      </c>
      <c r="BW5" s="1404">
        <f t="shared" si="16"/>
        <v>14834.602999999999</v>
      </c>
      <c r="BY5" s="185" t="s">
        <v>426</v>
      </c>
      <c r="BZ5" s="185" t="s">
        <v>218</v>
      </c>
      <c r="CA5" s="185" t="s">
        <v>431</v>
      </c>
      <c r="CB5" s="185" t="s">
        <v>431</v>
      </c>
      <c r="CC5" s="1023" t="s">
        <v>524</v>
      </c>
      <c r="CD5" s="138">
        <v>0</v>
      </c>
      <c r="CE5" s="138">
        <v>0</v>
      </c>
      <c r="CF5" s="138">
        <v>0</v>
      </c>
      <c r="CG5" s="138">
        <f t="shared" si="17"/>
        <v>0</v>
      </c>
      <c r="CH5" s="138">
        <f t="shared" si="18"/>
        <v>0</v>
      </c>
      <c r="CI5" s="138">
        <f t="shared" si="19"/>
        <v>0</v>
      </c>
      <c r="CK5" s="1023" t="s">
        <v>428</v>
      </c>
      <c r="CL5" s="1023" t="s">
        <v>923</v>
      </c>
      <c r="CM5" s="1023" t="s">
        <v>430</v>
      </c>
      <c r="CN5" s="1023" t="s">
        <v>313</v>
      </c>
      <c r="CO5" s="138">
        <v>139289</v>
      </c>
      <c r="CP5" s="138">
        <f t="shared" si="20"/>
        <v>139.28899999999999</v>
      </c>
      <c r="CR5" s="1023" t="s">
        <v>426</v>
      </c>
      <c r="CS5" s="1023" t="s">
        <v>218</v>
      </c>
      <c r="CT5" s="1023" t="s">
        <v>431</v>
      </c>
      <c r="CU5" s="1023" t="s">
        <v>431</v>
      </c>
      <c r="CV5" s="138">
        <v>0</v>
      </c>
      <c r="CW5" s="138">
        <v>0</v>
      </c>
      <c r="CX5" s="138">
        <v>0</v>
      </c>
      <c r="CY5" s="138">
        <f t="shared" si="21"/>
        <v>0</v>
      </c>
      <c r="CZ5" s="138">
        <f t="shared" si="22"/>
        <v>0</v>
      </c>
      <c r="DA5" s="138">
        <f t="shared" si="23"/>
        <v>0</v>
      </c>
    </row>
    <row r="6" spans="1:105" ht="15" customHeight="1" x14ac:dyDescent="0.25">
      <c r="A6" s="185" t="s">
        <v>428</v>
      </c>
      <c r="B6" s="1023" t="s">
        <v>923</v>
      </c>
      <c r="C6" s="185" t="s">
        <v>479</v>
      </c>
      <c r="D6" s="1023" t="s">
        <v>333</v>
      </c>
      <c r="E6" s="138">
        <v>587229000</v>
      </c>
      <c r="F6" s="138">
        <v>0</v>
      </c>
      <c r="G6" s="138">
        <v>0</v>
      </c>
      <c r="H6" s="138">
        <f t="shared" si="1"/>
        <v>587229</v>
      </c>
      <c r="I6" s="138">
        <f t="shared" si="2"/>
        <v>0</v>
      </c>
      <c r="J6" s="138">
        <f t="shared" si="3"/>
        <v>0</v>
      </c>
      <c r="M6" s="1173" t="s">
        <v>825</v>
      </c>
      <c r="N6" s="1172" t="s">
        <v>826</v>
      </c>
      <c r="O6" s="1173" t="s">
        <v>431</v>
      </c>
      <c r="P6" s="1173" t="s">
        <v>431</v>
      </c>
      <c r="Q6" s="1176">
        <v>15164780950</v>
      </c>
      <c r="R6" s="1176">
        <f t="shared" si="4"/>
        <v>15164780.949999999</v>
      </c>
      <c r="T6" s="1169" t="s">
        <v>426</v>
      </c>
      <c r="U6" s="1169" t="s">
        <v>218</v>
      </c>
      <c r="V6" s="1169" t="s">
        <v>431</v>
      </c>
      <c r="W6" s="1182" t="s">
        <v>431</v>
      </c>
      <c r="X6" s="1170">
        <v>0</v>
      </c>
      <c r="Y6" s="1170">
        <v>0</v>
      </c>
      <c r="Z6" s="1170">
        <v>0</v>
      </c>
      <c r="AA6" s="1171">
        <f t="shared" si="5"/>
        <v>0</v>
      </c>
      <c r="AB6" s="1171">
        <f t="shared" si="6"/>
        <v>0</v>
      </c>
      <c r="AC6" s="1171">
        <f t="shared" si="7"/>
        <v>0</v>
      </c>
      <c r="AE6" s="185" t="s">
        <v>428</v>
      </c>
      <c r="AF6" s="185" t="s">
        <v>923</v>
      </c>
      <c r="AG6" s="185" t="s">
        <v>456</v>
      </c>
      <c r="AH6" s="185" t="s">
        <v>269</v>
      </c>
      <c r="AI6" s="1023" t="s">
        <v>524</v>
      </c>
      <c r="AJ6" s="138">
        <v>30857000</v>
      </c>
      <c r="AK6" s="138">
        <f t="shared" si="8"/>
        <v>30857</v>
      </c>
      <c r="AM6" s="1023" t="s">
        <v>426</v>
      </c>
      <c r="AN6" s="1023" t="s">
        <v>218</v>
      </c>
      <c r="AO6" s="1023" t="s">
        <v>427</v>
      </c>
      <c r="AP6" s="1023" t="s">
        <v>312</v>
      </c>
      <c r="AQ6" s="1023" t="s">
        <v>524</v>
      </c>
      <c r="AR6" s="1239">
        <v>0</v>
      </c>
      <c r="AS6" s="1239">
        <v>20617907292</v>
      </c>
      <c r="AT6" s="1239">
        <v>20617907292</v>
      </c>
      <c r="AU6" s="1239">
        <f t="shared" si="9"/>
        <v>0</v>
      </c>
      <c r="AV6" s="1239">
        <f t="shared" si="10"/>
        <v>20617907.291999999</v>
      </c>
      <c r="AW6" s="1239">
        <f t="shared" si="11"/>
        <v>20617907.291999999</v>
      </c>
      <c r="AY6" s="1403" t="s">
        <v>823</v>
      </c>
      <c r="AZ6" s="1023" t="s">
        <v>824</v>
      </c>
      <c r="BA6" s="1403" t="s">
        <v>431</v>
      </c>
      <c r="BB6" s="1023" t="s">
        <v>431</v>
      </c>
      <c r="BC6" s="1404">
        <v>125929730</v>
      </c>
      <c r="BD6" s="1404">
        <f t="shared" si="12"/>
        <v>125929.73</v>
      </c>
      <c r="BF6" s="1403" t="s">
        <v>426</v>
      </c>
      <c r="BG6" s="1405" t="s">
        <v>218</v>
      </c>
      <c r="BH6" s="185" t="s">
        <v>427</v>
      </c>
      <c r="BI6" s="1023" t="s">
        <v>312</v>
      </c>
      <c r="BJ6" s="1404">
        <v>0</v>
      </c>
      <c r="BK6" s="1404">
        <v>20617907292</v>
      </c>
      <c r="BL6" s="1404">
        <v>20617907292</v>
      </c>
      <c r="BM6" s="1404">
        <f t="shared" si="13"/>
        <v>0</v>
      </c>
      <c r="BN6" s="1404">
        <f t="shared" si="14"/>
        <v>20617907.291999999</v>
      </c>
      <c r="BO6" s="1404">
        <f t="shared" si="15"/>
        <v>20617907.291999999</v>
      </c>
      <c r="BR6" s="1403" t="s">
        <v>984</v>
      </c>
      <c r="BS6" s="1023" t="s">
        <v>985</v>
      </c>
      <c r="BT6" s="1403" t="s">
        <v>431</v>
      </c>
      <c r="BU6" s="185" t="s">
        <v>431</v>
      </c>
      <c r="BV6" s="1404">
        <v>31380000</v>
      </c>
      <c r="BW6" s="1404">
        <f t="shared" si="16"/>
        <v>31380</v>
      </c>
      <c r="BY6" s="185" t="s">
        <v>426</v>
      </c>
      <c r="BZ6" s="185" t="s">
        <v>218</v>
      </c>
      <c r="CA6" s="185" t="s">
        <v>478</v>
      </c>
      <c r="CB6" s="185" t="s">
        <v>290</v>
      </c>
      <c r="CC6" s="1023" t="s">
        <v>524</v>
      </c>
      <c r="CD6" s="138">
        <v>0</v>
      </c>
      <c r="CE6" s="138">
        <v>54940335000</v>
      </c>
      <c r="CF6" s="138">
        <v>34574611432</v>
      </c>
      <c r="CG6" s="138">
        <f t="shared" si="17"/>
        <v>0</v>
      </c>
      <c r="CH6" s="138">
        <f t="shared" si="18"/>
        <v>54940335</v>
      </c>
      <c r="CI6" s="138">
        <f t="shared" si="19"/>
        <v>34574611.431999996</v>
      </c>
      <c r="CK6" s="1023" t="s">
        <v>428</v>
      </c>
      <c r="CL6" s="1023" t="s">
        <v>923</v>
      </c>
      <c r="CM6" s="1023" t="s">
        <v>456</v>
      </c>
      <c r="CN6" s="1023" t="s">
        <v>269</v>
      </c>
      <c r="CO6" s="138">
        <v>126200000</v>
      </c>
      <c r="CP6" s="138">
        <f t="shared" si="20"/>
        <v>126200</v>
      </c>
      <c r="CR6" s="1023" t="s">
        <v>426</v>
      </c>
      <c r="CS6" s="1023" t="s">
        <v>218</v>
      </c>
      <c r="CT6" s="1023" t="s">
        <v>427</v>
      </c>
      <c r="CU6" s="1023" t="s">
        <v>312</v>
      </c>
      <c r="CV6" s="138">
        <v>0</v>
      </c>
      <c r="CW6" s="138">
        <v>20617907292</v>
      </c>
      <c r="CX6" s="138">
        <v>20617907292</v>
      </c>
      <c r="CY6" s="138">
        <f t="shared" si="21"/>
        <v>0</v>
      </c>
      <c r="CZ6" s="138">
        <f t="shared" si="22"/>
        <v>20617907.291999999</v>
      </c>
      <c r="DA6" s="138">
        <f t="shared" si="23"/>
        <v>20617907.291999999</v>
      </c>
    </row>
    <row r="7" spans="1:105" ht="15" customHeight="1" x14ac:dyDescent="0.25">
      <c r="A7" s="185" t="s">
        <v>428</v>
      </c>
      <c r="B7" s="1023" t="s">
        <v>923</v>
      </c>
      <c r="C7" s="185" t="s">
        <v>454</v>
      </c>
      <c r="D7" s="1023" t="s">
        <v>455</v>
      </c>
      <c r="E7" s="138">
        <v>300000000</v>
      </c>
      <c r="F7" s="138">
        <v>0</v>
      </c>
      <c r="G7" s="138">
        <v>0</v>
      </c>
      <c r="H7" s="138">
        <f t="shared" si="1"/>
        <v>300000</v>
      </c>
      <c r="I7" s="138">
        <f t="shared" si="2"/>
        <v>0</v>
      </c>
      <c r="J7" s="138">
        <f t="shared" si="3"/>
        <v>0</v>
      </c>
      <c r="M7" s="1173" t="s">
        <v>831</v>
      </c>
      <c r="N7" s="1172" t="s">
        <v>832</v>
      </c>
      <c r="O7" s="1173" t="s">
        <v>431</v>
      </c>
      <c r="P7" s="1173" t="s">
        <v>431</v>
      </c>
      <c r="Q7" s="1176">
        <v>101430000</v>
      </c>
      <c r="R7" s="1176">
        <f t="shared" si="4"/>
        <v>101430</v>
      </c>
      <c r="T7" s="1169" t="s">
        <v>428</v>
      </c>
      <c r="U7" s="1169" t="s">
        <v>923</v>
      </c>
      <c r="V7" s="1169" t="s">
        <v>456</v>
      </c>
      <c r="W7" s="1182" t="s">
        <v>269</v>
      </c>
      <c r="X7" s="1170">
        <v>2642082000</v>
      </c>
      <c r="Y7" s="1170">
        <v>0</v>
      </c>
      <c r="Z7" s="1170">
        <v>0</v>
      </c>
      <c r="AA7" s="1171">
        <f t="shared" si="5"/>
        <v>2642082</v>
      </c>
      <c r="AB7" s="1171">
        <f t="shared" si="6"/>
        <v>0</v>
      </c>
      <c r="AC7" s="1171">
        <f t="shared" si="7"/>
        <v>0</v>
      </c>
      <c r="AE7" s="185" t="s">
        <v>823</v>
      </c>
      <c r="AF7" s="185" t="s">
        <v>824</v>
      </c>
      <c r="AG7" s="185" t="s">
        <v>431</v>
      </c>
      <c r="AH7" s="185" t="s">
        <v>431</v>
      </c>
      <c r="AI7" s="1023" t="s">
        <v>524</v>
      </c>
      <c r="AJ7" s="138">
        <v>9999958</v>
      </c>
      <c r="AK7" s="138">
        <f t="shared" si="8"/>
        <v>9999.9580000000005</v>
      </c>
      <c r="AM7" s="1023" t="s">
        <v>426</v>
      </c>
      <c r="AN7" s="1023" t="s">
        <v>218</v>
      </c>
      <c r="AO7" s="1023" t="s">
        <v>431</v>
      </c>
      <c r="AP7" s="1023" t="s">
        <v>431</v>
      </c>
      <c r="AQ7" s="1023" t="s">
        <v>524</v>
      </c>
      <c r="AR7" s="1239">
        <v>0</v>
      </c>
      <c r="AS7" s="1239">
        <v>0</v>
      </c>
      <c r="AT7" s="1239">
        <v>0</v>
      </c>
      <c r="AU7" s="1239">
        <f t="shared" si="9"/>
        <v>0</v>
      </c>
      <c r="AV7" s="1239">
        <f t="shared" si="10"/>
        <v>0</v>
      </c>
      <c r="AW7" s="1239">
        <f t="shared" si="11"/>
        <v>0</v>
      </c>
      <c r="AY7" s="1403" t="s">
        <v>825</v>
      </c>
      <c r="AZ7" s="1023" t="s">
        <v>826</v>
      </c>
      <c r="BA7" s="1403" t="s">
        <v>431</v>
      </c>
      <c r="BB7" s="1023" t="s">
        <v>431</v>
      </c>
      <c r="BC7" s="1404">
        <v>6815555087</v>
      </c>
      <c r="BD7" s="1404">
        <f t="shared" si="12"/>
        <v>6815555.0870000003</v>
      </c>
      <c r="BF7" s="1403" t="s">
        <v>426</v>
      </c>
      <c r="BG7" s="1405" t="s">
        <v>218</v>
      </c>
      <c r="BH7" s="185" t="s">
        <v>478</v>
      </c>
      <c r="BI7" s="1023" t="s">
        <v>290</v>
      </c>
      <c r="BJ7" s="1404">
        <v>0</v>
      </c>
      <c r="BK7" s="1404">
        <v>54940335000</v>
      </c>
      <c r="BL7" s="1404">
        <v>33043723878</v>
      </c>
      <c r="BM7" s="1404">
        <f t="shared" si="13"/>
        <v>0</v>
      </c>
      <c r="BN7" s="1404">
        <f t="shared" si="14"/>
        <v>54940335</v>
      </c>
      <c r="BO7" s="1404">
        <f t="shared" si="15"/>
        <v>33043723.877999999</v>
      </c>
      <c r="BR7" s="1403" t="s">
        <v>434</v>
      </c>
      <c r="BS7" s="1023" t="s">
        <v>141</v>
      </c>
      <c r="BT7" s="1403" t="s">
        <v>431</v>
      </c>
      <c r="BU7" s="185" t="s">
        <v>431</v>
      </c>
      <c r="BV7" s="1404">
        <v>2771721054</v>
      </c>
      <c r="BW7" s="1404">
        <f t="shared" si="16"/>
        <v>2771721.054</v>
      </c>
      <c r="BY7" s="185" t="s">
        <v>426</v>
      </c>
      <c r="BZ7" s="185" t="s">
        <v>218</v>
      </c>
      <c r="CA7" s="185" t="s">
        <v>427</v>
      </c>
      <c r="CB7" s="185" t="s">
        <v>312</v>
      </c>
      <c r="CC7" s="1023" t="s">
        <v>524</v>
      </c>
      <c r="CD7" s="138">
        <v>0</v>
      </c>
      <c r="CE7" s="138">
        <v>20617907292</v>
      </c>
      <c r="CF7" s="138">
        <v>20617907292</v>
      </c>
      <c r="CG7" s="138">
        <f t="shared" si="17"/>
        <v>0</v>
      </c>
      <c r="CH7" s="138">
        <f t="shared" si="18"/>
        <v>20617907.291999999</v>
      </c>
      <c r="CI7" s="138">
        <f t="shared" si="19"/>
        <v>20617907.291999999</v>
      </c>
      <c r="CK7" s="1023" t="s">
        <v>428</v>
      </c>
      <c r="CL7" s="1023" t="s">
        <v>923</v>
      </c>
      <c r="CM7" s="1023" t="s">
        <v>453</v>
      </c>
      <c r="CN7" s="1023" t="s">
        <v>272</v>
      </c>
      <c r="CO7" s="138">
        <v>490000</v>
      </c>
      <c r="CP7" s="138">
        <f t="shared" si="20"/>
        <v>490</v>
      </c>
      <c r="CR7" s="1023" t="s">
        <v>426</v>
      </c>
      <c r="CS7" s="1023" t="s">
        <v>218</v>
      </c>
      <c r="CT7" s="1023" t="s">
        <v>478</v>
      </c>
      <c r="CU7" s="1023" t="s">
        <v>290</v>
      </c>
      <c r="CV7" s="138">
        <v>0</v>
      </c>
      <c r="CW7" s="138">
        <v>54940335000</v>
      </c>
      <c r="CX7" s="138">
        <v>54940335000</v>
      </c>
      <c r="CY7" s="138">
        <f t="shared" si="21"/>
        <v>0</v>
      </c>
      <c r="CZ7" s="138">
        <f t="shared" si="22"/>
        <v>54940335</v>
      </c>
      <c r="DA7" s="138">
        <f t="shared" si="23"/>
        <v>54940335</v>
      </c>
    </row>
    <row r="8" spans="1:105" ht="15" customHeight="1" x14ac:dyDescent="0.25">
      <c r="A8" s="185" t="s">
        <v>428</v>
      </c>
      <c r="B8" s="1023" t="s">
        <v>923</v>
      </c>
      <c r="C8" s="185" t="s">
        <v>429</v>
      </c>
      <c r="D8" s="1023" t="s">
        <v>270</v>
      </c>
      <c r="E8" s="138">
        <v>256612000</v>
      </c>
      <c r="F8" s="138">
        <v>0</v>
      </c>
      <c r="G8" s="138">
        <v>0</v>
      </c>
      <c r="H8" s="138">
        <f t="shared" si="1"/>
        <v>256612</v>
      </c>
      <c r="I8" s="138">
        <f t="shared" si="2"/>
        <v>0</v>
      </c>
      <c r="J8" s="138">
        <f t="shared" si="3"/>
        <v>0</v>
      </c>
      <c r="M8" s="1173" t="s">
        <v>837</v>
      </c>
      <c r="N8" s="1172" t="s">
        <v>838</v>
      </c>
      <c r="O8" s="1173" t="s">
        <v>431</v>
      </c>
      <c r="P8" s="1173" t="s">
        <v>431</v>
      </c>
      <c r="Q8" s="1176">
        <v>36200000</v>
      </c>
      <c r="R8" s="1176">
        <f t="shared" si="4"/>
        <v>36200</v>
      </c>
      <c r="T8" s="1169" t="s">
        <v>428</v>
      </c>
      <c r="U8" s="1169" t="s">
        <v>923</v>
      </c>
      <c r="V8" s="1169" t="s">
        <v>479</v>
      </c>
      <c r="W8" s="1182" t="s">
        <v>333</v>
      </c>
      <c r="X8" s="1170">
        <v>587229000</v>
      </c>
      <c r="Y8" s="1170">
        <v>0</v>
      </c>
      <c r="Z8" s="1170">
        <v>0</v>
      </c>
      <c r="AA8" s="1171">
        <f t="shared" si="5"/>
        <v>587229</v>
      </c>
      <c r="AB8" s="1171">
        <f t="shared" si="6"/>
        <v>0</v>
      </c>
      <c r="AC8" s="1171">
        <f t="shared" si="7"/>
        <v>0</v>
      </c>
      <c r="AE8" s="185" t="s">
        <v>825</v>
      </c>
      <c r="AF8" s="185" t="s">
        <v>826</v>
      </c>
      <c r="AG8" s="185" t="s">
        <v>431</v>
      </c>
      <c r="AH8" s="185" t="s">
        <v>431</v>
      </c>
      <c r="AI8" s="1023" t="s">
        <v>524</v>
      </c>
      <c r="AJ8" s="138">
        <v>2493326736</v>
      </c>
      <c r="AK8" s="138">
        <f t="shared" si="8"/>
        <v>2493326.736</v>
      </c>
      <c r="AM8" s="1023" t="s">
        <v>428</v>
      </c>
      <c r="AN8" s="1023" t="s">
        <v>923</v>
      </c>
      <c r="AO8" s="1023" t="s">
        <v>456</v>
      </c>
      <c r="AP8" s="1023" t="s">
        <v>269</v>
      </c>
      <c r="AQ8" s="1023" t="s">
        <v>524</v>
      </c>
      <c r="AR8" s="1239">
        <v>2642082000</v>
      </c>
      <c r="AS8" s="1239">
        <v>0</v>
      </c>
      <c r="AT8" s="1239">
        <v>0</v>
      </c>
      <c r="AU8" s="1239">
        <f t="shared" si="9"/>
        <v>2642082</v>
      </c>
      <c r="AV8" s="1239">
        <f t="shared" si="10"/>
        <v>0</v>
      </c>
      <c r="AW8" s="1239">
        <f t="shared" si="11"/>
        <v>0</v>
      </c>
      <c r="AY8" s="1403" t="s">
        <v>827</v>
      </c>
      <c r="AZ8" s="1023" t="s">
        <v>828</v>
      </c>
      <c r="BA8" s="1403" t="s">
        <v>431</v>
      </c>
      <c r="BB8" s="1023" t="s">
        <v>431</v>
      </c>
      <c r="BC8" s="1404">
        <v>4846954252</v>
      </c>
      <c r="BD8" s="1404">
        <f t="shared" si="12"/>
        <v>4846954.2520000003</v>
      </c>
      <c r="BF8" s="1403" t="s">
        <v>428</v>
      </c>
      <c r="BG8" s="1405" t="s">
        <v>923</v>
      </c>
      <c r="BH8" s="185" t="s">
        <v>456</v>
      </c>
      <c r="BI8" s="1023" t="s">
        <v>269</v>
      </c>
      <c r="BJ8" s="1404">
        <v>2642082000</v>
      </c>
      <c r="BK8" s="1404">
        <v>0</v>
      </c>
      <c r="BL8" s="1404">
        <v>0</v>
      </c>
      <c r="BM8" s="1404">
        <f t="shared" si="13"/>
        <v>2642082</v>
      </c>
      <c r="BN8" s="1404">
        <f t="shared" si="14"/>
        <v>0</v>
      </c>
      <c r="BO8" s="1404">
        <f t="shared" si="15"/>
        <v>0</v>
      </c>
      <c r="BR8" s="1403" t="s">
        <v>823</v>
      </c>
      <c r="BS8" s="1023" t="s">
        <v>824</v>
      </c>
      <c r="BT8" s="1403" t="s">
        <v>431</v>
      </c>
      <c r="BU8" s="185" t="s">
        <v>431</v>
      </c>
      <c r="BV8" s="1404">
        <v>335487721</v>
      </c>
      <c r="BW8" s="1404">
        <f t="shared" si="16"/>
        <v>335487.72100000002</v>
      </c>
      <c r="BY8" s="185" t="s">
        <v>428</v>
      </c>
      <c r="BZ8" s="185" t="s">
        <v>923</v>
      </c>
      <c r="CA8" s="185" t="s">
        <v>456</v>
      </c>
      <c r="CB8" s="185" t="s">
        <v>269</v>
      </c>
      <c r="CC8" s="1023" t="s">
        <v>524</v>
      </c>
      <c r="CD8" s="138">
        <v>2642082000</v>
      </c>
      <c r="CE8" s="138">
        <v>0</v>
      </c>
      <c r="CF8" s="138">
        <v>0</v>
      </c>
      <c r="CG8" s="138">
        <f t="shared" si="17"/>
        <v>2642082</v>
      </c>
      <c r="CH8" s="138">
        <f t="shared" si="18"/>
        <v>0</v>
      </c>
      <c r="CI8" s="138">
        <f t="shared" si="19"/>
        <v>0</v>
      </c>
      <c r="CK8" s="1023" t="s">
        <v>984</v>
      </c>
      <c r="CL8" s="1023" t="s">
        <v>985</v>
      </c>
      <c r="CM8" s="1023" t="s">
        <v>431</v>
      </c>
      <c r="CN8" s="1023" t="s">
        <v>431</v>
      </c>
      <c r="CO8" s="138">
        <v>17290000</v>
      </c>
      <c r="CP8" s="138">
        <f t="shared" si="20"/>
        <v>17290</v>
      </c>
      <c r="CR8" s="1023" t="s">
        <v>428</v>
      </c>
      <c r="CS8" s="1023" t="s">
        <v>923</v>
      </c>
      <c r="CT8" s="1023" t="s">
        <v>456</v>
      </c>
      <c r="CU8" s="1023" t="s">
        <v>269</v>
      </c>
      <c r="CV8" s="138">
        <v>2642082000</v>
      </c>
      <c r="CW8" s="138">
        <v>0</v>
      </c>
      <c r="CX8" s="138">
        <v>0</v>
      </c>
      <c r="CY8" s="138">
        <f t="shared" si="21"/>
        <v>2642082</v>
      </c>
      <c r="CZ8" s="138">
        <f t="shared" si="22"/>
        <v>0</v>
      </c>
      <c r="DA8" s="138">
        <f t="shared" si="23"/>
        <v>0</v>
      </c>
    </row>
    <row r="9" spans="1:105" ht="15" customHeight="1" x14ac:dyDescent="0.25">
      <c r="A9" s="185" t="s">
        <v>428</v>
      </c>
      <c r="B9" s="1023" t="s">
        <v>923</v>
      </c>
      <c r="C9" s="185" t="s">
        <v>430</v>
      </c>
      <c r="D9" s="1023" t="s">
        <v>313</v>
      </c>
      <c r="E9" s="138">
        <v>5000000</v>
      </c>
      <c r="F9" s="138">
        <v>0</v>
      </c>
      <c r="G9" s="138">
        <v>0</v>
      </c>
      <c r="H9" s="138">
        <f t="shared" si="1"/>
        <v>5000</v>
      </c>
      <c r="I9" s="138">
        <f t="shared" si="2"/>
        <v>0</v>
      </c>
      <c r="J9" s="138">
        <f t="shared" si="3"/>
        <v>0</v>
      </c>
      <c r="M9" s="1173" t="s">
        <v>841</v>
      </c>
      <c r="N9" s="1172" t="s">
        <v>842</v>
      </c>
      <c r="O9" s="1173" t="s">
        <v>431</v>
      </c>
      <c r="P9" s="1173" t="s">
        <v>431</v>
      </c>
      <c r="Q9" s="1176">
        <v>947121500</v>
      </c>
      <c r="R9" s="1176">
        <f t="shared" si="4"/>
        <v>947121.5</v>
      </c>
      <c r="T9" s="1169" t="s">
        <v>428</v>
      </c>
      <c r="U9" s="1169" t="s">
        <v>923</v>
      </c>
      <c r="V9" s="1169" t="s">
        <v>454</v>
      </c>
      <c r="W9" s="1182" t="s">
        <v>455</v>
      </c>
      <c r="X9" s="1170">
        <v>300000000</v>
      </c>
      <c r="Y9" s="1170">
        <v>0</v>
      </c>
      <c r="Z9" s="1170">
        <v>0</v>
      </c>
      <c r="AA9" s="1171">
        <f t="shared" si="5"/>
        <v>300000</v>
      </c>
      <c r="AB9" s="1171">
        <f t="shared" si="6"/>
        <v>0</v>
      </c>
      <c r="AC9" s="1171">
        <f t="shared" si="7"/>
        <v>0</v>
      </c>
      <c r="AE9" s="185" t="s">
        <v>829</v>
      </c>
      <c r="AF9" s="185" t="s">
        <v>830</v>
      </c>
      <c r="AG9" s="185" t="s">
        <v>431</v>
      </c>
      <c r="AH9" s="185" t="s">
        <v>431</v>
      </c>
      <c r="AI9" s="1023" t="s">
        <v>524</v>
      </c>
      <c r="AJ9" s="138">
        <v>74436520</v>
      </c>
      <c r="AK9" s="138">
        <f t="shared" si="8"/>
        <v>74436.52</v>
      </c>
      <c r="AM9" s="1023" t="s">
        <v>428</v>
      </c>
      <c r="AN9" s="1023" t="s">
        <v>923</v>
      </c>
      <c r="AO9" s="1023" t="s">
        <v>479</v>
      </c>
      <c r="AP9" s="1023" t="s">
        <v>333</v>
      </c>
      <c r="AQ9" s="1023" t="s">
        <v>524</v>
      </c>
      <c r="AR9" s="1239">
        <v>587229000</v>
      </c>
      <c r="AS9" s="1239">
        <v>0</v>
      </c>
      <c r="AT9" s="1239">
        <v>0</v>
      </c>
      <c r="AU9" s="1239">
        <f t="shared" si="9"/>
        <v>587229</v>
      </c>
      <c r="AV9" s="1239">
        <f t="shared" si="10"/>
        <v>0</v>
      </c>
      <c r="AW9" s="1239">
        <f t="shared" si="11"/>
        <v>0</v>
      </c>
      <c r="AY9" s="1403" t="s">
        <v>829</v>
      </c>
      <c r="AZ9" s="1023" t="s">
        <v>830</v>
      </c>
      <c r="BA9" s="1403" t="s">
        <v>431</v>
      </c>
      <c r="BB9" s="1023" t="s">
        <v>431</v>
      </c>
      <c r="BC9" s="1404">
        <v>149569511</v>
      </c>
      <c r="BD9" s="1404">
        <f t="shared" si="12"/>
        <v>149569.511</v>
      </c>
      <c r="BF9" s="1403" t="s">
        <v>428</v>
      </c>
      <c r="BG9" s="1405" t="s">
        <v>923</v>
      </c>
      <c r="BH9" s="185" t="s">
        <v>479</v>
      </c>
      <c r="BI9" s="1023" t="s">
        <v>333</v>
      </c>
      <c r="BJ9" s="1404">
        <v>587229000</v>
      </c>
      <c r="BK9" s="1404">
        <v>0</v>
      </c>
      <c r="BL9" s="1404">
        <v>0</v>
      </c>
      <c r="BM9" s="1404">
        <f t="shared" si="13"/>
        <v>587229</v>
      </c>
      <c r="BN9" s="1404">
        <f t="shared" si="14"/>
        <v>0</v>
      </c>
      <c r="BO9" s="1404">
        <f t="shared" si="15"/>
        <v>0</v>
      </c>
      <c r="BR9" s="1403" t="s">
        <v>825</v>
      </c>
      <c r="BS9" s="1023" t="s">
        <v>826</v>
      </c>
      <c r="BT9" s="1403" t="s">
        <v>431</v>
      </c>
      <c r="BU9" s="185" t="s">
        <v>431</v>
      </c>
      <c r="BV9" s="1404">
        <v>5407289910</v>
      </c>
      <c r="BW9" s="1404">
        <f t="shared" si="16"/>
        <v>5407289.9100000001</v>
      </c>
      <c r="BY9" s="185" t="s">
        <v>428</v>
      </c>
      <c r="BZ9" s="185" t="s">
        <v>923</v>
      </c>
      <c r="CA9" s="185" t="s">
        <v>479</v>
      </c>
      <c r="CB9" s="185" t="s">
        <v>333</v>
      </c>
      <c r="CC9" s="1023" t="s">
        <v>524</v>
      </c>
      <c r="CD9" s="138">
        <v>587229000</v>
      </c>
      <c r="CE9" s="138">
        <v>0</v>
      </c>
      <c r="CF9" s="138">
        <v>0</v>
      </c>
      <c r="CG9" s="138">
        <f t="shared" si="17"/>
        <v>587229</v>
      </c>
      <c r="CH9" s="138">
        <f t="shared" si="18"/>
        <v>0</v>
      </c>
      <c r="CI9" s="138">
        <f t="shared" si="19"/>
        <v>0</v>
      </c>
      <c r="CK9" s="1023" t="s">
        <v>823</v>
      </c>
      <c r="CL9" s="1023" t="s">
        <v>824</v>
      </c>
      <c r="CM9" s="1023" t="s">
        <v>431</v>
      </c>
      <c r="CN9" s="1023" t="s">
        <v>431</v>
      </c>
      <c r="CO9" s="138">
        <v>265650335</v>
      </c>
      <c r="CP9" s="138">
        <f t="shared" si="20"/>
        <v>265650.33500000002</v>
      </c>
      <c r="CR9" s="1023" t="s">
        <v>428</v>
      </c>
      <c r="CS9" s="1023" t="s">
        <v>923</v>
      </c>
      <c r="CT9" s="1023" t="s">
        <v>479</v>
      </c>
      <c r="CU9" s="1023" t="s">
        <v>333</v>
      </c>
      <c r="CV9" s="138">
        <v>587229000</v>
      </c>
      <c r="CW9" s="138">
        <v>0</v>
      </c>
      <c r="CX9" s="138">
        <v>0</v>
      </c>
      <c r="CY9" s="138">
        <f t="shared" si="21"/>
        <v>587229</v>
      </c>
      <c r="CZ9" s="138">
        <f t="shared" si="22"/>
        <v>0</v>
      </c>
      <c r="DA9" s="138">
        <f t="shared" si="23"/>
        <v>0</v>
      </c>
    </row>
    <row r="10" spans="1:105" ht="15" customHeight="1" x14ac:dyDescent="0.25">
      <c r="A10" s="185" t="s">
        <v>428</v>
      </c>
      <c r="B10" s="1023" t="s">
        <v>923</v>
      </c>
      <c r="C10" s="185" t="s">
        <v>453</v>
      </c>
      <c r="D10" s="1023" t="s">
        <v>272</v>
      </c>
      <c r="E10" s="138">
        <v>3000000</v>
      </c>
      <c r="F10" s="138">
        <v>0</v>
      </c>
      <c r="G10" s="138">
        <v>0</v>
      </c>
      <c r="H10" s="138">
        <f t="shared" si="1"/>
        <v>3000</v>
      </c>
      <c r="I10" s="138">
        <f t="shared" si="2"/>
        <v>0</v>
      </c>
      <c r="J10" s="138">
        <f t="shared" si="3"/>
        <v>0</v>
      </c>
      <c r="M10" s="1173" t="s">
        <v>435</v>
      </c>
      <c r="N10" s="1172" t="s">
        <v>452</v>
      </c>
      <c r="O10" s="1173" t="s">
        <v>431</v>
      </c>
      <c r="P10" s="1173" t="s">
        <v>431</v>
      </c>
      <c r="Q10" s="1176">
        <v>149403452</v>
      </c>
      <c r="R10" s="1176">
        <f t="shared" si="4"/>
        <v>149403.45199999999</v>
      </c>
      <c r="T10" s="1169" t="s">
        <v>428</v>
      </c>
      <c r="U10" s="1169" t="s">
        <v>923</v>
      </c>
      <c r="V10" s="1169" t="s">
        <v>429</v>
      </c>
      <c r="W10" s="1182" t="s">
        <v>270</v>
      </c>
      <c r="X10" s="1170">
        <v>256612000</v>
      </c>
      <c r="Y10" s="1170">
        <v>0</v>
      </c>
      <c r="Z10" s="1170">
        <v>0</v>
      </c>
      <c r="AA10" s="1171">
        <f t="shared" si="5"/>
        <v>256612</v>
      </c>
      <c r="AB10" s="1171">
        <f t="shared" si="6"/>
        <v>0</v>
      </c>
      <c r="AC10" s="1171">
        <f t="shared" si="7"/>
        <v>0</v>
      </c>
      <c r="AE10" s="185" t="s">
        <v>831</v>
      </c>
      <c r="AF10" s="185" t="s">
        <v>832</v>
      </c>
      <c r="AG10" s="185" t="s">
        <v>431</v>
      </c>
      <c r="AH10" s="185" t="s">
        <v>431</v>
      </c>
      <c r="AI10" s="1023" t="s">
        <v>524</v>
      </c>
      <c r="AJ10" s="138">
        <v>577091613</v>
      </c>
      <c r="AK10" s="138">
        <f t="shared" si="8"/>
        <v>577091.61300000001</v>
      </c>
      <c r="AM10" s="1023" t="s">
        <v>428</v>
      </c>
      <c r="AN10" s="1023" t="s">
        <v>923</v>
      </c>
      <c r="AO10" s="1023" t="s">
        <v>454</v>
      </c>
      <c r="AP10" s="1023" t="s">
        <v>455</v>
      </c>
      <c r="AQ10" s="1023" t="s">
        <v>524</v>
      </c>
      <c r="AR10" s="1239">
        <v>300000000</v>
      </c>
      <c r="AS10" s="1239">
        <v>0</v>
      </c>
      <c r="AT10" s="1239">
        <v>0</v>
      </c>
      <c r="AU10" s="1239">
        <f t="shared" si="9"/>
        <v>300000</v>
      </c>
      <c r="AV10" s="1239">
        <f t="shared" si="10"/>
        <v>0</v>
      </c>
      <c r="AW10" s="1239">
        <f t="shared" si="11"/>
        <v>0</v>
      </c>
      <c r="AY10" s="1403" t="s">
        <v>831</v>
      </c>
      <c r="AZ10" s="1023" t="s">
        <v>832</v>
      </c>
      <c r="BA10" s="1403" t="s">
        <v>431</v>
      </c>
      <c r="BB10" s="1023" t="s">
        <v>431</v>
      </c>
      <c r="BC10" s="1404">
        <v>1064351197</v>
      </c>
      <c r="BD10" s="1404">
        <f t="shared" si="12"/>
        <v>1064351.1969999999</v>
      </c>
      <c r="BF10" s="1403" t="s">
        <v>428</v>
      </c>
      <c r="BG10" s="1405" t="s">
        <v>923</v>
      </c>
      <c r="BH10" s="185" t="s">
        <v>454</v>
      </c>
      <c r="BI10" s="1023" t="s">
        <v>455</v>
      </c>
      <c r="BJ10" s="1404">
        <v>300000000</v>
      </c>
      <c r="BK10" s="1404">
        <v>0</v>
      </c>
      <c r="BL10" s="1404">
        <v>0</v>
      </c>
      <c r="BM10" s="1404">
        <f t="shared" si="13"/>
        <v>300000</v>
      </c>
      <c r="BN10" s="1404">
        <f t="shared" si="14"/>
        <v>0</v>
      </c>
      <c r="BO10" s="1404">
        <f t="shared" si="15"/>
        <v>0</v>
      </c>
      <c r="BR10" s="1403" t="s">
        <v>827</v>
      </c>
      <c r="BS10" s="1023" t="s">
        <v>828</v>
      </c>
      <c r="BT10" s="1403" t="s">
        <v>431</v>
      </c>
      <c r="BU10" s="185" t="s">
        <v>431</v>
      </c>
      <c r="BV10" s="1404">
        <v>208919281</v>
      </c>
      <c r="BW10" s="1404">
        <f t="shared" si="16"/>
        <v>208919.28099999999</v>
      </c>
      <c r="BY10" s="185" t="s">
        <v>428</v>
      </c>
      <c r="BZ10" s="185" t="s">
        <v>923</v>
      </c>
      <c r="CA10" s="185" t="s">
        <v>454</v>
      </c>
      <c r="CB10" s="185" t="s">
        <v>455</v>
      </c>
      <c r="CC10" s="1023" t="s">
        <v>524</v>
      </c>
      <c r="CD10" s="138">
        <v>300000000</v>
      </c>
      <c r="CE10" s="138">
        <v>0</v>
      </c>
      <c r="CF10" s="138">
        <v>0</v>
      </c>
      <c r="CG10" s="138">
        <f t="shared" si="17"/>
        <v>300000</v>
      </c>
      <c r="CH10" s="138">
        <f t="shared" si="18"/>
        <v>0</v>
      </c>
      <c r="CI10" s="138">
        <f t="shared" si="19"/>
        <v>0</v>
      </c>
      <c r="CK10" s="1023" t="s">
        <v>825</v>
      </c>
      <c r="CL10" s="1023" t="s">
        <v>826</v>
      </c>
      <c r="CM10" s="1023" t="s">
        <v>431</v>
      </c>
      <c r="CN10" s="1023" t="s">
        <v>431</v>
      </c>
      <c r="CO10" s="138">
        <v>3573297502</v>
      </c>
      <c r="CP10" s="138">
        <f t="shared" si="20"/>
        <v>3573297.5019999999</v>
      </c>
      <c r="CR10" s="1023" t="s">
        <v>428</v>
      </c>
      <c r="CS10" s="1023" t="s">
        <v>923</v>
      </c>
      <c r="CT10" s="1023" t="s">
        <v>454</v>
      </c>
      <c r="CU10" s="1023" t="s">
        <v>455</v>
      </c>
      <c r="CV10" s="138">
        <v>300000000</v>
      </c>
      <c r="CW10" s="138">
        <v>0</v>
      </c>
      <c r="CX10" s="138">
        <v>0</v>
      </c>
      <c r="CY10" s="138">
        <f t="shared" si="21"/>
        <v>300000</v>
      </c>
      <c r="CZ10" s="138">
        <f t="shared" si="22"/>
        <v>0</v>
      </c>
      <c r="DA10" s="138">
        <f t="shared" si="23"/>
        <v>0</v>
      </c>
    </row>
    <row r="11" spans="1:105" ht="15" customHeight="1" x14ac:dyDescent="0.25">
      <c r="A11" s="185" t="s">
        <v>428</v>
      </c>
      <c r="B11" s="1023" t="s">
        <v>923</v>
      </c>
      <c r="C11" s="185" t="s">
        <v>454</v>
      </c>
      <c r="D11" s="1023" t="s">
        <v>455</v>
      </c>
      <c r="E11" s="138">
        <v>0</v>
      </c>
      <c r="F11" s="138">
        <v>103736157</v>
      </c>
      <c r="G11" s="138">
        <v>56316000</v>
      </c>
      <c r="H11" s="138">
        <f t="shared" si="1"/>
        <v>0</v>
      </c>
      <c r="I11" s="138">
        <f t="shared" si="2"/>
        <v>103736.15700000001</v>
      </c>
      <c r="J11" s="138">
        <f t="shared" si="3"/>
        <v>56316</v>
      </c>
      <c r="R11" s="669">
        <f>SUM(R3:R10)</f>
        <v>25528342.228999998</v>
      </c>
      <c r="T11" s="1169" t="s">
        <v>428</v>
      </c>
      <c r="U11" s="1169" t="s">
        <v>923</v>
      </c>
      <c r="V11" s="1169" t="s">
        <v>430</v>
      </c>
      <c r="W11" s="1182" t="s">
        <v>313</v>
      </c>
      <c r="X11" s="1170">
        <v>5000000</v>
      </c>
      <c r="Y11" s="1170">
        <v>0</v>
      </c>
      <c r="Z11" s="1170">
        <v>0</v>
      </c>
      <c r="AA11" s="1171">
        <f t="shared" si="5"/>
        <v>5000</v>
      </c>
      <c r="AB11" s="1171">
        <f t="shared" si="6"/>
        <v>0</v>
      </c>
      <c r="AC11" s="1171">
        <f t="shared" si="7"/>
        <v>0</v>
      </c>
      <c r="AE11" s="185" t="s">
        <v>835</v>
      </c>
      <c r="AF11" s="185" t="s">
        <v>836</v>
      </c>
      <c r="AG11" s="185" t="s">
        <v>431</v>
      </c>
      <c r="AH11" s="185" t="s">
        <v>431</v>
      </c>
      <c r="AI11" s="1023" t="s">
        <v>524</v>
      </c>
      <c r="AJ11" s="138">
        <v>88260000</v>
      </c>
      <c r="AK11" s="138">
        <f t="shared" si="8"/>
        <v>88260</v>
      </c>
      <c r="AM11" s="1023" t="s">
        <v>428</v>
      </c>
      <c r="AN11" s="1023" t="s">
        <v>923</v>
      </c>
      <c r="AO11" s="1023" t="s">
        <v>429</v>
      </c>
      <c r="AP11" s="1023" t="s">
        <v>270</v>
      </c>
      <c r="AQ11" s="1023" t="s">
        <v>524</v>
      </c>
      <c r="AR11" s="1239">
        <v>256612000</v>
      </c>
      <c r="AS11" s="1239">
        <v>0</v>
      </c>
      <c r="AT11" s="1239">
        <v>0</v>
      </c>
      <c r="AU11" s="1239">
        <f t="shared" si="9"/>
        <v>256612</v>
      </c>
      <c r="AV11" s="1239">
        <f t="shared" si="10"/>
        <v>0</v>
      </c>
      <c r="AW11" s="1239">
        <f t="shared" si="11"/>
        <v>0</v>
      </c>
      <c r="AY11" s="1403" t="s">
        <v>833</v>
      </c>
      <c r="AZ11" s="1023" t="s">
        <v>834</v>
      </c>
      <c r="BA11" s="1403" t="s">
        <v>431</v>
      </c>
      <c r="BB11" s="1023" t="s">
        <v>431</v>
      </c>
      <c r="BC11" s="1404">
        <v>406146000</v>
      </c>
      <c r="BD11" s="1404">
        <f t="shared" si="12"/>
        <v>406146</v>
      </c>
      <c r="BF11" s="1403" t="s">
        <v>428</v>
      </c>
      <c r="BG11" s="1405" t="s">
        <v>923</v>
      </c>
      <c r="BH11" s="185" t="s">
        <v>429</v>
      </c>
      <c r="BI11" s="1023" t="s">
        <v>270</v>
      </c>
      <c r="BJ11" s="1404">
        <v>256612000</v>
      </c>
      <c r="BK11" s="1404">
        <v>0</v>
      </c>
      <c r="BL11" s="1404">
        <v>0</v>
      </c>
      <c r="BM11" s="1404">
        <f t="shared" si="13"/>
        <v>256612</v>
      </c>
      <c r="BN11" s="1404">
        <f t="shared" si="14"/>
        <v>0</v>
      </c>
      <c r="BO11" s="1404">
        <f t="shared" si="15"/>
        <v>0</v>
      </c>
      <c r="BR11" s="1403" t="s">
        <v>829</v>
      </c>
      <c r="BS11" s="1023" t="s">
        <v>830</v>
      </c>
      <c r="BT11" s="1403" t="s">
        <v>431</v>
      </c>
      <c r="BU11" s="185" t="s">
        <v>431</v>
      </c>
      <c r="BV11" s="1404">
        <v>224888896</v>
      </c>
      <c r="BW11" s="1404">
        <f t="shared" si="16"/>
        <v>224888.89600000001</v>
      </c>
      <c r="BY11" s="185" t="s">
        <v>428</v>
      </c>
      <c r="BZ11" s="185" t="s">
        <v>923</v>
      </c>
      <c r="CA11" s="185" t="s">
        <v>429</v>
      </c>
      <c r="CB11" s="185" t="s">
        <v>270</v>
      </c>
      <c r="CC11" s="1023" t="s">
        <v>524</v>
      </c>
      <c r="CD11" s="138">
        <v>256612000</v>
      </c>
      <c r="CE11" s="138">
        <v>0</v>
      </c>
      <c r="CF11" s="138">
        <v>0</v>
      </c>
      <c r="CG11" s="138">
        <f t="shared" si="17"/>
        <v>256612</v>
      </c>
      <c r="CH11" s="138">
        <f t="shared" si="18"/>
        <v>0</v>
      </c>
      <c r="CI11" s="138">
        <f t="shared" si="19"/>
        <v>0</v>
      </c>
      <c r="CK11" s="1023" t="s">
        <v>831</v>
      </c>
      <c r="CL11" s="1023" t="s">
        <v>832</v>
      </c>
      <c r="CM11" s="1023" t="s">
        <v>431</v>
      </c>
      <c r="CN11" s="1023" t="s">
        <v>431</v>
      </c>
      <c r="CO11" s="138">
        <v>1200795821</v>
      </c>
      <c r="CP11" s="138">
        <f t="shared" si="20"/>
        <v>1200795.821</v>
      </c>
      <c r="CR11" s="1023" t="s">
        <v>428</v>
      </c>
      <c r="CS11" s="1023" t="s">
        <v>923</v>
      </c>
      <c r="CT11" s="1023" t="s">
        <v>429</v>
      </c>
      <c r="CU11" s="1023" t="s">
        <v>270</v>
      </c>
      <c r="CV11" s="138">
        <v>256612000</v>
      </c>
      <c r="CW11" s="138">
        <v>0</v>
      </c>
      <c r="CX11" s="138">
        <v>0</v>
      </c>
      <c r="CY11" s="138">
        <f t="shared" si="21"/>
        <v>256612</v>
      </c>
      <c r="CZ11" s="138">
        <f t="shared" si="22"/>
        <v>0</v>
      </c>
      <c r="DA11" s="138">
        <f t="shared" si="23"/>
        <v>0</v>
      </c>
    </row>
    <row r="12" spans="1:105" ht="15" customHeight="1" x14ac:dyDescent="0.25">
      <c r="A12" s="185" t="s">
        <v>428</v>
      </c>
      <c r="B12" s="1023" t="s">
        <v>923</v>
      </c>
      <c r="C12" s="185" t="s">
        <v>479</v>
      </c>
      <c r="D12" s="1023" t="s">
        <v>333</v>
      </c>
      <c r="E12" s="138">
        <v>0</v>
      </c>
      <c r="F12" s="138">
        <v>49027429</v>
      </c>
      <c r="G12" s="138">
        <v>49027429</v>
      </c>
      <c r="H12" s="138">
        <f t="shared" si="1"/>
        <v>0</v>
      </c>
      <c r="I12" s="138">
        <f t="shared" si="2"/>
        <v>49027.428999999996</v>
      </c>
      <c r="J12" s="138">
        <f t="shared" si="3"/>
        <v>49027.428999999996</v>
      </c>
      <c r="R12" s="686"/>
      <c r="T12" s="1169" t="s">
        <v>428</v>
      </c>
      <c r="U12" s="1169" t="s">
        <v>923</v>
      </c>
      <c r="V12" s="1169" t="s">
        <v>453</v>
      </c>
      <c r="W12" s="1182" t="s">
        <v>272</v>
      </c>
      <c r="X12" s="1170">
        <v>3000000</v>
      </c>
      <c r="Y12" s="1170">
        <v>0</v>
      </c>
      <c r="Z12" s="1170">
        <v>0</v>
      </c>
      <c r="AA12" s="1171">
        <f t="shared" si="5"/>
        <v>3000</v>
      </c>
      <c r="AB12" s="1171">
        <f t="shared" si="6"/>
        <v>0</v>
      </c>
      <c r="AC12" s="1171">
        <f t="shared" si="7"/>
        <v>0</v>
      </c>
      <c r="AE12" s="185" t="s">
        <v>837</v>
      </c>
      <c r="AF12" s="185" t="s">
        <v>838</v>
      </c>
      <c r="AG12" s="185" t="s">
        <v>431</v>
      </c>
      <c r="AH12" s="185" t="s">
        <v>431</v>
      </c>
      <c r="AI12" s="1023" t="s">
        <v>524</v>
      </c>
      <c r="AJ12" s="138">
        <v>69020000</v>
      </c>
      <c r="AK12" s="138">
        <f t="shared" si="8"/>
        <v>69020</v>
      </c>
      <c r="AM12" s="1023" t="s">
        <v>428</v>
      </c>
      <c r="AN12" s="1023" t="s">
        <v>923</v>
      </c>
      <c r="AO12" s="1023" t="s">
        <v>430</v>
      </c>
      <c r="AP12" s="1023" t="s">
        <v>313</v>
      </c>
      <c r="AQ12" s="1023" t="s">
        <v>524</v>
      </c>
      <c r="AR12" s="1239">
        <v>5000000</v>
      </c>
      <c r="AS12" s="1239">
        <v>0</v>
      </c>
      <c r="AT12" s="1239">
        <v>0</v>
      </c>
      <c r="AU12" s="1239">
        <f t="shared" si="9"/>
        <v>5000</v>
      </c>
      <c r="AV12" s="1239">
        <f t="shared" si="10"/>
        <v>0</v>
      </c>
      <c r="AW12" s="1239">
        <f t="shared" si="11"/>
        <v>0</v>
      </c>
      <c r="AY12" s="1403" t="s">
        <v>835</v>
      </c>
      <c r="AZ12" s="1023" t="s">
        <v>836</v>
      </c>
      <c r="BA12" s="1403" t="s">
        <v>431</v>
      </c>
      <c r="BB12" s="1023" t="s">
        <v>431</v>
      </c>
      <c r="BC12" s="1404">
        <v>237956770</v>
      </c>
      <c r="BD12" s="1404">
        <f t="shared" si="12"/>
        <v>237956.77</v>
      </c>
      <c r="BF12" s="1403" t="s">
        <v>428</v>
      </c>
      <c r="BG12" s="1405" t="s">
        <v>923</v>
      </c>
      <c r="BH12" s="185" t="s">
        <v>430</v>
      </c>
      <c r="BI12" s="1023" t="s">
        <v>313</v>
      </c>
      <c r="BJ12" s="1404">
        <v>5000000</v>
      </c>
      <c r="BK12" s="1404">
        <v>0</v>
      </c>
      <c r="BL12" s="1404">
        <v>0</v>
      </c>
      <c r="BM12" s="1404">
        <f t="shared" si="13"/>
        <v>5000</v>
      </c>
      <c r="BN12" s="1404">
        <f t="shared" si="14"/>
        <v>0</v>
      </c>
      <c r="BO12" s="1404">
        <f t="shared" si="15"/>
        <v>0</v>
      </c>
      <c r="BR12" s="1403" t="s">
        <v>831</v>
      </c>
      <c r="BS12" s="1023" t="s">
        <v>832</v>
      </c>
      <c r="BT12" s="1403" t="s">
        <v>431</v>
      </c>
      <c r="BU12" s="185" t="s">
        <v>431</v>
      </c>
      <c r="BV12" s="1404">
        <v>1129588764</v>
      </c>
      <c r="BW12" s="1404">
        <f t="shared" si="16"/>
        <v>1129588.764</v>
      </c>
      <c r="BY12" s="185" t="s">
        <v>428</v>
      </c>
      <c r="BZ12" s="185" t="s">
        <v>923</v>
      </c>
      <c r="CA12" s="185" t="s">
        <v>430</v>
      </c>
      <c r="CB12" s="185" t="s">
        <v>313</v>
      </c>
      <c r="CC12" s="1023" t="s">
        <v>524</v>
      </c>
      <c r="CD12" s="138">
        <v>5000000</v>
      </c>
      <c r="CE12" s="138">
        <v>0</v>
      </c>
      <c r="CF12" s="138">
        <v>0</v>
      </c>
      <c r="CG12" s="138">
        <f t="shared" si="17"/>
        <v>5000</v>
      </c>
      <c r="CH12" s="138">
        <f t="shared" si="18"/>
        <v>0</v>
      </c>
      <c r="CI12" s="138">
        <f t="shared" si="19"/>
        <v>0</v>
      </c>
      <c r="CK12" s="1023" t="s">
        <v>833</v>
      </c>
      <c r="CL12" s="1023" t="s">
        <v>834</v>
      </c>
      <c r="CM12" s="1023" t="s">
        <v>431</v>
      </c>
      <c r="CN12" s="1023" t="s">
        <v>431</v>
      </c>
      <c r="CO12" s="138">
        <v>659886340</v>
      </c>
      <c r="CP12" s="138">
        <f t="shared" si="20"/>
        <v>659886.34</v>
      </c>
      <c r="CR12" s="1023" t="s">
        <v>428</v>
      </c>
      <c r="CS12" s="1023" t="s">
        <v>923</v>
      </c>
      <c r="CT12" s="1023" t="s">
        <v>430</v>
      </c>
      <c r="CU12" s="1023" t="s">
        <v>313</v>
      </c>
      <c r="CV12" s="138">
        <v>5000000</v>
      </c>
      <c r="CW12" s="138">
        <v>0</v>
      </c>
      <c r="CX12" s="138">
        <v>0</v>
      </c>
      <c r="CY12" s="138">
        <f t="shared" si="21"/>
        <v>5000</v>
      </c>
      <c r="CZ12" s="138">
        <f t="shared" si="22"/>
        <v>0</v>
      </c>
      <c r="DA12" s="138">
        <f t="shared" si="23"/>
        <v>0</v>
      </c>
    </row>
    <row r="13" spans="1:105" ht="15" customHeight="1" x14ac:dyDescent="0.25">
      <c r="A13" s="185" t="s">
        <v>428</v>
      </c>
      <c r="B13" s="1023" t="s">
        <v>923</v>
      </c>
      <c r="C13" s="185" t="s">
        <v>429</v>
      </c>
      <c r="D13" s="1023" t="s">
        <v>270</v>
      </c>
      <c r="E13" s="138">
        <v>0</v>
      </c>
      <c r="F13" s="138">
        <v>152815236</v>
      </c>
      <c r="G13" s="138">
        <v>12734603</v>
      </c>
      <c r="H13" s="138">
        <f t="shared" si="1"/>
        <v>0</v>
      </c>
      <c r="I13" s="138">
        <f t="shared" si="2"/>
        <v>152815.236</v>
      </c>
      <c r="J13" s="138">
        <f t="shared" si="3"/>
        <v>12734.602999999999</v>
      </c>
      <c r="T13" s="1169" t="s">
        <v>428</v>
      </c>
      <c r="U13" s="1169" t="s">
        <v>923</v>
      </c>
      <c r="V13" s="1169" t="s">
        <v>429</v>
      </c>
      <c r="W13" s="1182" t="s">
        <v>270</v>
      </c>
      <c r="X13" s="1170">
        <v>0</v>
      </c>
      <c r="Y13" s="1170">
        <v>174095236</v>
      </c>
      <c r="Z13" s="1170">
        <v>25469206</v>
      </c>
      <c r="AA13" s="1171">
        <f t="shared" si="5"/>
        <v>0</v>
      </c>
      <c r="AB13" s="1171">
        <f t="shared" si="6"/>
        <v>174095.236</v>
      </c>
      <c r="AC13" s="1171">
        <f t="shared" si="7"/>
        <v>25469.205999999998</v>
      </c>
      <c r="AE13" s="185" t="s">
        <v>841</v>
      </c>
      <c r="AF13" s="185" t="s">
        <v>842</v>
      </c>
      <c r="AG13" s="185" t="s">
        <v>431</v>
      </c>
      <c r="AH13" s="185" t="s">
        <v>431</v>
      </c>
      <c r="AI13" s="1023" t="s">
        <v>524</v>
      </c>
      <c r="AJ13" s="138">
        <v>2057958652</v>
      </c>
      <c r="AK13" s="138">
        <f t="shared" si="8"/>
        <v>2057958.652</v>
      </c>
      <c r="AM13" s="1023" t="s">
        <v>428</v>
      </c>
      <c r="AN13" s="1023" t="s">
        <v>923</v>
      </c>
      <c r="AO13" s="1023" t="s">
        <v>453</v>
      </c>
      <c r="AP13" s="1023" t="s">
        <v>272</v>
      </c>
      <c r="AQ13" s="1023" t="s">
        <v>524</v>
      </c>
      <c r="AR13" s="1239">
        <v>3000000</v>
      </c>
      <c r="AS13" s="1239">
        <v>0</v>
      </c>
      <c r="AT13" s="1239">
        <v>0</v>
      </c>
      <c r="AU13" s="1239">
        <f t="shared" si="9"/>
        <v>3000</v>
      </c>
      <c r="AV13" s="1239">
        <f t="shared" si="10"/>
        <v>0</v>
      </c>
      <c r="AW13" s="1239">
        <f t="shared" si="11"/>
        <v>0</v>
      </c>
      <c r="AY13" s="1403" t="s">
        <v>837</v>
      </c>
      <c r="AZ13" s="1023" t="s">
        <v>838</v>
      </c>
      <c r="BA13" s="1403" t="s">
        <v>431</v>
      </c>
      <c r="BB13" s="1023" t="s">
        <v>431</v>
      </c>
      <c r="BC13" s="1404">
        <v>18345625</v>
      </c>
      <c r="BD13" s="1404">
        <f t="shared" si="12"/>
        <v>18345.625</v>
      </c>
      <c r="BF13" s="1403" t="s">
        <v>428</v>
      </c>
      <c r="BG13" s="1405" t="s">
        <v>923</v>
      </c>
      <c r="BH13" s="185" t="s">
        <v>453</v>
      </c>
      <c r="BI13" s="1023" t="s">
        <v>272</v>
      </c>
      <c r="BJ13" s="1404">
        <v>3000000</v>
      </c>
      <c r="BK13" s="1404">
        <v>0</v>
      </c>
      <c r="BL13" s="1404">
        <v>0</v>
      </c>
      <c r="BM13" s="1404">
        <f t="shared" si="13"/>
        <v>3000</v>
      </c>
      <c r="BN13" s="1404">
        <f t="shared" si="14"/>
        <v>0</v>
      </c>
      <c r="BO13" s="1404">
        <f t="shared" si="15"/>
        <v>0</v>
      </c>
      <c r="BR13" s="1403" t="s">
        <v>835</v>
      </c>
      <c r="BS13" s="1023" t="s">
        <v>836</v>
      </c>
      <c r="BT13" s="1403" t="s">
        <v>431</v>
      </c>
      <c r="BU13" s="185" t="s">
        <v>431</v>
      </c>
      <c r="BV13" s="1404">
        <v>435985000</v>
      </c>
      <c r="BW13" s="1404">
        <f t="shared" si="16"/>
        <v>435985</v>
      </c>
      <c r="BY13" s="185" t="s">
        <v>428</v>
      </c>
      <c r="BZ13" s="185" t="s">
        <v>923</v>
      </c>
      <c r="CA13" s="185" t="s">
        <v>453</v>
      </c>
      <c r="CB13" s="185" t="s">
        <v>272</v>
      </c>
      <c r="CC13" s="1023" t="s">
        <v>524</v>
      </c>
      <c r="CD13" s="138">
        <v>3000000</v>
      </c>
      <c r="CE13" s="138">
        <v>0</v>
      </c>
      <c r="CF13" s="138">
        <v>0</v>
      </c>
      <c r="CG13" s="138">
        <f t="shared" si="17"/>
        <v>3000</v>
      </c>
      <c r="CH13" s="138">
        <f t="shared" si="18"/>
        <v>0</v>
      </c>
      <c r="CI13" s="138">
        <f t="shared" si="19"/>
        <v>0</v>
      </c>
      <c r="CK13" s="1023" t="s">
        <v>835</v>
      </c>
      <c r="CL13" s="1023" t="s">
        <v>836</v>
      </c>
      <c r="CM13" s="1023" t="s">
        <v>431</v>
      </c>
      <c r="CN13" s="1023" t="s">
        <v>431</v>
      </c>
      <c r="CO13" s="138">
        <v>111600000</v>
      </c>
      <c r="CP13" s="138">
        <f t="shared" si="20"/>
        <v>111600</v>
      </c>
      <c r="CR13" s="1023" t="s">
        <v>428</v>
      </c>
      <c r="CS13" s="1023" t="s">
        <v>923</v>
      </c>
      <c r="CT13" s="1023" t="s">
        <v>453</v>
      </c>
      <c r="CU13" s="1023" t="s">
        <v>272</v>
      </c>
      <c r="CV13" s="138">
        <v>3000000</v>
      </c>
      <c r="CW13" s="138">
        <v>0</v>
      </c>
      <c r="CX13" s="138">
        <v>0</v>
      </c>
      <c r="CY13" s="138">
        <f t="shared" si="21"/>
        <v>3000</v>
      </c>
      <c r="CZ13" s="138">
        <f t="shared" si="22"/>
        <v>0</v>
      </c>
      <c r="DA13" s="138">
        <f t="shared" si="23"/>
        <v>0</v>
      </c>
    </row>
    <row r="14" spans="1:105" ht="15" customHeight="1" x14ac:dyDescent="0.25">
      <c r="A14" s="185" t="s">
        <v>428</v>
      </c>
      <c r="B14" s="1023" t="s">
        <v>923</v>
      </c>
      <c r="C14" s="185" t="s">
        <v>431</v>
      </c>
      <c r="D14" s="1023" t="s">
        <v>431</v>
      </c>
      <c r="E14" s="138">
        <v>0</v>
      </c>
      <c r="F14" s="138">
        <v>0</v>
      </c>
      <c r="G14" s="138">
        <v>0</v>
      </c>
      <c r="H14" s="138">
        <f t="shared" si="1"/>
        <v>0</v>
      </c>
      <c r="I14" s="138">
        <f t="shared" si="2"/>
        <v>0</v>
      </c>
      <c r="J14" s="138">
        <f t="shared" si="3"/>
        <v>0</v>
      </c>
      <c r="T14" s="1169" t="s">
        <v>428</v>
      </c>
      <c r="U14" s="1169" t="s">
        <v>923</v>
      </c>
      <c r="V14" s="1169" t="s">
        <v>431</v>
      </c>
      <c r="W14" s="1182" t="s">
        <v>431</v>
      </c>
      <c r="X14" s="1170">
        <v>0</v>
      </c>
      <c r="Y14" s="1170">
        <v>0</v>
      </c>
      <c r="Z14" s="1170">
        <v>0</v>
      </c>
      <c r="AA14" s="1171">
        <f t="shared" si="5"/>
        <v>0</v>
      </c>
      <c r="AB14" s="1171">
        <f t="shared" si="6"/>
        <v>0</v>
      </c>
      <c r="AC14" s="1171">
        <f t="shared" si="7"/>
        <v>0</v>
      </c>
      <c r="AE14" s="185" t="s">
        <v>435</v>
      </c>
      <c r="AF14" s="185" t="s">
        <v>452</v>
      </c>
      <c r="AG14" s="185" t="s">
        <v>431</v>
      </c>
      <c r="AH14" s="185" t="s">
        <v>431</v>
      </c>
      <c r="AI14" s="1023" t="s">
        <v>524</v>
      </c>
      <c r="AJ14" s="138">
        <v>373715655</v>
      </c>
      <c r="AK14" s="138">
        <f t="shared" si="8"/>
        <v>373715.65500000003</v>
      </c>
      <c r="AM14" s="1023" t="s">
        <v>428</v>
      </c>
      <c r="AN14" s="1023" t="s">
        <v>923</v>
      </c>
      <c r="AO14" s="1023" t="s">
        <v>429</v>
      </c>
      <c r="AP14" s="1023" t="s">
        <v>270</v>
      </c>
      <c r="AQ14" s="1023" t="s">
        <v>524</v>
      </c>
      <c r="AR14" s="1239">
        <v>0</v>
      </c>
      <c r="AS14" s="1239">
        <v>174095236</v>
      </c>
      <c r="AT14" s="1239">
        <v>38203809</v>
      </c>
      <c r="AU14" s="1239">
        <f t="shared" si="9"/>
        <v>0</v>
      </c>
      <c r="AV14" s="1239">
        <f t="shared" si="10"/>
        <v>174095.236</v>
      </c>
      <c r="AW14" s="1239">
        <f t="shared" si="11"/>
        <v>38203.809000000001</v>
      </c>
      <c r="AY14" s="1403" t="s">
        <v>841</v>
      </c>
      <c r="AZ14" s="1023" t="s">
        <v>842</v>
      </c>
      <c r="BA14" s="1403" t="s">
        <v>431</v>
      </c>
      <c r="BB14" s="1023" t="s">
        <v>431</v>
      </c>
      <c r="BC14" s="1404">
        <v>738983319</v>
      </c>
      <c r="BD14" s="1404">
        <f t="shared" si="12"/>
        <v>738983.31900000002</v>
      </c>
      <c r="BF14" s="1403" t="s">
        <v>428</v>
      </c>
      <c r="BG14" s="1405" t="s">
        <v>923</v>
      </c>
      <c r="BH14" s="185" t="s">
        <v>429</v>
      </c>
      <c r="BI14" s="1023" t="s">
        <v>270</v>
      </c>
      <c r="BJ14" s="1404">
        <v>0</v>
      </c>
      <c r="BK14" s="1404">
        <v>174095236</v>
      </c>
      <c r="BL14" s="1404">
        <v>55418412</v>
      </c>
      <c r="BM14" s="1404">
        <f t="shared" si="13"/>
        <v>0</v>
      </c>
      <c r="BN14" s="1404">
        <f t="shared" si="14"/>
        <v>174095.236</v>
      </c>
      <c r="BO14" s="1404">
        <f t="shared" si="15"/>
        <v>55418.411999999997</v>
      </c>
      <c r="BR14" s="1403" t="s">
        <v>837</v>
      </c>
      <c r="BS14" s="1023" t="s">
        <v>838</v>
      </c>
      <c r="BT14" s="1403" t="s">
        <v>431</v>
      </c>
      <c r="BU14" s="185" t="s">
        <v>431</v>
      </c>
      <c r="BV14" s="1404">
        <v>15232595</v>
      </c>
      <c r="BW14" s="1404">
        <f t="shared" si="16"/>
        <v>15232.594999999999</v>
      </c>
      <c r="BY14" s="185" t="s">
        <v>428</v>
      </c>
      <c r="BZ14" s="185" t="s">
        <v>923</v>
      </c>
      <c r="CA14" s="185" t="s">
        <v>431</v>
      </c>
      <c r="CB14" s="185" t="s">
        <v>431</v>
      </c>
      <c r="CC14" s="1023" t="s">
        <v>524</v>
      </c>
      <c r="CD14" s="138">
        <v>0</v>
      </c>
      <c r="CE14" s="138">
        <v>0</v>
      </c>
      <c r="CF14" s="138">
        <v>0</v>
      </c>
      <c r="CG14" s="138">
        <f t="shared" si="17"/>
        <v>0</v>
      </c>
      <c r="CH14" s="138">
        <f t="shared" si="18"/>
        <v>0</v>
      </c>
      <c r="CI14" s="138">
        <f t="shared" si="19"/>
        <v>0</v>
      </c>
      <c r="CK14" s="1023" t="s">
        <v>837</v>
      </c>
      <c r="CL14" s="1023" t="s">
        <v>838</v>
      </c>
      <c r="CM14" s="1023" t="s">
        <v>431</v>
      </c>
      <c r="CN14" s="1023" t="s">
        <v>431</v>
      </c>
      <c r="CO14" s="138">
        <v>301550070</v>
      </c>
      <c r="CP14" s="138">
        <f t="shared" si="20"/>
        <v>301550.07</v>
      </c>
      <c r="CR14" s="1023" t="s">
        <v>428</v>
      </c>
      <c r="CS14" s="1023" t="s">
        <v>923</v>
      </c>
      <c r="CT14" s="1023" t="s">
        <v>479</v>
      </c>
      <c r="CU14" s="1023" t="s">
        <v>333</v>
      </c>
      <c r="CV14" s="138">
        <v>0</v>
      </c>
      <c r="CW14" s="138">
        <v>49027429</v>
      </c>
      <c r="CX14" s="138">
        <v>49027429</v>
      </c>
      <c r="CY14" s="138">
        <f t="shared" si="21"/>
        <v>0</v>
      </c>
      <c r="CZ14" s="138">
        <f t="shared" si="22"/>
        <v>49027.428999999996</v>
      </c>
      <c r="DA14" s="138">
        <f t="shared" si="23"/>
        <v>49027.428999999996</v>
      </c>
    </row>
    <row r="15" spans="1:105" ht="15" customHeight="1" x14ac:dyDescent="0.25">
      <c r="A15" s="185" t="s">
        <v>984</v>
      </c>
      <c r="B15" s="1023" t="s">
        <v>985</v>
      </c>
      <c r="C15" s="185" t="s">
        <v>431</v>
      </c>
      <c r="D15" s="1023" t="s">
        <v>431</v>
      </c>
      <c r="E15" s="138">
        <v>464198000</v>
      </c>
      <c r="F15" s="138">
        <v>0</v>
      </c>
      <c r="G15" s="138">
        <v>0</v>
      </c>
      <c r="H15" s="138">
        <f t="shared" si="1"/>
        <v>464198</v>
      </c>
      <c r="I15" s="138">
        <f t="shared" si="2"/>
        <v>0</v>
      </c>
      <c r="J15" s="138">
        <f t="shared" si="3"/>
        <v>0</v>
      </c>
      <c r="T15" s="1169" t="s">
        <v>428</v>
      </c>
      <c r="U15" s="1169" t="s">
        <v>923</v>
      </c>
      <c r="V15" s="1169" t="s">
        <v>479</v>
      </c>
      <c r="W15" s="1182" t="s">
        <v>333</v>
      </c>
      <c r="X15" s="1170">
        <v>0</v>
      </c>
      <c r="Y15" s="1170">
        <v>49027429</v>
      </c>
      <c r="Z15" s="1170">
        <v>49027429</v>
      </c>
      <c r="AA15" s="1171">
        <f t="shared" si="5"/>
        <v>0</v>
      </c>
      <c r="AB15" s="1171">
        <f t="shared" si="6"/>
        <v>49027.428999999996</v>
      </c>
      <c r="AC15" s="1171">
        <f t="shared" si="7"/>
        <v>49027.428999999996</v>
      </c>
      <c r="AK15" s="669">
        <f>SUM(AK3:AK14)</f>
        <v>40646723.973000005</v>
      </c>
      <c r="AM15" s="1023" t="s">
        <v>428</v>
      </c>
      <c r="AN15" s="1023" t="s">
        <v>923</v>
      </c>
      <c r="AO15" s="1023" t="s">
        <v>431</v>
      </c>
      <c r="AP15" s="1023" t="s">
        <v>431</v>
      </c>
      <c r="AQ15" s="1023" t="s">
        <v>524</v>
      </c>
      <c r="AR15" s="1239">
        <v>0</v>
      </c>
      <c r="AS15" s="1239">
        <v>0</v>
      </c>
      <c r="AT15" s="1239">
        <v>0</v>
      </c>
      <c r="AU15" s="1239">
        <f t="shared" si="9"/>
        <v>0</v>
      </c>
      <c r="AV15" s="1239">
        <f t="shared" si="10"/>
        <v>0</v>
      </c>
      <c r="AW15" s="1239">
        <f t="shared" si="11"/>
        <v>0</v>
      </c>
      <c r="AY15" s="1403" t="s">
        <v>435</v>
      </c>
      <c r="AZ15" s="1023" t="s">
        <v>452</v>
      </c>
      <c r="BA15" s="1403" t="s">
        <v>431</v>
      </c>
      <c r="BB15" s="1023" t="s">
        <v>431</v>
      </c>
      <c r="BC15" s="1404">
        <v>1111984031</v>
      </c>
      <c r="BD15" s="1404">
        <f t="shared" si="12"/>
        <v>1111984.031</v>
      </c>
      <c r="BF15" s="1403" t="s">
        <v>428</v>
      </c>
      <c r="BG15" s="1405" t="s">
        <v>923</v>
      </c>
      <c r="BH15" s="185" t="s">
        <v>431</v>
      </c>
      <c r="BI15" s="1023" t="s">
        <v>431</v>
      </c>
      <c r="BJ15" s="1404">
        <v>0</v>
      </c>
      <c r="BK15" s="1404">
        <v>0</v>
      </c>
      <c r="BL15" s="1404">
        <v>0</v>
      </c>
      <c r="BM15" s="1404">
        <f t="shared" si="13"/>
        <v>0</v>
      </c>
      <c r="BN15" s="1404">
        <f t="shared" si="14"/>
        <v>0</v>
      </c>
      <c r="BO15" s="1404">
        <f t="shared" si="15"/>
        <v>0</v>
      </c>
      <c r="BR15" s="1403" t="s">
        <v>839</v>
      </c>
      <c r="BS15" s="1023" t="s">
        <v>840</v>
      </c>
      <c r="BT15" s="1403" t="s">
        <v>431</v>
      </c>
      <c r="BU15" s="185" t="s">
        <v>431</v>
      </c>
      <c r="BV15" s="1404">
        <v>292620000</v>
      </c>
      <c r="BW15" s="1404">
        <f t="shared" si="16"/>
        <v>292620</v>
      </c>
      <c r="BY15" s="185" t="s">
        <v>428</v>
      </c>
      <c r="BZ15" s="185" t="s">
        <v>923</v>
      </c>
      <c r="CA15" s="185" t="s">
        <v>479</v>
      </c>
      <c r="CB15" s="185" t="s">
        <v>333</v>
      </c>
      <c r="CC15" s="1023" t="s">
        <v>524</v>
      </c>
      <c r="CD15" s="138">
        <v>0</v>
      </c>
      <c r="CE15" s="138">
        <v>49027429</v>
      </c>
      <c r="CF15" s="138">
        <v>49027429</v>
      </c>
      <c r="CG15" s="138">
        <f t="shared" si="17"/>
        <v>0</v>
      </c>
      <c r="CH15" s="138">
        <f t="shared" si="18"/>
        <v>49027.428999999996</v>
      </c>
      <c r="CI15" s="138">
        <f t="shared" si="19"/>
        <v>49027.428999999996</v>
      </c>
      <c r="CK15" s="1023" t="s">
        <v>839</v>
      </c>
      <c r="CL15" s="1023" t="s">
        <v>840</v>
      </c>
      <c r="CM15" s="1023" t="s">
        <v>431</v>
      </c>
      <c r="CN15" s="1023" t="s">
        <v>431</v>
      </c>
      <c r="CO15" s="138">
        <v>90000000</v>
      </c>
      <c r="CP15" s="138">
        <f t="shared" si="20"/>
        <v>90000</v>
      </c>
      <c r="CR15" s="1023" t="s">
        <v>428</v>
      </c>
      <c r="CS15" s="1023" t="s">
        <v>923</v>
      </c>
      <c r="CT15" s="1023" t="s">
        <v>453</v>
      </c>
      <c r="CU15" s="1023" t="s">
        <v>272</v>
      </c>
      <c r="CV15" s="138">
        <v>0</v>
      </c>
      <c r="CW15" s="138">
        <v>490000</v>
      </c>
      <c r="CX15" s="138">
        <v>490000</v>
      </c>
      <c r="CY15" s="138">
        <f t="shared" si="21"/>
        <v>0</v>
      </c>
      <c r="CZ15" s="138">
        <f t="shared" si="22"/>
        <v>490</v>
      </c>
      <c r="DA15" s="138">
        <f t="shared" si="23"/>
        <v>490</v>
      </c>
    </row>
    <row r="16" spans="1:105" ht="15" customHeight="1" x14ac:dyDescent="0.25">
      <c r="A16" s="185" t="s">
        <v>921</v>
      </c>
      <c r="B16" s="1023" t="s">
        <v>51</v>
      </c>
      <c r="C16" s="185" t="s">
        <v>431</v>
      </c>
      <c r="D16" s="1023" t="s">
        <v>431</v>
      </c>
      <c r="E16" s="138">
        <v>10000</v>
      </c>
      <c r="F16" s="138">
        <v>0</v>
      </c>
      <c r="G16" s="138">
        <v>0</v>
      </c>
      <c r="H16" s="138">
        <f t="shared" si="1"/>
        <v>10</v>
      </c>
      <c r="I16" s="138">
        <f t="shared" si="2"/>
        <v>0</v>
      </c>
      <c r="J16" s="138">
        <f t="shared" si="3"/>
        <v>0</v>
      </c>
      <c r="T16" s="1169" t="s">
        <v>428</v>
      </c>
      <c r="U16" s="1169" t="s">
        <v>923</v>
      </c>
      <c r="V16" s="1169" t="s">
        <v>456</v>
      </c>
      <c r="W16" s="1182" t="s">
        <v>269</v>
      </c>
      <c r="X16" s="1170">
        <v>0</v>
      </c>
      <c r="Y16" s="1170">
        <v>28900000</v>
      </c>
      <c r="Z16" s="1170">
        <v>8900000</v>
      </c>
      <c r="AA16" s="1171">
        <f t="shared" si="5"/>
        <v>0</v>
      </c>
      <c r="AB16" s="1171">
        <f t="shared" si="6"/>
        <v>28900</v>
      </c>
      <c r="AC16" s="1171">
        <f t="shared" si="7"/>
        <v>8900</v>
      </c>
      <c r="AM16" s="1023" t="s">
        <v>428</v>
      </c>
      <c r="AN16" s="1023" t="s">
        <v>923</v>
      </c>
      <c r="AO16" s="1023" t="s">
        <v>456</v>
      </c>
      <c r="AP16" s="1023" t="s">
        <v>269</v>
      </c>
      <c r="AQ16" s="1023" t="s">
        <v>524</v>
      </c>
      <c r="AR16" s="1239">
        <v>0</v>
      </c>
      <c r="AS16" s="1239">
        <v>123757000</v>
      </c>
      <c r="AT16" s="1239">
        <v>39757000</v>
      </c>
      <c r="AU16" s="1239">
        <f t="shared" si="9"/>
        <v>0</v>
      </c>
      <c r="AV16" s="1239">
        <f t="shared" si="10"/>
        <v>123757</v>
      </c>
      <c r="AW16" s="1239">
        <f t="shared" si="11"/>
        <v>39757</v>
      </c>
      <c r="BF16" s="1403" t="s">
        <v>428</v>
      </c>
      <c r="BG16" s="1405" t="s">
        <v>923</v>
      </c>
      <c r="BH16" s="185" t="s">
        <v>456</v>
      </c>
      <c r="BI16" s="1023" t="s">
        <v>269</v>
      </c>
      <c r="BJ16" s="1404">
        <v>0</v>
      </c>
      <c r="BK16" s="1404">
        <v>123757000</v>
      </c>
      <c r="BL16" s="1404">
        <v>123757000</v>
      </c>
      <c r="BM16" s="1404">
        <f t="shared" si="13"/>
        <v>0</v>
      </c>
      <c r="BN16" s="1404">
        <f t="shared" si="14"/>
        <v>123757</v>
      </c>
      <c r="BO16" s="1404">
        <f t="shared" si="15"/>
        <v>123757</v>
      </c>
      <c r="BR16" s="1403" t="s">
        <v>841</v>
      </c>
      <c r="BS16" s="1023" t="s">
        <v>842</v>
      </c>
      <c r="BT16" s="1403" t="s">
        <v>431</v>
      </c>
      <c r="BU16" s="185" t="s">
        <v>431</v>
      </c>
      <c r="BV16" s="1404">
        <v>1862357613</v>
      </c>
      <c r="BW16" s="1404">
        <f t="shared" si="16"/>
        <v>1862357.6129999999</v>
      </c>
      <c r="BY16" s="185" t="s">
        <v>428</v>
      </c>
      <c r="BZ16" s="185" t="s">
        <v>923</v>
      </c>
      <c r="CA16" s="185" t="s">
        <v>429</v>
      </c>
      <c r="CB16" s="185" t="s">
        <v>270</v>
      </c>
      <c r="CC16" s="1023" t="s">
        <v>524</v>
      </c>
      <c r="CD16" s="138">
        <v>0</v>
      </c>
      <c r="CE16" s="138">
        <v>174095236</v>
      </c>
      <c r="CF16" s="138">
        <v>70253015</v>
      </c>
      <c r="CG16" s="138">
        <f t="shared" si="17"/>
        <v>0</v>
      </c>
      <c r="CH16" s="138">
        <f t="shared" si="18"/>
        <v>174095.236</v>
      </c>
      <c r="CI16" s="138">
        <f t="shared" si="19"/>
        <v>70253.014999999999</v>
      </c>
      <c r="CK16" s="1023" t="s">
        <v>841</v>
      </c>
      <c r="CL16" s="1023" t="s">
        <v>842</v>
      </c>
      <c r="CM16" s="1023" t="s">
        <v>431</v>
      </c>
      <c r="CN16" s="1023" t="s">
        <v>431</v>
      </c>
      <c r="CO16" s="138">
        <v>1024407730</v>
      </c>
      <c r="CP16" s="138">
        <f t="shared" si="20"/>
        <v>1024407.73</v>
      </c>
      <c r="CR16" s="1023" t="s">
        <v>428</v>
      </c>
      <c r="CS16" s="1023" t="s">
        <v>923</v>
      </c>
      <c r="CT16" s="1023" t="s">
        <v>430</v>
      </c>
      <c r="CU16" s="1023" t="s">
        <v>313</v>
      </c>
      <c r="CV16" s="138">
        <v>0</v>
      </c>
      <c r="CW16" s="138">
        <v>300000</v>
      </c>
      <c r="CX16" s="138">
        <v>139289</v>
      </c>
      <c r="CY16" s="138">
        <f t="shared" si="21"/>
        <v>0</v>
      </c>
      <c r="CZ16" s="138">
        <f t="shared" si="22"/>
        <v>300</v>
      </c>
      <c r="DA16" s="138">
        <f t="shared" si="23"/>
        <v>139.28899999999999</v>
      </c>
    </row>
    <row r="17" spans="1:105" ht="15" customHeight="1" x14ac:dyDescent="0.25">
      <c r="A17" s="185" t="s">
        <v>434</v>
      </c>
      <c r="B17" s="1023" t="s">
        <v>141</v>
      </c>
      <c r="C17" s="185" t="s">
        <v>431</v>
      </c>
      <c r="D17" s="1023" t="s">
        <v>431</v>
      </c>
      <c r="E17" s="138">
        <v>7570484000</v>
      </c>
      <c r="F17" s="138">
        <v>0</v>
      </c>
      <c r="G17" s="138">
        <v>0</v>
      </c>
      <c r="H17" s="138">
        <f t="shared" si="1"/>
        <v>7570484</v>
      </c>
      <c r="I17" s="138">
        <f t="shared" si="2"/>
        <v>0</v>
      </c>
      <c r="J17" s="138">
        <f t="shared" si="3"/>
        <v>0</v>
      </c>
      <c r="T17" s="1169" t="s">
        <v>428</v>
      </c>
      <c r="U17" s="1169" t="s">
        <v>923</v>
      </c>
      <c r="V17" s="1169" t="s">
        <v>454</v>
      </c>
      <c r="W17" s="1182" t="s">
        <v>455</v>
      </c>
      <c r="X17" s="1170">
        <v>0</v>
      </c>
      <c r="Y17" s="1170">
        <v>103736157</v>
      </c>
      <c r="Z17" s="1170">
        <v>56316000</v>
      </c>
      <c r="AA17" s="1171">
        <f t="shared" si="5"/>
        <v>0</v>
      </c>
      <c r="AB17" s="1171">
        <f t="shared" si="6"/>
        <v>103736.15700000001</v>
      </c>
      <c r="AC17" s="1171">
        <f t="shared" si="7"/>
        <v>56316</v>
      </c>
      <c r="AM17" s="1023" t="s">
        <v>428</v>
      </c>
      <c r="AN17" s="1023" t="s">
        <v>923</v>
      </c>
      <c r="AO17" s="1023" t="s">
        <v>454</v>
      </c>
      <c r="AP17" s="1023" t="s">
        <v>455</v>
      </c>
      <c r="AQ17" s="1023" t="s">
        <v>524</v>
      </c>
      <c r="AR17" s="1239">
        <v>0</v>
      </c>
      <c r="AS17" s="1239">
        <v>104152657</v>
      </c>
      <c r="AT17" s="1239">
        <v>56316000</v>
      </c>
      <c r="AU17" s="1239">
        <f t="shared" si="9"/>
        <v>0</v>
      </c>
      <c r="AV17" s="1239">
        <f t="shared" si="10"/>
        <v>104152.65700000001</v>
      </c>
      <c r="AW17" s="1239">
        <f t="shared" si="11"/>
        <v>56316</v>
      </c>
      <c r="BF17" s="1403" t="s">
        <v>428</v>
      </c>
      <c r="BG17" s="1405" t="s">
        <v>923</v>
      </c>
      <c r="BH17" s="185" t="s">
        <v>479</v>
      </c>
      <c r="BI17" s="1023" t="s">
        <v>333</v>
      </c>
      <c r="BJ17" s="1404">
        <v>0</v>
      </c>
      <c r="BK17" s="1404">
        <v>49027429</v>
      </c>
      <c r="BL17" s="1404">
        <v>49027429</v>
      </c>
      <c r="BM17" s="1404">
        <f t="shared" si="13"/>
        <v>0</v>
      </c>
      <c r="BN17" s="1404">
        <f t="shared" si="14"/>
        <v>49027.428999999996</v>
      </c>
      <c r="BO17" s="1404">
        <f t="shared" si="15"/>
        <v>49027.428999999996</v>
      </c>
      <c r="BR17" s="1403" t="s">
        <v>435</v>
      </c>
      <c r="BS17" s="1023" t="s">
        <v>452</v>
      </c>
      <c r="BT17" s="1403" t="s">
        <v>431</v>
      </c>
      <c r="BU17" s="185" t="s">
        <v>431</v>
      </c>
      <c r="BV17" s="1404">
        <v>1315989963</v>
      </c>
      <c r="BW17" s="1404">
        <f t="shared" si="16"/>
        <v>1315989.963</v>
      </c>
      <c r="BY17" s="185" t="s">
        <v>428</v>
      </c>
      <c r="BZ17" s="185" t="s">
        <v>923</v>
      </c>
      <c r="CA17" s="185" t="s">
        <v>456</v>
      </c>
      <c r="CB17" s="185" t="s">
        <v>269</v>
      </c>
      <c r="CC17" s="1023" t="s">
        <v>524</v>
      </c>
      <c r="CD17" s="138">
        <v>0</v>
      </c>
      <c r="CE17" s="138">
        <v>1157789000</v>
      </c>
      <c r="CF17" s="138">
        <v>1060789000</v>
      </c>
      <c r="CG17" s="138">
        <f t="shared" si="17"/>
        <v>0</v>
      </c>
      <c r="CH17" s="138">
        <f t="shared" si="18"/>
        <v>1157789</v>
      </c>
      <c r="CI17" s="138">
        <f t="shared" si="19"/>
        <v>1060789</v>
      </c>
      <c r="CK17" s="1023" t="s">
        <v>435</v>
      </c>
      <c r="CL17" s="1023" t="s">
        <v>452</v>
      </c>
      <c r="CM17" s="1023" t="s">
        <v>431</v>
      </c>
      <c r="CN17" s="1023" t="s">
        <v>431</v>
      </c>
      <c r="CO17" s="138">
        <v>1693761220</v>
      </c>
      <c r="CP17" s="138">
        <f t="shared" si="20"/>
        <v>1693761.22</v>
      </c>
      <c r="CR17" s="1023" t="s">
        <v>428</v>
      </c>
      <c r="CS17" s="1023" t="s">
        <v>923</v>
      </c>
      <c r="CT17" s="1023" t="s">
        <v>429</v>
      </c>
      <c r="CU17" s="1023" t="s">
        <v>270</v>
      </c>
      <c r="CV17" s="138">
        <v>0</v>
      </c>
      <c r="CW17" s="138">
        <v>174095236</v>
      </c>
      <c r="CX17" s="138">
        <v>80324566</v>
      </c>
      <c r="CY17" s="138">
        <f t="shared" si="21"/>
        <v>0</v>
      </c>
      <c r="CZ17" s="138">
        <f t="shared" si="22"/>
        <v>174095.236</v>
      </c>
      <c r="DA17" s="138">
        <f t="shared" si="23"/>
        <v>80324.566000000006</v>
      </c>
    </row>
    <row r="18" spans="1:105" ht="15" customHeight="1" x14ac:dyDescent="0.25">
      <c r="A18" s="185" t="s">
        <v>823</v>
      </c>
      <c r="B18" s="1023" t="s">
        <v>824</v>
      </c>
      <c r="C18" s="185" t="s">
        <v>431</v>
      </c>
      <c r="D18" s="1023" t="s">
        <v>431</v>
      </c>
      <c r="E18" s="138">
        <v>43586656500</v>
      </c>
      <c r="F18" s="138">
        <v>0</v>
      </c>
      <c r="G18" s="138">
        <v>0</v>
      </c>
      <c r="H18" s="138">
        <f t="shared" si="1"/>
        <v>43586656.5</v>
      </c>
      <c r="I18" s="138">
        <f t="shared" si="2"/>
        <v>0</v>
      </c>
      <c r="J18" s="138">
        <f t="shared" si="3"/>
        <v>0</v>
      </c>
      <c r="T18" s="1169" t="s">
        <v>984</v>
      </c>
      <c r="U18" s="1169" t="s">
        <v>985</v>
      </c>
      <c r="V18" s="1169" t="s">
        <v>431</v>
      </c>
      <c r="W18" s="1182" t="s">
        <v>431</v>
      </c>
      <c r="X18" s="1170">
        <v>464198000</v>
      </c>
      <c r="Y18" s="1170">
        <v>0</v>
      </c>
      <c r="Z18" s="1170">
        <v>0</v>
      </c>
      <c r="AA18" s="1171">
        <f t="shared" si="5"/>
        <v>464198</v>
      </c>
      <c r="AB18" s="1171">
        <f t="shared" si="6"/>
        <v>0</v>
      </c>
      <c r="AC18" s="1171">
        <f t="shared" si="7"/>
        <v>0</v>
      </c>
      <c r="AM18" s="1023" t="s">
        <v>428</v>
      </c>
      <c r="AN18" s="1023" t="s">
        <v>923</v>
      </c>
      <c r="AO18" s="1023" t="s">
        <v>479</v>
      </c>
      <c r="AP18" s="1023" t="s">
        <v>333</v>
      </c>
      <c r="AQ18" s="1023" t="s">
        <v>524</v>
      </c>
      <c r="AR18" s="1239">
        <v>0</v>
      </c>
      <c r="AS18" s="1239">
        <v>49027429</v>
      </c>
      <c r="AT18" s="1239">
        <v>49027429</v>
      </c>
      <c r="AU18" s="1239">
        <f t="shared" si="9"/>
        <v>0</v>
      </c>
      <c r="AV18" s="1239">
        <f t="shared" si="10"/>
        <v>49027.428999999996</v>
      </c>
      <c r="AW18" s="1239">
        <f t="shared" si="11"/>
        <v>49027.428999999996</v>
      </c>
      <c r="BF18" s="1403" t="s">
        <v>428</v>
      </c>
      <c r="BG18" s="1405" t="s">
        <v>923</v>
      </c>
      <c r="BH18" s="185" t="s">
        <v>454</v>
      </c>
      <c r="BI18" s="1023" t="s">
        <v>455</v>
      </c>
      <c r="BJ18" s="1404">
        <v>0</v>
      </c>
      <c r="BK18" s="1404">
        <v>104152657</v>
      </c>
      <c r="BL18" s="1404">
        <v>56316000</v>
      </c>
      <c r="BM18" s="1404">
        <f t="shared" si="13"/>
        <v>0</v>
      </c>
      <c r="BN18" s="1404">
        <f t="shared" si="14"/>
        <v>104152.65700000001</v>
      </c>
      <c r="BO18" s="1404">
        <f t="shared" si="15"/>
        <v>56316</v>
      </c>
      <c r="BY18" s="185" t="s">
        <v>428</v>
      </c>
      <c r="BZ18" s="185" t="s">
        <v>923</v>
      </c>
      <c r="CA18" s="185" t="s">
        <v>454</v>
      </c>
      <c r="CB18" s="185" t="s">
        <v>455</v>
      </c>
      <c r="CC18" s="1023" t="s">
        <v>524</v>
      </c>
      <c r="CD18" s="138">
        <v>0</v>
      </c>
      <c r="CE18" s="138">
        <v>104152657</v>
      </c>
      <c r="CF18" s="138">
        <v>56316000</v>
      </c>
      <c r="CG18" s="138">
        <f t="shared" si="17"/>
        <v>0</v>
      </c>
      <c r="CH18" s="138">
        <f t="shared" si="18"/>
        <v>104152.65700000001</v>
      </c>
      <c r="CI18" s="138">
        <f t="shared" si="19"/>
        <v>56316</v>
      </c>
      <c r="CK18" s="1023"/>
      <c r="CL18" s="1023"/>
      <c r="CM18" s="1023"/>
      <c r="CN18" s="1023"/>
      <c r="CR18" s="1023" t="s">
        <v>428</v>
      </c>
      <c r="CS18" s="1023" t="s">
        <v>923</v>
      </c>
      <c r="CT18" s="1023" t="s">
        <v>456</v>
      </c>
      <c r="CU18" s="1023" t="s">
        <v>269</v>
      </c>
      <c r="CV18" s="138">
        <v>0</v>
      </c>
      <c r="CW18" s="138">
        <v>1186989000</v>
      </c>
      <c r="CX18" s="138">
        <v>1186989000</v>
      </c>
      <c r="CY18" s="138">
        <f t="shared" si="21"/>
        <v>0</v>
      </c>
      <c r="CZ18" s="138">
        <f t="shared" si="22"/>
        <v>1186989</v>
      </c>
      <c r="DA18" s="138">
        <f t="shared" si="23"/>
        <v>1186989</v>
      </c>
    </row>
    <row r="19" spans="1:105" ht="15" customHeight="1" x14ac:dyDescent="0.25">
      <c r="A19" s="185" t="s">
        <v>825</v>
      </c>
      <c r="B19" s="1023" t="s">
        <v>826</v>
      </c>
      <c r="C19" s="185" t="s">
        <v>431</v>
      </c>
      <c r="D19" s="1023" t="s">
        <v>431</v>
      </c>
      <c r="E19" s="138">
        <v>31528885500</v>
      </c>
      <c r="F19" s="138">
        <v>0</v>
      </c>
      <c r="G19" s="138">
        <v>0</v>
      </c>
      <c r="H19" s="138">
        <f t="shared" si="1"/>
        <v>31528885.5</v>
      </c>
      <c r="I19" s="138">
        <f t="shared" si="2"/>
        <v>0</v>
      </c>
      <c r="J19" s="138">
        <f t="shared" si="3"/>
        <v>0</v>
      </c>
      <c r="T19" s="1169" t="s">
        <v>921</v>
      </c>
      <c r="U19" s="1169" t="s">
        <v>51</v>
      </c>
      <c r="V19" s="1169" t="s">
        <v>431</v>
      </c>
      <c r="W19" s="1182" t="s">
        <v>431</v>
      </c>
      <c r="X19" s="1170">
        <v>10100</v>
      </c>
      <c r="Y19" s="1170">
        <v>0</v>
      </c>
      <c r="Z19" s="1170">
        <v>0</v>
      </c>
      <c r="AA19" s="1171">
        <f t="shared" si="5"/>
        <v>10.1</v>
      </c>
      <c r="AB19" s="1171">
        <f t="shared" si="6"/>
        <v>0</v>
      </c>
      <c r="AC19" s="1171">
        <f t="shared" si="7"/>
        <v>0</v>
      </c>
      <c r="AM19" s="1023" t="s">
        <v>984</v>
      </c>
      <c r="AN19" s="1023" t="s">
        <v>985</v>
      </c>
      <c r="AO19" s="1023" t="s">
        <v>431</v>
      </c>
      <c r="AP19" s="1023" t="s">
        <v>431</v>
      </c>
      <c r="AQ19" s="1023" t="s">
        <v>524</v>
      </c>
      <c r="AR19" s="1239">
        <v>464198000</v>
      </c>
      <c r="AS19" s="1239">
        <v>0</v>
      </c>
      <c r="AT19" s="1239">
        <v>0</v>
      </c>
      <c r="AU19" s="1239">
        <f t="shared" si="9"/>
        <v>464198</v>
      </c>
      <c r="AV19" s="1239">
        <f t="shared" si="10"/>
        <v>0</v>
      </c>
      <c r="AW19" s="1239">
        <f t="shared" si="11"/>
        <v>0</v>
      </c>
      <c r="BF19" s="1403" t="s">
        <v>984</v>
      </c>
      <c r="BG19" s="1405" t="s">
        <v>985</v>
      </c>
      <c r="BH19" s="185" t="s">
        <v>431</v>
      </c>
      <c r="BI19" s="1023" t="s">
        <v>431</v>
      </c>
      <c r="BJ19" s="1404">
        <v>464198000</v>
      </c>
      <c r="BK19" s="1404">
        <v>0</v>
      </c>
      <c r="BL19" s="1404">
        <v>0</v>
      </c>
      <c r="BM19" s="1404">
        <f t="shared" si="13"/>
        <v>464198</v>
      </c>
      <c r="BN19" s="1404">
        <f t="shared" si="14"/>
        <v>0</v>
      </c>
      <c r="BO19" s="1404">
        <f t="shared" si="15"/>
        <v>0</v>
      </c>
      <c r="BY19" s="185" t="s">
        <v>984</v>
      </c>
      <c r="BZ19" s="185" t="s">
        <v>985</v>
      </c>
      <c r="CA19" s="185" t="s">
        <v>431</v>
      </c>
      <c r="CB19" s="185" t="s">
        <v>431</v>
      </c>
      <c r="CC19" s="1023" t="s">
        <v>524</v>
      </c>
      <c r="CD19" s="138">
        <v>464198000</v>
      </c>
      <c r="CE19" s="138">
        <v>0</v>
      </c>
      <c r="CF19" s="138">
        <v>0</v>
      </c>
      <c r="CG19" s="138">
        <f t="shared" si="17"/>
        <v>464198</v>
      </c>
      <c r="CH19" s="138">
        <f t="shared" si="18"/>
        <v>0</v>
      </c>
      <c r="CI19" s="138">
        <f t="shared" si="19"/>
        <v>0</v>
      </c>
      <c r="CR19" s="1023" t="s">
        <v>428</v>
      </c>
      <c r="CS19" s="1023" t="s">
        <v>923</v>
      </c>
      <c r="CT19" s="1023" t="s">
        <v>431</v>
      </c>
      <c r="CU19" s="1023" t="s">
        <v>431</v>
      </c>
      <c r="CV19" s="138">
        <v>0</v>
      </c>
      <c r="CW19" s="138">
        <v>0</v>
      </c>
      <c r="CX19" s="138">
        <v>0</v>
      </c>
      <c r="CY19" s="138">
        <f t="shared" si="21"/>
        <v>0</v>
      </c>
      <c r="CZ19" s="138">
        <f t="shared" si="22"/>
        <v>0</v>
      </c>
      <c r="DA19" s="138">
        <f t="shared" si="23"/>
        <v>0</v>
      </c>
    </row>
    <row r="20" spans="1:105" ht="15" customHeight="1" x14ac:dyDescent="0.25">
      <c r="A20" s="185" t="s">
        <v>825</v>
      </c>
      <c r="B20" s="1023" t="s">
        <v>826</v>
      </c>
      <c r="C20" s="185" t="s">
        <v>431</v>
      </c>
      <c r="D20" s="1023" t="s">
        <v>431</v>
      </c>
      <c r="E20" s="138">
        <v>0</v>
      </c>
      <c r="F20" s="138">
        <v>6094720242</v>
      </c>
      <c r="G20" s="138">
        <v>1941934859</v>
      </c>
      <c r="H20" s="138">
        <f t="shared" si="1"/>
        <v>0</v>
      </c>
      <c r="I20" s="138">
        <f t="shared" si="2"/>
        <v>6094720.2419999996</v>
      </c>
      <c r="J20" s="138">
        <f t="shared" si="3"/>
        <v>1941934.8589999999</v>
      </c>
      <c r="T20" s="1169" t="s">
        <v>434</v>
      </c>
      <c r="U20" s="1169" t="s">
        <v>141</v>
      </c>
      <c r="V20" s="1169" t="s">
        <v>431</v>
      </c>
      <c r="W20" s="1182" t="s">
        <v>431</v>
      </c>
      <c r="X20" s="1170">
        <v>7570484000</v>
      </c>
      <c r="Y20" s="1170">
        <v>0</v>
      </c>
      <c r="Z20" s="1170">
        <v>0</v>
      </c>
      <c r="AA20" s="1171">
        <f t="shared" si="5"/>
        <v>7570484</v>
      </c>
      <c r="AB20" s="1171">
        <f t="shared" si="6"/>
        <v>0</v>
      </c>
      <c r="AC20" s="1171">
        <f t="shared" si="7"/>
        <v>0</v>
      </c>
      <c r="AM20" s="1023" t="s">
        <v>921</v>
      </c>
      <c r="AN20" s="1023" t="s">
        <v>51</v>
      </c>
      <c r="AO20" s="1023" t="s">
        <v>431</v>
      </c>
      <c r="AP20" s="1023" t="s">
        <v>431</v>
      </c>
      <c r="AQ20" s="1023" t="s">
        <v>524</v>
      </c>
      <c r="AR20" s="1239">
        <v>10100</v>
      </c>
      <c r="AS20" s="1239">
        <v>0</v>
      </c>
      <c r="AT20" s="1239">
        <v>0</v>
      </c>
      <c r="AU20" s="1239">
        <f t="shared" si="9"/>
        <v>10.1</v>
      </c>
      <c r="AV20" s="1239">
        <f t="shared" si="10"/>
        <v>0</v>
      </c>
      <c r="AW20" s="1239">
        <f t="shared" si="11"/>
        <v>0</v>
      </c>
      <c r="BF20" s="1403" t="s">
        <v>921</v>
      </c>
      <c r="BG20" s="1405" t="s">
        <v>51</v>
      </c>
      <c r="BH20" s="185" t="s">
        <v>431</v>
      </c>
      <c r="BI20" s="1023" t="s">
        <v>431</v>
      </c>
      <c r="BJ20" s="1404">
        <v>10100</v>
      </c>
      <c r="BK20" s="1404">
        <v>0</v>
      </c>
      <c r="BL20" s="1404">
        <v>0</v>
      </c>
      <c r="BM20" s="1404">
        <f t="shared" si="13"/>
        <v>10.1</v>
      </c>
      <c r="BN20" s="1404">
        <f t="shared" si="14"/>
        <v>0</v>
      </c>
      <c r="BO20" s="1404">
        <f t="shared" si="15"/>
        <v>0</v>
      </c>
      <c r="BY20" s="185" t="s">
        <v>984</v>
      </c>
      <c r="BZ20" s="185" t="s">
        <v>985</v>
      </c>
      <c r="CA20" s="185" t="s">
        <v>431</v>
      </c>
      <c r="CB20" s="185" t="s">
        <v>431</v>
      </c>
      <c r="CC20" s="1023" t="s">
        <v>524</v>
      </c>
      <c r="CD20" s="138">
        <v>0</v>
      </c>
      <c r="CE20" s="138">
        <v>228076665</v>
      </c>
      <c r="CF20" s="138">
        <v>31380000</v>
      </c>
      <c r="CG20" s="138">
        <f t="shared" si="17"/>
        <v>0</v>
      </c>
      <c r="CH20" s="138">
        <f t="shared" si="18"/>
        <v>228076.66500000001</v>
      </c>
      <c r="CI20" s="138">
        <f t="shared" si="19"/>
        <v>31380</v>
      </c>
      <c r="CR20" s="1023" t="s">
        <v>428</v>
      </c>
      <c r="CS20" s="1023" t="s">
        <v>923</v>
      </c>
      <c r="CT20" s="1023" t="s">
        <v>454</v>
      </c>
      <c r="CU20" s="1023" t="s">
        <v>455</v>
      </c>
      <c r="CV20" s="138">
        <v>0</v>
      </c>
      <c r="CW20" s="138">
        <v>104152657</v>
      </c>
      <c r="CX20" s="138">
        <v>56316000</v>
      </c>
      <c r="CY20" s="138">
        <f t="shared" si="21"/>
        <v>0</v>
      </c>
      <c r="CZ20" s="138">
        <f t="shared" si="22"/>
        <v>104152.65700000001</v>
      </c>
      <c r="DA20" s="138">
        <f t="shared" si="23"/>
        <v>56316</v>
      </c>
    </row>
    <row r="21" spans="1:105" ht="15" customHeight="1" x14ac:dyDescent="0.25">
      <c r="A21" s="185" t="s">
        <v>827</v>
      </c>
      <c r="B21" s="1023" t="s">
        <v>828</v>
      </c>
      <c r="C21" s="185" t="s">
        <v>431</v>
      </c>
      <c r="D21" s="1023" t="s">
        <v>431</v>
      </c>
      <c r="E21" s="138">
        <v>17225780000</v>
      </c>
      <c r="F21" s="138">
        <v>0</v>
      </c>
      <c r="G21" s="138">
        <v>0</v>
      </c>
      <c r="H21" s="138">
        <f t="shared" si="1"/>
        <v>17225780</v>
      </c>
      <c r="I21" s="138">
        <f t="shared" si="2"/>
        <v>0</v>
      </c>
      <c r="J21" s="138">
        <f t="shared" si="3"/>
        <v>0</v>
      </c>
      <c r="T21" s="1169" t="s">
        <v>823</v>
      </c>
      <c r="U21" s="1169" t="s">
        <v>824</v>
      </c>
      <c r="V21" s="1169" t="s">
        <v>431</v>
      </c>
      <c r="W21" s="1182" t="s">
        <v>431</v>
      </c>
      <c r="X21" s="1170">
        <v>43586656500</v>
      </c>
      <c r="Y21" s="1170">
        <v>0</v>
      </c>
      <c r="Z21" s="1170">
        <v>0</v>
      </c>
      <c r="AA21" s="1171">
        <f t="shared" si="5"/>
        <v>43586656.5</v>
      </c>
      <c r="AB21" s="1171">
        <f t="shared" si="6"/>
        <v>0</v>
      </c>
      <c r="AC21" s="1171">
        <f t="shared" si="7"/>
        <v>0</v>
      </c>
      <c r="AM21" s="1023" t="s">
        <v>434</v>
      </c>
      <c r="AN21" s="1023" t="s">
        <v>141</v>
      </c>
      <c r="AO21" s="1023" t="s">
        <v>431</v>
      </c>
      <c r="AP21" s="1023" t="s">
        <v>431</v>
      </c>
      <c r="AQ21" s="1023" t="s">
        <v>524</v>
      </c>
      <c r="AR21" s="1239">
        <v>7570484000</v>
      </c>
      <c r="AS21" s="1239">
        <v>0</v>
      </c>
      <c r="AT21" s="1239">
        <v>0</v>
      </c>
      <c r="AU21" s="1239">
        <f t="shared" si="9"/>
        <v>7570484</v>
      </c>
      <c r="AV21" s="1239">
        <f t="shared" si="10"/>
        <v>0</v>
      </c>
      <c r="AW21" s="1239">
        <f t="shared" si="11"/>
        <v>0</v>
      </c>
      <c r="BF21" s="1403" t="s">
        <v>434</v>
      </c>
      <c r="BG21" s="1405" t="s">
        <v>141</v>
      </c>
      <c r="BH21" s="185" t="s">
        <v>431</v>
      </c>
      <c r="BI21" s="1023" t="s">
        <v>431</v>
      </c>
      <c r="BJ21" s="1404">
        <v>7570484000</v>
      </c>
      <c r="BK21" s="1404">
        <v>0</v>
      </c>
      <c r="BL21" s="1404">
        <v>0</v>
      </c>
      <c r="BM21" s="1404">
        <f t="shared" si="13"/>
        <v>7570484</v>
      </c>
      <c r="BN21" s="1404">
        <f t="shared" si="14"/>
        <v>0</v>
      </c>
      <c r="BO21" s="1404">
        <f t="shared" si="15"/>
        <v>0</v>
      </c>
      <c r="BY21" s="185" t="s">
        <v>921</v>
      </c>
      <c r="BZ21" s="185" t="s">
        <v>51</v>
      </c>
      <c r="CA21" s="185" t="s">
        <v>431</v>
      </c>
      <c r="CB21" s="185" t="s">
        <v>431</v>
      </c>
      <c r="CC21" s="1023" t="s">
        <v>524</v>
      </c>
      <c r="CD21" s="138">
        <v>10100</v>
      </c>
      <c r="CE21" s="138">
        <v>0</v>
      </c>
      <c r="CF21" s="138">
        <v>0</v>
      </c>
      <c r="CG21" s="138">
        <f t="shared" si="17"/>
        <v>10.1</v>
      </c>
      <c r="CH21" s="138">
        <f t="shared" si="18"/>
        <v>0</v>
      </c>
      <c r="CI21" s="138">
        <f t="shared" si="19"/>
        <v>0</v>
      </c>
      <c r="CR21" s="1023" t="s">
        <v>984</v>
      </c>
      <c r="CS21" s="1023" t="s">
        <v>985</v>
      </c>
      <c r="CT21" s="1023" t="s">
        <v>431</v>
      </c>
      <c r="CU21" s="1023" t="s">
        <v>431</v>
      </c>
      <c r="CV21" s="138">
        <v>464198000</v>
      </c>
      <c r="CW21" s="138">
        <v>0</v>
      </c>
      <c r="CX21" s="138">
        <v>0</v>
      </c>
      <c r="CY21" s="138">
        <f t="shared" si="21"/>
        <v>464198</v>
      </c>
      <c r="CZ21" s="138">
        <f t="shared" si="22"/>
        <v>0</v>
      </c>
      <c r="DA21" s="138">
        <f t="shared" si="23"/>
        <v>0</v>
      </c>
    </row>
    <row r="22" spans="1:105" ht="15" customHeight="1" x14ac:dyDescent="0.25">
      <c r="A22" s="185" t="s">
        <v>827</v>
      </c>
      <c r="B22" s="1023" t="s">
        <v>828</v>
      </c>
      <c r="C22" s="185" t="s">
        <v>431</v>
      </c>
      <c r="D22" s="1023" t="s">
        <v>431</v>
      </c>
      <c r="E22" s="138">
        <v>0</v>
      </c>
      <c r="F22" s="138">
        <v>10553181989</v>
      </c>
      <c r="G22" s="138">
        <v>5276591011</v>
      </c>
      <c r="H22" s="138">
        <f t="shared" si="1"/>
        <v>0</v>
      </c>
      <c r="I22" s="138">
        <f t="shared" si="2"/>
        <v>10553181.989</v>
      </c>
      <c r="J22" s="138">
        <f t="shared" si="3"/>
        <v>5276591.0109999999</v>
      </c>
      <c r="T22" s="1169" t="s">
        <v>825</v>
      </c>
      <c r="U22" s="1169" t="s">
        <v>826</v>
      </c>
      <c r="V22" s="1169" t="s">
        <v>431</v>
      </c>
      <c r="W22" s="1182" t="s">
        <v>431</v>
      </c>
      <c r="X22" s="1170">
        <v>31528885500</v>
      </c>
      <c r="Y22" s="1170">
        <v>0</v>
      </c>
      <c r="Z22" s="1170">
        <v>0</v>
      </c>
      <c r="AA22" s="1171">
        <f t="shared" si="5"/>
        <v>31528885.5</v>
      </c>
      <c r="AB22" s="1171">
        <f t="shared" si="6"/>
        <v>0</v>
      </c>
      <c r="AC22" s="1171">
        <f t="shared" si="7"/>
        <v>0</v>
      </c>
      <c r="AM22" s="1023" t="s">
        <v>823</v>
      </c>
      <c r="AN22" s="1023" t="s">
        <v>824</v>
      </c>
      <c r="AO22" s="1023" t="s">
        <v>431</v>
      </c>
      <c r="AP22" s="1023" t="s">
        <v>431</v>
      </c>
      <c r="AQ22" s="1023" t="s">
        <v>524</v>
      </c>
      <c r="AR22" s="1239">
        <v>43586656500</v>
      </c>
      <c r="AS22" s="1239">
        <v>0</v>
      </c>
      <c r="AT22" s="1239">
        <v>0</v>
      </c>
      <c r="AU22" s="1239">
        <f t="shared" si="9"/>
        <v>43586656.5</v>
      </c>
      <c r="AV22" s="1239">
        <f t="shared" si="10"/>
        <v>0</v>
      </c>
      <c r="AW22" s="1239">
        <f t="shared" si="11"/>
        <v>0</v>
      </c>
      <c r="BF22" s="1403" t="s">
        <v>823</v>
      </c>
      <c r="BG22" s="1405" t="s">
        <v>824</v>
      </c>
      <c r="BH22" s="185" t="s">
        <v>431</v>
      </c>
      <c r="BI22" s="1023" t="s">
        <v>431</v>
      </c>
      <c r="BJ22" s="1404">
        <v>33586656500</v>
      </c>
      <c r="BK22" s="1404">
        <v>0</v>
      </c>
      <c r="BL22" s="1404">
        <v>0</v>
      </c>
      <c r="BM22" s="1404">
        <f t="shared" si="13"/>
        <v>33586656.5</v>
      </c>
      <c r="BN22" s="1404">
        <f t="shared" si="14"/>
        <v>0</v>
      </c>
      <c r="BO22" s="1404">
        <f t="shared" si="15"/>
        <v>0</v>
      </c>
      <c r="BY22" s="185" t="s">
        <v>434</v>
      </c>
      <c r="BZ22" s="185" t="s">
        <v>141</v>
      </c>
      <c r="CA22" s="185" t="s">
        <v>431</v>
      </c>
      <c r="CB22" s="185" t="s">
        <v>431</v>
      </c>
      <c r="CC22" s="1023" t="s">
        <v>524</v>
      </c>
      <c r="CD22" s="138">
        <v>7570484000</v>
      </c>
      <c r="CE22" s="138">
        <v>0</v>
      </c>
      <c r="CF22" s="138">
        <v>0</v>
      </c>
      <c r="CG22" s="138">
        <f t="shared" si="17"/>
        <v>7570484</v>
      </c>
      <c r="CH22" s="138">
        <f t="shared" si="18"/>
        <v>0</v>
      </c>
      <c r="CI22" s="138">
        <f t="shared" si="19"/>
        <v>0</v>
      </c>
      <c r="CR22" s="1023" t="s">
        <v>984</v>
      </c>
      <c r="CS22" s="1023" t="s">
        <v>985</v>
      </c>
      <c r="CT22" s="1023" t="s">
        <v>431</v>
      </c>
      <c r="CU22" s="1023" t="s">
        <v>431</v>
      </c>
      <c r="CV22" s="138">
        <v>0</v>
      </c>
      <c r="CW22" s="138">
        <v>212943332</v>
      </c>
      <c r="CX22" s="138">
        <v>48670000</v>
      </c>
      <c r="CY22" s="138">
        <f t="shared" si="21"/>
        <v>0</v>
      </c>
      <c r="CZ22" s="138">
        <f t="shared" si="22"/>
        <v>212943.33199999999</v>
      </c>
      <c r="DA22" s="138">
        <f t="shared" si="23"/>
        <v>48670</v>
      </c>
    </row>
    <row r="23" spans="1:105" ht="15" customHeight="1" x14ac:dyDescent="0.25">
      <c r="A23" s="185" t="s">
        <v>829</v>
      </c>
      <c r="B23" s="1023" t="s">
        <v>830</v>
      </c>
      <c r="C23" s="185" t="s">
        <v>431</v>
      </c>
      <c r="D23" s="1023" t="s">
        <v>431</v>
      </c>
      <c r="E23" s="138">
        <v>2651011000</v>
      </c>
      <c r="F23" s="138">
        <v>0</v>
      </c>
      <c r="G23" s="138">
        <v>0</v>
      </c>
      <c r="H23" s="138">
        <f t="shared" si="1"/>
        <v>2651011</v>
      </c>
      <c r="I23" s="138">
        <f t="shared" si="2"/>
        <v>0</v>
      </c>
      <c r="J23" s="138">
        <f t="shared" si="3"/>
        <v>0</v>
      </c>
      <c r="T23" s="1169" t="s">
        <v>825</v>
      </c>
      <c r="U23" s="1169" t="s">
        <v>826</v>
      </c>
      <c r="V23" s="1169" t="s">
        <v>431</v>
      </c>
      <c r="W23" s="1182" t="s">
        <v>431</v>
      </c>
      <c r="X23" s="1170">
        <v>0</v>
      </c>
      <c r="Y23" s="1170">
        <v>17229334397</v>
      </c>
      <c r="Z23" s="1170">
        <v>17106715809</v>
      </c>
      <c r="AA23" s="1171">
        <f t="shared" si="5"/>
        <v>0</v>
      </c>
      <c r="AB23" s="1171">
        <f t="shared" si="6"/>
        <v>17229334.397</v>
      </c>
      <c r="AC23" s="1171">
        <f t="shared" si="7"/>
        <v>17106715.809</v>
      </c>
      <c r="AM23" s="1023" t="s">
        <v>823</v>
      </c>
      <c r="AN23" s="1023" t="s">
        <v>824</v>
      </c>
      <c r="AO23" s="1023" t="s">
        <v>431</v>
      </c>
      <c r="AP23" s="1023" t="s">
        <v>431</v>
      </c>
      <c r="AQ23" s="1023" t="s">
        <v>524</v>
      </c>
      <c r="AR23" s="1239">
        <v>0</v>
      </c>
      <c r="AS23" s="1239">
        <v>9999958</v>
      </c>
      <c r="AT23" s="1239">
        <v>9999958</v>
      </c>
      <c r="AU23" s="1239">
        <f t="shared" si="9"/>
        <v>0</v>
      </c>
      <c r="AV23" s="1239">
        <f t="shared" si="10"/>
        <v>9999.9580000000005</v>
      </c>
      <c r="AW23" s="1239">
        <f t="shared" si="11"/>
        <v>9999.9580000000005</v>
      </c>
      <c r="BF23" s="1403" t="s">
        <v>823</v>
      </c>
      <c r="BG23" s="1405" t="s">
        <v>824</v>
      </c>
      <c r="BH23" s="185" t="s">
        <v>431</v>
      </c>
      <c r="BI23" s="1023" t="s">
        <v>431</v>
      </c>
      <c r="BJ23" s="1404">
        <v>0</v>
      </c>
      <c r="BK23" s="1404">
        <v>135929688</v>
      </c>
      <c r="BL23" s="1404">
        <v>135929688</v>
      </c>
      <c r="BM23" s="1404">
        <f t="shared" si="13"/>
        <v>0</v>
      </c>
      <c r="BN23" s="1404">
        <f t="shared" si="14"/>
        <v>135929.68799999999</v>
      </c>
      <c r="BO23" s="1404">
        <f t="shared" si="15"/>
        <v>135929.68799999999</v>
      </c>
      <c r="BY23" s="185" t="s">
        <v>434</v>
      </c>
      <c r="BZ23" s="185" t="s">
        <v>141</v>
      </c>
      <c r="CA23" s="185" t="s">
        <v>431</v>
      </c>
      <c r="CB23" s="185" t="s">
        <v>431</v>
      </c>
      <c r="CC23" s="1023" t="s">
        <v>524</v>
      </c>
      <c r="CD23" s="138">
        <v>0</v>
      </c>
      <c r="CE23" s="138">
        <v>4381701258</v>
      </c>
      <c r="CF23" s="138">
        <v>2771721054</v>
      </c>
      <c r="CG23" s="138">
        <f t="shared" si="17"/>
        <v>0</v>
      </c>
      <c r="CH23" s="138">
        <f t="shared" si="18"/>
        <v>4381701.2580000004</v>
      </c>
      <c r="CI23" s="138">
        <f t="shared" si="19"/>
        <v>2771721.054</v>
      </c>
      <c r="CR23" s="1023" t="s">
        <v>921</v>
      </c>
      <c r="CS23" s="1023" t="s">
        <v>51</v>
      </c>
      <c r="CT23" s="1023" t="s">
        <v>431</v>
      </c>
      <c r="CU23" s="1023" t="s">
        <v>431</v>
      </c>
      <c r="CV23" s="138">
        <v>10100</v>
      </c>
      <c r="CW23" s="138">
        <v>0</v>
      </c>
      <c r="CX23" s="138">
        <v>0</v>
      </c>
      <c r="CY23" s="138">
        <f t="shared" si="21"/>
        <v>10.1</v>
      </c>
      <c r="CZ23" s="138">
        <f t="shared" si="22"/>
        <v>0</v>
      </c>
      <c r="DA23" s="138">
        <f t="shared" si="23"/>
        <v>0</v>
      </c>
    </row>
    <row r="24" spans="1:105" ht="15" customHeight="1" x14ac:dyDescent="0.25">
      <c r="A24" s="185" t="s">
        <v>831</v>
      </c>
      <c r="B24" s="1023" t="s">
        <v>832</v>
      </c>
      <c r="C24" s="185" t="s">
        <v>431</v>
      </c>
      <c r="D24" s="1023" t="s">
        <v>431</v>
      </c>
      <c r="E24" s="138">
        <v>7099380194</v>
      </c>
      <c r="F24" s="138">
        <v>0</v>
      </c>
      <c r="G24" s="138">
        <v>0</v>
      </c>
      <c r="H24" s="138">
        <f t="shared" si="1"/>
        <v>7099380.1940000001</v>
      </c>
      <c r="I24" s="138">
        <f t="shared" si="2"/>
        <v>0</v>
      </c>
      <c r="J24" s="138">
        <f t="shared" si="3"/>
        <v>0</v>
      </c>
      <c r="T24" s="1169" t="s">
        <v>827</v>
      </c>
      <c r="U24" s="1169" t="s">
        <v>828</v>
      </c>
      <c r="V24" s="1169" t="s">
        <v>431</v>
      </c>
      <c r="W24" s="1182" t="s">
        <v>431</v>
      </c>
      <c r="X24" s="1170">
        <v>17225780000</v>
      </c>
      <c r="Y24" s="1170">
        <v>0</v>
      </c>
      <c r="Z24" s="1170">
        <v>0</v>
      </c>
      <c r="AA24" s="1171">
        <f t="shared" si="5"/>
        <v>17225780</v>
      </c>
      <c r="AB24" s="1171">
        <f t="shared" si="6"/>
        <v>0</v>
      </c>
      <c r="AC24" s="1171">
        <f t="shared" si="7"/>
        <v>0</v>
      </c>
      <c r="AM24" s="1023" t="s">
        <v>825</v>
      </c>
      <c r="AN24" s="1023" t="s">
        <v>826</v>
      </c>
      <c r="AO24" s="1023" t="s">
        <v>431</v>
      </c>
      <c r="AP24" s="1023" t="s">
        <v>431</v>
      </c>
      <c r="AQ24" s="1023" t="s">
        <v>524</v>
      </c>
      <c r="AR24" s="1239">
        <v>33628885500</v>
      </c>
      <c r="AS24" s="1239">
        <v>0</v>
      </c>
      <c r="AT24" s="1239">
        <v>0</v>
      </c>
      <c r="AU24" s="1239">
        <f t="shared" si="9"/>
        <v>33628885.5</v>
      </c>
      <c r="AV24" s="1239">
        <f t="shared" si="10"/>
        <v>0</v>
      </c>
      <c r="AW24" s="1239">
        <f t="shared" si="11"/>
        <v>0</v>
      </c>
      <c r="BF24" s="1403" t="s">
        <v>825</v>
      </c>
      <c r="BG24" s="1405" t="s">
        <v>826</v>
      </c>
      <c r="BH24" s="185" t="s">
        <v>431</v>
      </c>
      <c r="BI24" s="1023" t="s">
        <v>431</v>
      </c>
      <c r="BJ24" s="1404">
        <v>43628885500</v>
      </c>
      <c r="BK24" s="1404">
        <v>0</v>
      </c>
      <c r="BL24" s="1404">
        <v>0</v>
      </c>
      <c r="BM24" s="1404">
        <f t="shared" si="13"/>
        <v>43628885.5</v>
      </c>
      <c r="BN24" s="1404">
        <f t="shared" si="14"/>
        <v>0</v>
      </c>
      <c r="BO24" s="1404">
        <f t="shared" si="15"/>
        <v>0</v>
      </c>
      <c r="BY24" s="185" t="s">
        <v>823</v>
      </c>
      <c r="BZ24" s="185" t="s">
        <v>824</v>
      </c>
      <c r="CA24" s="185" t="s">
        <v>431</v>
      </c>
      <c r="CB24" s="185" t="s">
        <v>431</v>
      </c>
      <c r="CC24" s="1023" t="s">
        <v>524</v>
      </c>
      <c r="CD24" s="138">
        <v>33586656500</v>
      </c>
      <c r="CE24" s="138">
        <v>0</v>
      </c>
      <c r="CF24" s="138">
        <v>0</v>
      </c>
      <c r="CG24" s="138">
        <f t="shared" si="17"/>
        <v>33586656.5</v>
      </c>
      <c r="CH24" s="138">
        <f t="shared" si="18"/>
        <v>0</v>
      </c>
      <c r="CI24" s="138">
        <f t="shared" si="19"/>
        <v>0</v>
      </c>
      <c r="CR24" s="1023" t="s">
        <v>434</v>
      </c>
      <c r="CS24" s="1023" t="s">
        <v>141</v>
      </c>
      <c r="CT24" s="1023" t="s">
        <v>431</v>
      </c>
      <c r="CU24" s="1023" t="s">
        <v>431</v>
      </c>
      <c r="CV24" s="138">
        <v>7570484000</v>
      </c>
      <c r="CW24" s="138">
        <v>0</v>
      </c>
      <c r="CX24" s="138">
        <v>0</v>
      </c>
      <c r="CY24" s="138">
        <f t="shared" si="21"/>
        <v>7570484</v>
      </c>
      <c r="CZ24" s="138">
        <f t="shared" si="22"/>
        <v>0</v>
      </c>
      <c r="DA24" s="138">
        <f t="shared" si="23"/>
        <v>0</v>
      </c>
    </row>
    <row r="25" spans="1:105" ht="15" customHeight="1" x14ac:dyDescent="0.25">
      <c r="A25" s="185" t="s">
        <v>831</v>
      </c>
      <c r="B25" s="1023" t="s">
        <v>832</v>
      </c>
      <c r="C25" s="185" t="s">
        <v>431</v>
      </c>
      <c r="D25" s="1023" t="s">
        <v>431</v>
      </c>
      <c r="E25" s="138">
        <v>0</v>
      </c>
      <c r="F25" s="138">
        <v>22987500</v>
      </c>
      <c r="G25" s="138">
        <v>22987500</v>
      </c>
      <c r="H25" s="138">
        <f t="shared" si="1"/>
        <v>0</v>
      </c>
      <c r="I25" s="138">
        <f t="shared" si="2"/>
        <v>22987.5</v>
      </c>
      <c r="J25" s="138">
        <f t="shared" si="3"/>
        <v>22987.5</v>
      </c>
      <c r="T25" s="1169" t="s">
        <v>827</v>
      </c>
      <c r="U25" s="1169" t="s">
        <v>828</v>
      </c>
      <c r="V25" s="1169" t="s">
        <v>431</v>
      </c>
      <c r="W25" s="1182" t="s">
        <v>431</v>
      </c>
      <c r="X25" s="1170">
        <v>0</v>
      </c>
      <c r="Y25" s="1170">
        <v>10553181989</v>
      </c>
      <c r="Z25" s="1170">
        <v>5276591011</v>
      </c>
      <c r="AA25" s="1171">
        <f t="shared" si="5"/>
        <v>0</v>
      </c>
      <c r="AB25" s="1171">
        <f t="shared" si="6"/>
        <v>10553181.989</v>
      </c>
      <c r="AC25" s="1171">
        <f t="shared" si="7"/>
        <v>5276591.0109999999</v>
      </c>
      <c r="AM25" s="1023" t="s">
        <v>825</v>
      </c>
      <c r="AN25" s="1023" t="s">
        <v>826</v>
      </c>
      <c r="AO25" s="1023" t="s">
        <v>431</v>
      </c>
      <c r="AP25" s="1023" t="s">
        <v>431</v>
      </c>
      <c r="AQ25" s="1023" t="s">
        <v>524</v>
      </c>
      <c r="AR25" s="1239">
        <v>0</v>
      </c>
      <c r="AS25" s="1239">
        <v>21497637658</v>
      </c>
      <c r="AT25" s="1239">
        <v>19600042545</v>
      </c>
      <c r="AU25" s="1239">
        <f t="shared" si="9"/>
        <v>0</v>
      </c>
      <c r="AV25" s="1239">
        <f t="shared" si="10"/>
        <v>21497637.658</v>
      </c>
      <c r="AW25" s="1239">
        <f t="shared" si="11"/>
        <v>19600042.545000002</v>
      </c>
      <c r="BF25" s="1403" t="s">
        <v>825</v>
      </c>
      <c r="BG25" s="1405" t="s">
        <v>826</v>
      </c>
      <c r="BH25" s="185" t="s">
        <v>431</v>
      </c>
      <c r="BI25" s="1023" t="s">
        <v>431</v>
      </c>
      <c r="BJ25" s="1404">
        <v>0</v>
      </c>
      <c r="BK25" s="1404">
        <v>27800069015</v>
      </c>
      <c r="BL25" s="1404">
        <v>26415597632</v>
      </c>
      <c r="BM25" s="1404">
        <f t="shared" si="13"/>
        <v>0</v>
      </c>
      <c r="BN25" s="1404">
        <f t="shared" si="14"/>
        <v>27800069.015000001</v>
      </c>
      <c r="BO25" s="1404">
        <f t="shared" si="15"/>
        <v>26415597.631999999</v>
      </c>
      <c r="BY25" s="185" t="s">
        <v>823</v>
      </c>
      <c r="BZ25" s="185" t="s">
        <v>824</v>
      </c>
      <c r="CA25" s="185" t="s">
        <v>431</v>
      </c>
      <c r="CB25" s="185" t="s">
        <v>431</v>
      </c>
      <c r="CC25" s="1023" t="s">
        <v>524</v>
      </c>
      <c r="CD25" s="138">
        <v>0</v>
      </c>
      <c r="CE25" s="138">
        <v>471417409</v>
      </c>
      <c r="CF25" s="138">
        <v>471417409</v>
      </c>
      <c r="CG25" s="138">
        <f t="shared" si="17"/>
        <v>0</v>
      </c>
      <c r="CH25" s="138">
        <f t="shared" si="18"/>
        <v>471417.40899999999</v>
      </c>
      <c r="CI25" s="138">
        <f t="shared" si="19"/>
        <v>471417.40899999999</v>
      </c>
      <c r="CR25" s="1023" t="s">
        <v>434</v>
      </c>
      <c r="CS25" s="1023" t="s">
        <v>141</v>
      </c>
      <c r="CT25" s="1023" t="s">
        <v>431</v>
      </c>
      <c r="CU25" s="1023" t="s">
        <v>431</v>
      </c>
      <c r="CV25" s="138">
        <v>0</v>
      </c>
      <c r="CW25" s="138">
        <v>4381701258</v>
      </c>
      <c r="CX25" s="138">
        <v>2771721054</v>
      </c>
      <c r="CY25" s="138">
        <f t="shared" si="21"/>
        <v>0</v>
      </c>
      <c r="CZ25" s="138">
        <f t="shared" si="22"/>
        <v>4381701.2580000004</v>
      </c>
      <c r="DA25" s="138">
        <f t="shared" si="23"/>
        <v>2771721.054</v>
      </c>
    </row>
    <row r="26" spans="1:105" ht="15" customHeight="1" x14ac:dyDescent="0.25">
      <c r="A26" s="185" t="s">
        <v>833</v>
      </c>
      <c r="B26" s="1023" t="s">
        <v>834</v>
      </c>
      <c r="C26" s="185" t="s">
        <v>431</v>
      </c>
      <c r="D26" s="1023" t="s">
        <v>431</v>
      </c>
      <c r="E26" s="138">
        <v>3167999214</v>
      </c>
      <c r="F26" s="138">
        <v>0</v>
      </c>
      <c r="G26" s="138">
        <v>0</v>
      </c>
      <c r="H26" s="138">
        <f t="shared" si="1"/>
        <v>3167999.2140000002</v>
      </c>
      <c r="I26" s="138">
        <f t="shared" si="2"/>
        <v>0</v>
      </c>
      <c r="J26" s="138">
        <f t="shared" si="3"/>
        <v>0</v>
      </c>
      <c r="T26" s="1169" t="s">
        <v>829</v>
      </c>
      <c r="U26" s="1169" t="s">
        <v>830</v>
      </c>
      <c r="V26" s="1169" t="s">
        <v>431</v>
      </c>
      <c r="W26" s="1182" t="s">
        <v>431</v>
      </c>
      <c r="X26" s="1170">
        <v>2651011000</v>
      </c>
      <c r="Y26" s="1170">
        <v>0</v>
      </c>
      <c r="Z26" s="1170">
        <v>0</v>
      </c>
      <c r="AA26" s="1171">
        <f t="shared" si="5"/>
        <v>2651011</v>
      </c>
      <c r="AB26" s="1171">
        <f t="shared" si="6"/>
        <v>0</v>
      </c>
      <c r="AC26" s="1171">
        <f t="shared" si="7"/>
        <v>0</v>
      </c>
      <c r="AM26" s="1023" t="s">
        <v>827</v>
      </c>
      <c r="AN26" s="1023" t="s">
        <v>828</v>
      </c>
      <c r="AO26" s="1023" t="s">
        <v>431</v>
      </c>
      <c r="AP26" s="1023" t="s">
        <v>431</v>
      </c>
      <c r="AQ26" s="1023" t="s">
        <v>524</v>
      </c>
      <c r="AR26" s="1239">
        <v>17225780000</v>
      </c>
      <c r="AS26" s="1239">
        <v>0</v>
      </c>
      <c r="AT26" s="1239">
        <v>0</v>
      </c>
      <c r="AU26" s="1239">
        <f t="shared" si="9"/>
        <v>17225780</v>
      </c>
      <c r="AV26" s="1239">
        <f t="shared" si="10"/>
        <v>0</v>
      </c>
      <c r="AW26" s="1239">
        <f t="shared" si="11"/>
        <v>0</v>
      </c>
      <c r="BF26" s="1403" t="s">
        <v>827</v>
      </c>
      <c r="BG26" s="1405" t="s">
        <v>828</v>
      </c>
      <c r="BH26" s="185" t="s">
        <v>431</v>
      </c>
      <c r="BI26" s="1023" t="s">
        <v>431</v>
      </c>
      <c r="BJ26" s="1404">
        <v>17225780000</v>
      </c>
      <c r="BK26" s="1404">
        <v>0</v>
      </c>
      <c r="BL26" s="1404">
        <v>0</v>
      </c>
      <c r="BM26" s="1404">
        <f t="shared" si="13"/>
        <v>17225780</v>
      </c>
      <c r="BN26" s="1404">
        <f t="shared" si="14"/>
        <v>0</v>
      </c>
      <c r="BO26" s="1404">
        <f t="shared" si="15"/>
        <v>0</v>
      </c>
      <c r="BY26" s="185" t="s">
        <v>825</v>
      </c>
      <c r="BZ26" s="185" t="s">
        <v>826</v>
      </c>
      <c r="CA26" s="185" t="s">
        <v>431</v>
      </c>
      <c r="CB26" s="185" t="s">
        <v>431</v>
      </c>
      <c r="CC26" s="1023" t="s">
        <v>524</v>
      </c>
      <c r="CD26" s="138">
        <v>46597979500</v>
      </c>
      <c r="CE26" s="138">
        <v>0</v>
      </c>
      <c r="CF26" s="138">
        <v>0</v>
      </c>
      <c r="CG26" s="138">
        <f t="shared" si="17"/>
        <v>46597979.5</v>
      </c>
      <c r="CH26" s="138">
        <f t="shared" si="18"/>
        <v>0</v>
      </c>
      <c r="CI26" s="138">
        <f t="shared" si="19"/>
        <v>0</v>
      </c>
      <c r="CR26" s="1023" t="s">
        <v>823</v>
      </c>
      <c r="CS26" s="1023" t="s">
        <v>824</v>
      </c>
      <c r="CT26" s="1023" t="s">
        <v>431</v>
      </c>
      <c r="CU26" s="1023" t="s">
        <v>431</v>
      </c>
      <c r="CV26" s="138">
        <v>33586656500</v>
      </c>
      <c r="CW26" s="138">
        <v>0</v>
      </c>
      <c r="CX26" s="138">
        <v>0</v>
      </c>
      <c r="CY26" s="138">
        <f t="shared" si="21"/>
        <v>33586656.5</v>
      </c>
      <c r="CZ26" s="138">
        <f t="shared" si="22"/>
        <v>0</v>
      </c>
      <c r="DA26" s="138">
        <f t="shared" si="23"/>
        <v>0</v>
      </c>
    </row>
    <row r="27" spans="1:105" ht="15" customHeight="1" x14ac:dyDescent="0.25">
      <c r="A27" s="185" t="s">
        <v>835</v>
      </c>
      <c r="B27" s="1023" t="s">
        <v>836</v>
      </c>
      <c r="C27" s="185" t="s">
        <v>431</v>
      </c>
      <c r="D27" s="1023" t="s">
        <v>431</v>
      </c>
      <c r="E27" s="138">
        <v>2690153131</v>
      </c>
      <c r="F27" s="138">
        <v>0</v>
      </c>
      <c r="G27" s="138">
        <v>0</v>
      </c>
      <c r="H27" s="138">
        <f t="shared" si="1"/>
        <v>2690153.1310000001</v>
      </c>
      <c r="I27" s="138">
        <f t="shared" si="2"/>
        <v>0</v>
      </c>
      <c r="J27" s="138">
        <f t="shared" si="3"/>
        <v>0</v>
      </c>
      <c r="T27" s="1169" t="s">
        <v>831</v>
      </c>
      <c r="U27" s="1169" t="s">
        <v>832</v>
      </c>
      <c r="V27" s="1169" t="s">
        <v>431</v>
      </c>
      <c r="W27" s="1182" t="s">
        <v>431</v>
      </c>
      <c r="X27" s="1170">
        <v>7099380194</v>
      </c>
      <c r="Y27" s="1170">
        <v>0</v>
      </c>
      <c r="Z27" s="1170">
        <v>0</v>
      </c>
      <c r="AA27" s="1171">
        <f t="shared" si="5"/>
        <v>7099380.1940000001</v>
      </c>
      <c r="AB27" s="1171">
        <f t="shared" si="6"/>
        <v>0</v>
      </c>
      <c r="AC27" s="1171">
        <f t="shared" si="7"/>
        <v>0</v>
      </c>
      <c r="AM27" s="1023" t="s">
        <v>827</v>
      </c>
      <c r="AN27" s="1023" t="s">
        <v>828</v>
      </c>
      <c r="AO27" s="1023" t="s">
        <v>431</v>
      </c>
      <c r="AP27" s="1023" t="s">
        <v>431</v>
      </c>
      <c r="AQ27" s="1023" t="s">
        <v>524</v>
      </c>
      <c r="AR27" s="1239">
        <v>0</v>
      </c>
      <c r="AS27" s="1239">
        <v>10553181989</v>
      </c>
      <c r="AT27" s="1239">
        <v>5276591011</v>
      </c>
      <c r="AU27" s="1239">
        <f t="shared" si="9"/>
        <v>0</v>
      </c>
      <c r="AV27" s="1239">
        <f t="shared" si="10"/>
        <v>10553181.989</v>
      </c>
      <c r="AW27" s="1239">
        <f t="shared" si="11"/>
        <v>5276591.0109999999</v>
      </c>
      <c r="BF27" s="1403" t="s">
        <v>827</v>
      </c>
      <c r="BG27" s="1405" t="s">
        <v>828</v>
      </c>
      <c r="BH27" s="185" t="s">
        <v>431</v>
      </c>
      <c r="BI27" s="1023" t="s">
        <v>431</v>
      </c>
      <c r="BJ27" s="1404">
        <v>0</v>
      </c>
      <c r="BK27" s="1404">
        <v>10553181989</v>
      </c>
      <c r="BL27" s="1404">
        <v>10123545263</v>
      </c>
      <c r="BM27" s="1404">
        <f t="shared" si="13"/>
        <v>0</v>
      </c>
      <c r="BN27" s="1404">
        <f t="shared" si="14"/>
        <v>10553181.989</v>
      </c>
      <c r="BO27" s="1404">
        <f t="shared" si="15"/>
        <v>10123545.263</v>
      </c>
      <c r="BY27" s="185" t="s">
        <v>825</v>
      </c>
      <c r="BZ27" s="185" t="s">
        <v>826</v>
      </c>
      <c r="CA27" s="185" t="s">
        <v>431</v>
      </c>
      <c r="CB27" s="185" t="s">
        <v>431</v>
      </c>
      <c r="CC27" s="1023" t="s">
        <v>524</v>
      </c>
      <c r="CD27" s="138">
        <v>0</v>
      </c>
      <c r="CE27" s="138">
        <v>33359951336</v>
      </c>
      <c r="CF27" s="138">
        <v>31822887542</v>
      </c>
      <c r="CG27" s="138">
        <f t="shared" si="17"/>
        <v>0</v>
      </c>
      <c r="CH27" s="138">
        <f t="shared" si="18"/>
        <v>33359951.335999999</v>
      </c>
      <c r="CI27" s="138">
        <f t="shared" si="19"/>
        <v>31822887.541999999</v>
      </c>
      <c r="CR27" s="1023" t="s">
        <v>823</v>
      </c>
      <c r="CS27" s="1023" t="s">
        <v>824</v>
      </c>
      <c r="CT27" s="1023" t="s">
        <v>431</v>
      </c>
      <c r="CU27" s="1023" t="s">
        <v>431</v>
      </c>
      <c r="CV27" s="138">
        <v>0</v>
      </c>
      <c r="CW27" s="138">
        <v>737067744</v>
      </c>
      <c r="CX27" s="138">
        <v>737067744</v>
      </c>
      <c r="CY27" s="138">
        <f t="shared" si="21"/>
        <v>0</v>
      </c>
      <c r="CZ27" s="138">
        <f t="shared" si="22"/>
        <v>737067.74399999995</v>
      </c>
      <c r="DA27" s="138">
        <f t="shared" si="23"/>
        <v>737067.74399999995</v>
      </c>
    </row>
    <row r="28" spans="1:105" ht="15" customHeight="1" x14ac:dyDescent="0.25">
      <c r="A28" s="185" t="s">
        <v>837</v>
      </c>
      <c r="B28" s="1023" t="s">
        <v>838</v>
      </c>
      <c r="C28" s="185" t="s">
        <v>431</v>
      </c>
      <c r="D28" s="1023" t="s">
        <v>431</v>
      </c>
      <c r="E28" s="138">
        <v>1767372802</v>
      </c>
      <c r="F28" s="138">
        <v>0</v>
      </c>
      <c r="G28" s="138">
        <v>0</v>
      </c>
      <c r="H28" s="138">
        <f t="shared" si="1"/>
        <v>1767372.8019999999</v>
      </c>
      <c r="I28" s="138">
        <f t="shared" si="2"/>
        <v>0</v>
      </c>
      <c r="J28" s="138">
        <f t="shared" si="3"/>
        <v>0</v>
      </c>
      <c r="T28" s="1169" t="s">
        <v>831</v>
      </c>
      <c r="U28" s="1169" t="s">
        <v>832</v>
      </c>
      <c r="V28" s="1169" t="s">
        <v>431</v>
      </c>
      <c r="W28" s="1182" t="s">
        <v>431</v>
      </c>
      <c r="X28" s="1170">
        <v>0</v>
      </c>
      <c r="Y28" s="1170">
        <v>124417500</v>
      </c>
      <c r="Z28" s="1170">
        <v>124417500</v>
      </c>
      <c r="AA28" s="1171">
        <f t="shared" si="5"/>
        <v>0</v>
      </c>
      <c r="AB28" s="1171">
        <f t="shared" si="6"/>
        <v>124417.5</v>
      </c>
      <c r="AC28" s="1171">
        <f t="shared" si="7"/>
        <v>124417.5</v>
      </c>
      <c r="AM28" s="1023" t="s">
        <v>829</v>
      </c>
      <c r="AN28" s="1023" t="s">
        <v>830</v>
      </c>
      <c r="AO28" s="1023" t="s">
        <v>431</v>
      </c>
      <c r="AP28" s="1023" t="s">
        <v>431</v>
      </c>
      <c r="AQ28" s="1023" t="s">
        <v>524</v>
      </c>
      <c r="AR28" s="1239">
        <v>551011000</v>
      </c>
      <c r="AS28" s="1239">
        <v>0</v>
      </c>
      <c r="AT28" s="1239">
        <v>0</v>
      </c>
      <c r="AU28" s="1239">
        <f t="shared" si="9"/>
        <v>551011</v>
      </c>
      <c r="AV28" s="1239">
        <f t="shared" si="10"/>
        <v>0</v>
      </c>
      <c r="AW28" s="1239">
        <f t="shared" si="11"/>
        <v>0</v>
      </c>
      <c r="BF28" s="1403" t="s">
        <v>829</v>
      </c>
      <c r="BG28" s="1405" t="s">
        <v>830</v>
      </c>
      <c r="BH28" s="185" t="s">
        <v>431</v>
      </c>
      <c r="BI28" s="1023" t="s">
        <v>431</v>
      </c>
      <c r="BJ28" s="1404">
        <v>551011000</v>
      </c>
      <c r="BK28" s="1404">
        <v>0</v>
      </c>
      <c r="BL28" s="1404">
        <v>0</v>
      </c>
      <c r="BM28" s="1404">
        <f t="shared" si="13"/>
        <v>551011</v>
      </c>
      <c r="BN28" s="1404">
        <f t="shared" si="14"/>
        <v>0</v>
      </c>
      <c r="BO28" s="1404">
        <f t="shared" si="15"/>
        <v>0</v>
      </c>
      <c r="BY28" s="185" t="s">
        <v>827</v>
      </c>
      <c r="BZ28" s="185" t="s">
        <v>828</v>
      </c>
      <c r="CA28" s="185" t="s">
        <v>431</v>
      </c>
      <c r="CB28" s="185" t="s">
        <v>431</v>
      </c>
      <c r="CC28" s="1023" t="s">
        <v>524</v>
      </c>
      <c r="CD28" s="138">
        <v>17225780000</v>
      </c>
      <c r="CE28" s="138">
        <v>0</v>
      </c>
      <c r="CF28" s="138">
        <v>0</v>
      </c>
      <c r="CG28" s="138">
        <f t="shared" si="17"/>
        <v>17225780</v>
      </c>
      <c r="CH28" s="138">
        <f t="shared" si="18"/>
        <v>0</v>
      </c>
      <c r="CI28" s="138">
        <f t="shared" si="19"/>
        <v>0</v>
      </c>
      <c r="CR28" s="1023" t="s">
        <v>825</v>
      </c>
      <c r="CS28" s="1023" t="s">
        <v>826</v>
      </c>
      <c r="CT28" s="1023" t="s">
        <v>431</v>
      </c>
      <c r="CU28" s="1023" t="s">
        <v>431</v>
      </c>
      <c r="CV28" s="138">
        <v>45632329002</v>
      </c>
      <c r="CW28" s="138">
        <v>0</v>
      </c>
      <c r="CX28" s="138">
        <v>0</v>
      </c>
      <c r="CY28" s="138">
        <f t="shared" si="21"/>
        <v>45632329.001999997</v>
      </c>
      <c r="CZ28" s="138">
        <f t="shared" si="22"/>
        <v>0</v>
      </c>
      <c r="DA28" s="138">
        <f t="shared" si="23"/>
        <v>0</v>
      </c>
    </row>
    <row r="29" spans="1:105" ht="15" customHeight="1" x14ac:dyDescent="0.25">
      <c r="A29" s="185" t="s">
        <v>839</v>
      </c>
      <c r="B29" s="1023" t="s">
        <v>840</v>
      </c>
      <c r="C29" s="185" t="s">
        <v>431</v>
      </c>
      <c r="D29" s="1023" t="s">
        <v>431</v>
      </c>
      <c r="E29" s="138">
        <v>20808775000</v>
      </c>
      <c r="F29" s="138">
        <v>0</v>
      </c>
      <c r="G29" s="138">
        <v>0</v>
      </c>
      <c r="H29" s="138">
        <f t="shared" si="1"/>
        <v>20808775</v>
      </c>
      <c r="I29" s="138">
        <f t="shared" si="2"/>
        <v>0</v>
      </c>
      <c r="J29" s="138">
        <f t="shared" si="3"/>
        <v>0</v>
      </c>
      <c r="T29" s="1169" t="s">
        <v>833</v>
      </c>
      <c r="U29" s="1169" t="s">
        <v>834</v>
      </c>
      <c r="V29" s="1169" t="s">
        <v>431</v>
      </c>
      <c r="W29" s="1182" t="s">
        <v>431</v>
      </c>
      <c r="X29" s="1170">
        <v>3167999214</v>
      </c>
      <c r="Y29" s="1170">
        <v>0</v>
      </c>
      <c r="Z29" s="1170">
        <v>0</v>
      </c>
      <c r="AA29" s="1171">
        <f t="shared" si="5"/>
        <v>3167999.2140000002</v>
      </c>
      <c r="AB29" s="1171">
        <f t="shared" si="6"/>
        <v>0</v>
      </c>
      <c r="AC29" s="1171">
        <f t="shared" si="7"/>
        <v>0</v>
      </c>
      <c r="AM29" s="1023" t="s">
        <v>829</v>
      </c>
      <c r="AN29" s="1023" t="s">
        <v>830</v>
      </c>
      <c r="AO29" s="1023" t="s">
        <v>431</v>
      </c>
      <c r="AP29" s="1023" t="s">
        <v>431</v>
      </c>
      <c r="AQ29" s="1023" t="s">
        <v>524</v>
      </c>
      <c r="AR29" s="1239">
        <v>0</v>
      </c>
      <c r="AS29" s="1239">
        <v>74436520</v>
      </c>
      <c r="AT29" s="1239">
        <v>74436520</v>
      </c>
      <c r="AU29" s="1239">
        <f t="shared" si="9"/>
        <v>0</v>
      </c>
      <c r="AV29" s="1239">
        <f t="shared" si="10"/>
        <v>74436.52</v>
      </c>
      <c r="AW29" s="1239">
        <f t="shared" si="11"/>
        <v>74436.52</v>
      </c>
      <c r="BF29" s="1403" t="s">
        <v>829</v>
      </c>
      <c r="BG29" s="1405" t="s">
        <v>830</v>
      </c>
      <c r="BH29" s="185" t="s">
        <v>431</v>
      </c>
      <c r="BI29" s="1023" t="s">
        <v>431</v>
      </c>
      <c r="BJ29" s="1404">
        <v>0</v>
      </c>
      <c r="BK29" s="1404">
        <v>298932150</v>
      </c>
      <c r="BL29" s="1404">
        <v>224006031</v>
      </c>
      <c r="BM29" s="1404">
        <f t="shared" si="13"/>
        <v>0</v>
      </c>
      <c r="BN29" s="1404">
        <f t="shared" si="14"/>
        <v>298932.15000000002</v>
      </c>
      <c r="BO29" s="1404">
        <f t="shared" si="15"/>
        <v>224006.03099999999</v>
      </c>
      <c r="BY29" s="185" t="s">
        <v>827</v>
      </c>
      <c r="BZ29" s="185" t="s">
        <v>828</v>
      </c>
      <c r="CA29" s="185" t="s">
        <v>431</v>
      </c>
      <c r="CB29" s="185" t="s">
        <v>431</v>
      </c>
      <c r="CC29" s="1023" t="s">
        <v>524</v>
      </c>
      <c r="CD29" s="138">
        <v>0</v>
      </c>
      <c r="CE29" s="138">
        <v>10553181989</v>
      </c>
      <c r="CF29" s="138">
        <v>10332464544</v>
      </c>
      <c r="CG29" s="138">
        <f t="shared" si="17"/>
        <v>0</v>
      </c>
      <c r="CH29" s="138">
        <f t="shared" si="18"/>
        <v>10553181.989</v>
      </c>
      <c r="CI29" s="138">
        <f t="shared" si="19"/>
        <v>10332464.544</v>
      </c>
      <c r="CR29" s="1023" t="s">
        <v>825</v>
      </c>
      <c r="CS29" s="1023" t="s">
        <v>826</v>
      </c>
      <c r="CT29" s="1023" t="s">
        <v>431</v>
      </c>
      <c r="CU29" s="1023" t="s">
        <v>431</v>
      </c>
      <c r="CV29" s="138">
        <v>0</v>
      </c>
      <c r="CW29" s="138">
        <v>36703599818</v>
      </c>
      <c r="CX29" s="138">
        <v>35396185044</v>
      </c>
      <c r="CY29" s="138">
        <f t="shared" si="21"/>
        <v>0</v>
      </c>
      <c r="CZ29" s="138">
        <f t="shared" si="22"/>
        <v>36703599.818000004</v>
      </c>
      <c r="DA29" s="138">
        <f t="shared" si="23"/>
        <v>35396185.044</v>
      </c>
    </row>
    <row r="30" spans="1:105" ht="15" customHeight="1" x14ac:dyDescent="0.25">
      <c r="A30" s="185" t="s">
        <v>841</v>
      </c>
      <c r="B30" s="1023" t="s">
        <v>842</v>
      </c>
      <c r="C30" s="185" t="s">
        <v>431</v>
      </c>
      <c r="D30" s="1023" t="s">
        <v>431</v>
      </c>
      <c r="E30" s="138">
        <v>21595077658</v>
      </c>
      <c r="F30" s="138">
        <v>0</v>
      </c>
      <c r="G30" s="138">
        <v>0</v>
      </c>
      <c r="H30" s="138">
        <f t="shared" si="1"/>
        <v>21595077.658</v>
      </c>
      <c r="I30" s="138">
        <f t="shared" si="2"/>
        <v>0</v>
      </c>
      <c r="J30" s="138">
        <f t="shared" si="3"/>
        <v>0</v>
      </c>
      <c r="T30" s="1169" t="s">
        <v>835</v>
      </c>
      <c r="U30" s="1169" t="s">
        <v>836</v>
      </c>
      <c r="V30" s="1169" t="s">
        <v>431</v>
      </c>
      <c r="W30" s="1182" t="s">
        <v>431</v>
      </c>
      <c r="X30" s="1170">
        <v>2690153131</v>
      </c>
      <c r="Y30" s="1170">
        <v>0</v>
      </c>
      <c r="Z30" s="1170">
        <v>0</v>
      </c>
      <c r="AA30" s="1171">
        <f t="shared" si="5"/>
        <v>2690153.1310000001</v>
      </c>
      <c r="AB30" s="1171">
        <f t="shared" si="6"/>
        <v>0</v>
      </c>
      <c r="AC30" s="1171">
        <f t="shared" si="7"/>
        <v>0</v>
      </c>
      <c r="AM30" s="1023" t="s">
        <v>831</v>
      </c>
      <c r="AN30" s="1023" t="s">
        <v>832</v>
      </c>
      <c r="AO30" s="1023" t="s">
        <v>431</v>
      </c>
      <c r="AP30" s="1023" t="s">
        <v>431</v>
      </c>
      <c r="AQ30" s="1023" t="s">
        <v>524</v>
      </c>
      <c r="AR30" s="1239">
        <v>5646832011</v>
      </c>
      <c r="AS30" s="1239">
        <v>0</v>
      </c>
      <c r="AT30" s="1239">
        <v>0</v>
      </c>
      <c r="AU30" s="1239">
        <f t="shared" si="9"/>
        <v>5646832.0109999999</v>
      </c>
      <c r="AV30" s="1239">
        <f t="shared" si="10"/>
        <v>0</v>
      </c>
      <c r="AW30" s="1239">
        <f t="shared" si="11"/>
        <v>0</v>
      </c>
      <c r="BF30" s="1403" t="s">
        <v>831</v>
      </c>
      <c r="BG30" s="1405" t="s">
        <v>832</v>
      </c>
      <c r="BH30" s="185" t="s">
        <v>431</v>
      </c>
      <c r="BI30" s="1023" t="s">
        <v>431</v>
      </c>
      <c r="BJ30" s="1404">
        <v>5646832011</v>
      </c>
      <c r="BK30" s="1404">
        <v>0</v>
      </c>
      <c r="BL30" s="1404">
        <v>0</v>
      </c>
      <c r="BM30" s="1404">
        <f t="shared" si="13"/>
        <v>5646832.0109999999</v>
      </c>
      <c r="BN30" s="1404">
        <f t="shared" si="14"/>
        <v>0</v>
      </c>
      <c r="BO30" s="1404">
        <f t="shared" si="15"/>
        <v>0</v>
      </c>
      <c r="BY30" s="185" t="s">
        <v>829</v>
      </c>
      <c r="BZ30" s="185" t="s">
        <v>830</v>
      </c>
      <c r="CA30" s="185" t="s">
        <v>431</v>
      </c>
      <c r="CB30" s="185" t="s">
        <v>431</v>
      </c>
      <c r="CC30" s="1023" t="s">
        <v>524</v>
      </c>
      <c r="CD30" s="138">
        <v>551011000</v>
      </c>
      <c r="CE30" s="138">
        <v>0</v>
      </c>
      <c r="CF30" s="138">
        <v>0</v>
      </c>
      <c r="CG30" s="138">
        <f t="shared" si="17"/>
        <v>551011</v>
      </c>
      <c r="CH30" s="138">
        <f t="shared" si="18"/>
        <v>0</v>
      </c>
      <c r="CI30" s="138">
        <f t="shared" si="19"/>
        <v>0</v>
      </c>
      <c r="CR30" s="1023" t="s">
        <v>827</v>
      </c>
      <c r="CS30" s="1023" t="s">
        <v>828</v>
      </c>
      <c r="CT30" s="1023" t="s">
        <v>431</v>
      </c>
      <c r="CU30" s="1023" t="s">
        <v>431</v>
      </c>
      <c r="CV30" s="138">
        <v>18191430498</v>
      </c>
      <c r="CW30" s="138">
        <v>0</v>
      </c>
      <c r="CX30" s="138">
        <v>0</v>
      </c>
      <c r="CY30" s="138">
        <f t="shared" si="21"/>
        <v>18191430.498</v>
      </c>
      <c r="CZ30" s="138">
        <f t="shared" si="22"/>
        <v>0</v>
      </c>
      <c r="DA30" s="138">
        <f t="shared" si="23"/>
        <v>0</v>
      </c>
    </row>
    <row r="31" spans="1:105" ht="15" customHeight="1" x14ac:dyDescent="0.25">
      <c r="A31" s="185" t="s">
        <v>841</v>
      </c>
      <c r="B31" s="1023" t="s">
        <v>842</v>
      </c>
      <c r="C31" s="185" t="s">
        <v>431</v>
      </c>
      <c r="D31" s="1023" t="s">
        <v>431</v>
      </c>
      <c r="E31" s="138">
        <v>0</v>
      </c>
      <c r="F31" s="138">
        <v>214429091</v>
      </c>
      <c r="G31" s="138">
        <v>214429091</v>
      </c>
      <c r="H31" s="138">
        <f t="shared" si="1"/>
        <v>0</v>
      </c>
      <c r="I31" s="138">
        <f t="shared" si="2"/>
        <v>214429.09099999999</v>
      </c>
      <c r="J31" s="138">
        <f t="shared" si="3"/>
        <v>214429.09099999999</v>
      </c>
      <c r="T31" s="1169" t="s">
        <v>837</v>
      </c>
      <c r="U31" s="1169" t="s">
        <v>838</v>
      </c>
      <c r="V31" s="1169" t="s">
        <v>431</v>
      </c>
      <c r="W31" s="1182" t="s">
        <v>431</v>
      </c>
      <c r="X31" s="1170">
        <v>1767372802</v>
      </c>
      <c r="Y31" s="1170">
        <v>0</v>
      </c>
      <c r="Z31" s="1170">
        <v>0</v>
      </c>
      <c r="AA31" s="1171">
        <f t="shared" si="5"/>
        <v>1767372.8019999999</v>
      </c>
      <c r="AB31" s="1171">
        <f t="shared" si="6"/>
        <v>0</v>
      </c>
      <c r="AC31" s="1171">
        <f t="shared" si="7"/>
        <v>0</v>
      </c>
      <c r="AM31" s="1023" t="s">
        <v>831</v>
      </c>
      <c r="AN31" s="1023" t="s">
        <v>832</v>
      </c>
      <c r="AO31" s="1023" t="s">
        <v>431</v>
      </c>
      <c r="AP31" s="1023" t="s">
        <v>431</v>
      </c>
      <c r="AQ31" s="1023" t="s">
        <v>524</v>
      </c>
      <c r="AR31" s="1239">
        <v>0</v>
      </c>
      <c r="AS31" s="1239">
        <v>1021501113</v>
      </c>
      <c r="AT31" s="1239">
        <v>701509113</v>
      </c>
      <c r="AU31" s="1239">
        <f t="shared" si="9"/>
        <v>0</v>
      </c>
      <c r="AV31" s="1239">
        <f t="shared" si="10"/>
        <v>1021501.113</v>
      </c>
      <c r="AW31" s="1239">
        <f t="shared" si="11"/>
        <v>701509.11300000001</v>
      </c>
      <c r="BF31" s="1403" t="s">
        <v>831</v>
      </c>
      <c r="BG31" s="1405" t="s">
        <v>832</v>
      </c>
      <c r="BH31" s="185" t="s">
        <v>431</v>
      </c>
      <c r="BI31" s="1023" t="s">
        <v>431</v>
      </c>
      <c r="BJ31" s="1404">
        <v>0</v>
      </c>
      <c r="BK31" s="1404">
        <v>1828918310</v>
      </c>
      <c r="BL31" s="1404">
        <v>1765860310</v>
      </c>
      <c r="BM31" s="1404">
        <f t="shared" si="13"/>
        <v>0</v>
      </c>
      <c r="BN31" s="1404">
        <f t="shared" si="14"/>
        <v>1828918.31</v>
      </c>
      <c r="BO31" s="1404">
        <f t="shared" si="15"/>
        <v>1765860.31</v>
      </c>
      <c r="BY31" s="185" t="s">
        <v>829</v>
      </c>
      <c r="BZ31" s="185" t="s">
        <v>830</v>
      </c>
      <c r="CA31" s="185" t="s">
        <v>431</v>
      </c>
      <c r="CB31" s="185" t="s">
        <v>431</v>
      </c>
      <c r="CC31" s="1023" t="s">
        <v>524</v>
      </c>
      <c r="CD31" s="138">
        <v>0</v>
      </c>
      <c r="CE31" s="138">
        <v>448894927</v>
      </c>
      <c r="CF31" s="138">
        <v>448894927</v>
      </c>
      <c r="CG31" s="138">
        <f t="shared" si="17"/>
        <v>0</v>
      </c>
      <c r="CH31" s="138">
        <f t="shared" si="18"/>
        <v>448894.92700000003</v>
      </c>
      <c r="CI31" s="138">
        <f t="shared" si="19"/>
        <v>448894.92700000003</v>
      </c>
      <c r="CR31" s="1023" t="s">
        <v>827</v>
      </c>
      <c r="CS31" s="1023" t="s">
        <v>828</v>
      </c>
      <c r="CT31" s="1023" t="s">
        <v>431</v>
      </c>
      <c r="CU31" s="1023" t="s">
        <v>431</v>
      </c>
      <c r="CV31" s="138">
        <v>0</v>
      </c>
      <c r="CW31" s="138">
        <v>10553181989</v>
      </c>
      <c r="CX31" s="138">
        <v>10332464544</v>
      </c>
      <c r="CY31" s="138">
        <f t="shared" si="21"/>
        <v>0</v>
      </c>
      <c r="CZ31" s="138">
        <f t="shared" si="22"/>
        <v>10553181.989</v>
      </c>
      <c r="DA31" s="138">
        <f t="shared" si="23"/>
        <v>10332464.544</v>
      </c>
    </row>
    <row r="32" spans="1:105" ht="15" customHeight="1" x14ac:dyDescent="0.25">
      <c r="A32" s="185" t="s">
        <v>843</v>
      </c>
      <c r="B32" s="1023" t="s">
        <v>844</v>
      </c>
      <c r="C32" s="185" t="s">
        <v>431</v>
      </c>
      <c r="D32" s="1023" t="s">
        <v>431</v>
      </c>
      <c r="E32" s="138">
        <v>9719640000</v>
      </c>
      <c r="F32" s="138">
        <v>0</v>
      </c>
      <c r="G32" s="138">
        <v>0</v>
      </c>
      <c r="H32" s="138">
        <f t="shared" si="1"/>
        <v>9719640</v>
      </c>
      <c r="I32" s="138">
        <f t="shared" si="2"/>
        <v>0</v>
      </c>
      <c r="J32" s="138">
        <f t="shared" si="3"/>
        <v>0</v>
      </c>
      <c r="T32" s="1169" t="s">
        <v>837</v>
      </c>
      <c r="U32" s="1169" t="s">
        <v>838</v>
      </c>
      <c r="V32" s="1169" t="s">
        <v>431</v>
      </c>
      <c r="W32" s="1182" t="s">
        <v>431</v>
      </c>
      <c r="X32" s="1170">
        <v>0</v>
      </c>
      <c r="Y32" s="1170">
        <v>36200000</v>
      </c>
      <c r="Z32" s="1170">
        <v>36200000</v>
      </c>
      <c r="AA32" s="1171">
        <f t="shared" si="5"/>
        <v>0</v>
      </c>
      <c r="AB32" s="1171">
        <f t="shared" si="6"/>
        <v>36200</v>
      </c>
      <c r="AC32" s="1171">
        <f t="shared" si="7"/>
        <v>36200</v>
      </c>
      <c r="AM32" s="1023" t="s">
        <v>833</v>
      </c>
      <c r="AN32" s="1023" t="s">
        <v>834</v>
      </c>
      <c r="AO32" s="1023" t="s">
        <v>431</v>
      </c>
      <c r="AP32" s="1023" t="s">
        <v>431</v>
      </c>
      <c r="AQ32" s="1023" t="s">
        <v>524</v>
      </c>
      <c r="AR32" s="1239">
        <v>3167999214</v>
      </c>
      <c r="AS32" s="1239">
        <v>0</v>
      </c>
      <c r="AT32" s="1239">
        <v>0</v>
      </c>
      <c r="AU32" s="1239">
        <f t="shared" si="9"/>
        <v>3167999.2140000002</v>
      </c>
      <c r="AV32" s="1239">
        <f t="shared" si="10"/>
        <v>0</v>
      </c>
      <c r="AW32" s="1239">
        <f t="shared" si="11"/>
        <v>0</v>
      </c>
      <c r="BF32" s="1403" t="s">
        <v>833</v>
      </c>
      <c r="BG32" s="1405" t="s">
        <v>834</v>
      </c>
      <c r="BH32" s="185" t="s">
        <v>431</v>
      </c>
      <c r="BI32" s="1023" t="s">
        <v>431</v>
      </c>
      <c r="BJ32" s="1404">
        <v>3167999214</v>
      </c>
      <c r="BK32" s="1404">
        <v>0</v>
      </c>
      <c r="BL32" s="1404">
        <v>0</v>
      </c>
      <c r="BM32" s="1404">
        <f t="shared" si="13"/>
        <v>3167999.2140000002</v>
      </c>
      <c r="BN32" s="1404">
        <f t="shared" si="14"/>
        <v>0</v>
      </c>
      <c r="BO32" s="1404">
        <f t="shared" si="15"/>
        <v>0</v>
      </c>
      <c r="BY32" s="185" t="s">
        <v>831</v>
      </c>
      <c r="BZ32" s="185" t="s">
        <v>832</v>
      </c>
      <c r="CA32" s="185" t="s">
        <v>431</v>
      </c>
      <c r="CB32" s="185" t="s">
        <v>431</v>
      </c>
      <c r="CC32" s="1023" t="s">
        <v>524</v>
      </c>
      <c r="CD32" s="138">
        <v>5646832011</v>
      </c>
      <c r="CE32" s="138">
        <v>0</v>
      </c>
      <c r="CF32" s="138">
        <v>0</v>
      </c>
      <c r="CG32" s="138">
        <f t="shared" si="17"/>
        <v>5646832.0109999999</v>
      </c>
      <c r="CH32" s="138">
        <f t="shared" si="18"/>
        <v>0</v>
      </c>
      <c r="CI32" s="138">
        <f t="shared" si="19"/>
        <v>0</v>
      </c>
      <c r="CR32" s="1023" t="s">
        <v>829</v>
      </c>
      <c r="CS32" s="1023" t="s">
        <v>830</v>
      </c>
      <c r="CT32" s="1023" t="s">
        <v>431</v>
      </c>
      <c r="CU32" s="1023" t="s">
        <v>431</v>
      </c>
      <c r="CV32" s="138">
        <v>551011000</v>
      </c>
      <c r="CW32" s="138">
        <v>0</v>
      </c>
      <c r="CX32" s="138">
        <v>0</v>
      </c>
      <c r="CY32" s="138">
        <f t="shared" si="21"/>
        <v>551011</v>
      </c>
      <c r="CZ32" s="138">
        <f t="shared" si="22"/>
        <v>0</v>
      </c>
      <c r="DA32" s="138">
        <f t="shared" si="23"/>
        <v>0</v>
      </c>
    </row>
    <row r="33" spans="1:105" ht="15" customHeight="1" x14ac:dyDescent="0.25">
      <c r="A33" s="185" t="s">
        <v>432</v>
      </c>
      <c r="B33" s="1023" t="s">
        <v>451</v>
      </c>
      <c r="C33" s="185" t="s">
        <v>431</v>
      </c>
      <c r="D33" s="1023" t="s">
        <v>431</v>
      </c>
      <c r="E33" s="138">
        <v>17089021000</v>
      </c>
      <c r="F33" s="138">
        <v>0</v>
      </c>
      <c r="G33" s="138">
        <v>0</v>
      </c>
      <c r="H33" s="138">
        <f t="shared" si="1"/>
        <v>17089021</v>
      </c>
      <c r="I33" s="138">
        <f t="shared" si="2"/>
        <v>0</v>
      </c>
      <c r="J33" s="138">
        <f t="shared" si="3"/>
        <v>0</v>
      </c>
      <c r="T33" s="1169" t="s">
        <v>839</v>
      </c>
      <c r="U33" s="1169" t="s">
        <v>840</v>
      </c>
      <c r="V33" s="1169" t="s">
        <v>431</v>
      </c>
      <c r="W33" s="1182" t="s">
        <v>431</v>
      </c>
      <c r="X33" s="1170">
        <v>20808775000</v>
      </c>
      <c r="Y33" s="1170">
        <v>0</v>
      </c>
      <c r="Z33" s="1170">
        <v>0</v>
      </c>
      <c r="AA33" s="1171">
        <f t="shared" si="5"/>
        <v>20808775</v>
      </c>
      <c r="AB33" s="1171">
        <f t="shared" si="6"/>
        <v>0</v>
      </c>
      <c r="AC33" s="1171">
        <f t="shared" si="7"/>
        <v>0</v>
      </c>
      <c r="AM33" s="1023" t="s">
        <v>835</v>
      </c>
      <c r="AN33" s="1023" t="s">
        <v>836</v>
      </c>
      <c r="AO33" s="1023" t="s">
        <v>431</v>
      </c>
      <c r="AP33" s="1023" t="s">
        <v>431</v>
      </c>
      <c r="AQ33" s="1023" t="s">
        <v>524</v>
      </c>
      <c r="AR33" s="1239">
        <v>2000153131</v>
      </c>
      <c r="AS33" s="1239">
        <v>0</v>
      </c>
      <c r="AT33" s="1239">
        <v>0</v>
      </c>
      <c r="AU33" s="1239">
        <f t="shared" si="9"/>
        <v>2000153.1310000001</v>
      </c>
      <c r="AV33" s="1239">
        <f t="shared" si="10"/>
        <v>0</v>
      </c>
      <c r="AW33" s="1239">
        <f t="shared" si="11"/>
        <v>0</v>
      </c>
      <c r="BF33" s="1403" t="s">
        <v>833</v>
      </c>
      <c r="BG33" s="1405" t="s">
        <v>834</v>
      </c>
      <c r="BH33" s="185" t="s">
        <v>431</v>
      </c>
      <c r="BI33" s="1023" t="s">
        <v>431</v>
      </c>
      <c r="BJ33" s="1404">
        <v>0</v>
      </c>
      <c r="BK33" s="1404">
        <v>406146000</v>
      </c>
      <c r="BL33" s="1404">
        <v>406146000</v>
      </c>
      <c r="BM33" s="1404">
        <f t="shared" si="13"/>
        <v>0</v>
      </c>
      <c r="BN33" s="1404">
        <f t="shared" si="14"/>
        <v>406146</v>
      </c>
      <c r="BO33" s="1404">
        <f t="shared" si="15"/>
        <v>406146</v>
      </c>
      <c r="BY33" s="185" t="s">
        <v>831</v>
      </c>
      <c r="BZ33" s="185" t="s">
        <v>832</v>
      </c>
      <c r="CA33" s="185" t="s">
        <v>431</v>
      </c>
      <c r="CB33" s="185" t="s">
        <v>431</v>
      </c>
      <c r="CC33" s="1023" t="s">
        <v>524</v>
      </c>
      <c r="CD33" s="138">
        <v>0</v>
      </c>
      <c r="CE33" s="138">
        <v>3465298135</v>
      </c>
      <c r="CF33" s="138">
        <v>2895449074</v>
      </c>
      <c r="CG33" s="138">
        <f t="shared" si="17"/>
        <v>0</v>
      </c>
      <c r="CH33" s="138">
        <f t="shared" si="18"/>
        <v>3465298.1349999998</v>
      </c>
      <c r="CI33" s="138">
        <f t="shared" si="19"/>
        <v>2895449.074</v>
      </c>
      <c r="CR33" s="1023" t="s">
        <v>829</v>
      </c>
      <c r="CS33" s="1023" t="s">
        <v>830</v>
      </c>
      <c r="CT33" s="1023" t="s">
        <v>431</v>
      </c>
      <c r="CU33" s="1023" t="s">
        <v>431</v>
      </c>
      <c r="CV33" s="138">
        <v>0</v>
      </c>
      <c r="CW33" s="138">
        <v>458516226</v>
      </c>
      <c r="CX33" s="138">
        <v>448894927</v>
      </c>
      <c r="CY33" s="138">
        <f t="shared" si="21"/>
        <v>0</v>
      </c>
      <c r="CZ33" s="138">
        <f t="shared" si="22"/>
        <v>458516.22600000002</v>
      </c>
      <c r="DA33" s="138">
        <f t="shared" si="23"/>
        <v>448894.92700000003</v>
      </c>
    </row>
    <row r="34" spans="1:105" ht="15" customHeight="1" x14ac:dyDescent="0.25">
      <c r="A34" s="185" t="s">
        <v>435</v>
      </c>
      <c r="B34" s="1023" t="s">
        <v>452</v>
      </c>
      <c r="C34" s="185" t="s">
        <v>431</v>
      </c>
      <c r="D34" s="1023" t="s">
        <v>431</v>
      </c>
      <c r="E34" s="138">
        <v>8937547000</v>
      </c>
      <c r="F34" s="138">
        <v>0</v>
      </c>
      <c r="G34" s="138">
        <v>0</v>
      </c>
      <c r="H34" s="138">
        <f t="shared" si="1"/>
        <v>8937547</v>
      </c>
      <c r="I34" s="138">
        <f t="shared" si="2"/>
        <v>0</v>
      </c>
      <c r="J34" s="138">
        <f t="shared" si="3"/>
        <v>0</v>
      </c>
      <c r="T34" s="1169" t="s">
        <v>841</v>
      </c>
      <c r="U34" s="1169" t="s">
        <v>842</v>
      </c>
      <c r="V34" s="1169" t="s">
        <v>431</v>
      </c>
      <c r="W34" s="1182" t="s">
        <v>431</v>
      </c>
      <c r="X34" s="1170">
        <v>21595077659</v>
      </c>
      <c r="Y34" s="1170">
        <v>0</v>
      </c>
      <c r="Z34" s="1170">
        <v>0</v>
      </c>
      <c r="AA34" s="1171">
        <f t="shared" si="5"/>
        <v>21595077.659000002</v>
      </c>
      <c r="AB34" s="1171">
        <f t="shared" si="6"/>
        <v>0</v>
      </c>
      <c r="AC34" s="1171">
        <f t="shared" si="7"/>
        <v>0</v>
      </c>
      <c r="AM34" s="1023" t="s">
        <v>835</v>
      </c>
      <c r="AN34" s="1023" t="s">
        <v>836</v>
      </c>
      <c r="AO34" s="1023" t="s">
        <v>431</v>
      </c>
      <c r="AP34" s="1023" t="s">
        <v>431</v>
      </c>
      <c r="AQ34" s="1023" t="s">
        <v>524</v>
      </c>
      <c r="AR34" s="1239">
        <v>0</v>
      </c>
      <c r="AS34" s="1239">
        <v>271860000</v>
      </c>
      <c r="AT34" s="1239">
        <v>88260000</v>
      </c>
      <c r="AU34" s="1239">
        <f t="shared" si="9"/>
        <v>0</v>
      </c>
      <c r="AV34" s="1239">
        <f t="shared" si="10"/>
        <v>271860</v>
      </c>
      <c r="AW34" s="1239">
        <f t="shared" si="11"/>
        <v>88260</v>
      </c>
      <c r="BF34" s="1403" t="s">
        <v>835</v>
      </c>
      <c r="BG34" s="1405" t="s">
        <v>836</v>
      </c>
      <c r="BH34" s="185" t="s">
        <v>431</v>
      </c>
      <c r="BI34" s="1023" t="s">
        <v>431</v>
      </c>
      <c r="BJ34" s="1404">
        <v>2000153131</v>
      </c>
      <c r="BK34" s="1404">
        <v>0</v>
      </c>
      <c r="BL34" s="1404">
        <v>0</v>
      </c>
      <c r="BM34" s="1404">
        <f t="shared" si="13"/>
        <v>2000153.1310000001</v>
      </c>
      <c r="BN34" s="1404">
        <f t="shared" si="14"/>
        <v>0</v>
      </c>
      <c r="BO34" s="1404">
        <f t="shared" si="15"/>
        <v>0</v>
      </c>
      <c r="BY34" s="185" t="s">
        <v>833</v>
      </c>
      <c r="BZ34" s="185" t="s">
        <v>834</v>
      </c>
      <c r="CA34" s="185" t="s">
        <v>431</v>
      </c>
      <c r="CB34" s="185" t="s">
        <v>431</v>
      </c>
      <c r="CC34" s="1023" t="s">
        <v>524</v>
      </c>
      <c r="CD34" s="138">
        <v>3167999214</v>
      </c>
      <c r="CE34" s="138">
        <v>0</v>
      </c>
      <c r="CF34" s="138">
        <v>0</v>
      </c>
      <c r="CG34" s="138">
        <f t="shared" si="17"/>
        <v>3167999.2140000002</v>
      </c>
      <c r="CH34" s="138">
        <f t="shared" si="18"/>
        <v>0</v>
      </c>
      <c r="CI34" s="138">
        <f t="shared" si="19"/>
        <v>0</v>
      </c>
      <c r="CR34" s="1023" t="s">
        <v>831</v>
      </c>
      <c r="CS34" s="1023" t="s">
        <v>832</v>
      </c>
      <c r="CT34" s="1023" t="s">
        <v>431</v>
      </c>
      <c r="CU34" s="1023" t="s">
        <v>431</v>
      </c>
      <c r="CV34" s="138">
        <v>5646832011</v>
      </c>
      <c r="CW34" s="138">
        <v>0</v>
      </c>
      <c r="CX34" s="138">
        <v>0</v>
      </c>
      <c r="CY34" s="138">
        <f t="shared" si="21"/>
        <v>5646832.0109999999</v>
      </c>
      <c r="CZ34" s="138">
        <f t="shared" si="22"/>
        <v>0</v>
      </c>
      <c r="DA34" s="138">
        <f t="shared" si="23"/>
        <v>0</v>
      </c>
    </row>
    <row r="35" spans="1:105" ht="15" customHeight="1" x14ac:dyDescent="0.25">
      <c r="A35" s="185" t="s">
        <v>435</v>
      </c>
      <c r="B35" s="1023" t="s">
        <v>452</v>
      </c>
      <c r="C35" s="185" t="s">
        <v>431</v>
      </c>
      <c r="D35" s="1023" t="s">
        <v>431</v>
      </c>
      <c r="E35" s="138">
        <v>0</v>
      </c>
      <c r="F35" s="138">
        <v>41091952</v>
      </c>
      <c r="G35" s="138">
        <v>0</v>
      </c>
      <c r="H35" s="138">
        <f t="shared" si="1"/>
        <v>0</v>
      </c>
      <c r="I35" s="138">
        <f t="shared" si="2"/>
        <v>41091.951999999997</v>
      </c>
      <c r="J35" s="138">
        <f t="shared" si="3"/>
        <v>0</v>
      </c>
      <c r="T35" s="1169" t="s">
        <v>841</v>
      </c>
      <c r="U35" s="1169" t="s">
        <v>842</v>
      </c>
      <c r="V35" s="1169" t="s">
        <v>431</v>
      </c>
      <c r="W35" s="1182" t="s">
        <v>431</v>
      </c>
      <c r="X35" s="1170">
        <v>0</v>
      </c>
      <c r="Y35" s="1170">
        <v>1161550591</v>
      </c>
      <c r="Z35" s="1170">
        <v>1161550591</v>
      </c>
      <c r="AA35" s="1171">
        <f t="shared" si="5"/>
        <v>0</v>
      </c>
      <c r="AB35" s="1171">
        <f t="shared" si="6"/>
        <v>1161550.591</v>
      </c>
      <c r="AC35" s="1171">
        <f t="shared" si="7"/>
        <v>1161550.591</v>
      </c>
      <c r="AM35" s="1023" t="s">
        <v>837</v>
      </c>
      <c r="AN35" s="1023" t="s">
        <v>838</v>
      </c>
      <c r="AO35" s="1023" t="s">
        <v>431</v>
      </c>
      <c r="AP35" s="1023" t="s">
        <v>431</v>
      </c>
      <c r="AQ35" s="1023" t="s">
        <v>524</v>
      </c>
      <c r="AR35" s="1239">
        <v>1767372802</v>
      </c>
      <c r="AS35" s="1239">
        <v>0</v>
      </c>
      <c r="AT35" s="1239">
        <v>0</v>
      </c>
      <c r="AU35" s="1239">
        <f t="shared" si="9"/>
        <v>1767372.8019999999</v>
      </c>
      <c r="AV35" s="1239">
        <f t="shared" si="10"/>
        <v>0</v>
      </c>
      <c r="AW35" s="1239">
        <f t="shared" si="11"/>
        <v>0</v>
      </c>
      <c r="BF35" s="1403" t="s">
        <v>835</v>
      </c>
      <c r="BG35" s="1405" t="s">
        <v>836</v>
      </c>
      <c r="BH35" s="185" t="s">
        <v>431</v>
      </c>
      <c r="BI35" s="1023" t="s">
        <v>431</v>
      </c>
      <c r="BJ35" s="1404">
        <v>0</v>
      </c>
      <c r="BK35" s="1404">
        <v>326216770</v>
      </c>
      <c r="BL35" s="1404">
        <v>326216770</v>
      </c>
      <c r="BM35" s="1404">
        <f t="shared" si="13"/>
        <v>0</v>
      </c>
      <c r="BN35" s="1404">
        <f t="shared" si="14"/>
        <v>326216.77</v>
      </c>
      <c r="BO35" s="1404">
        <f t="shared" si="15"/>
        <v>326216.77</v>
      </c>
      <c r="BY35" s="185" t="s">
        <v>833</v>
      </c>
      <c r="BZ35" s="185" t="s">
        <v>834</v>
      </c>
      <c r="CA35" s="185" t="s">
        <v>431</v>
      </c>
      <c r="CB35" s="185" t="s">
        <v>431</v>
      </c>
      <c r="CC35" s="1023" t="s">
        <v>524</v>
      </c>
      <c r="CD35" s="138">
        <v>0</v>
      </c>
      <c r="CE35" s="138">
        <v>1066032340</v>
      </c>
      <c r="CF35" s="138">
        <v>406146000</v>
      </c>
      <c r="CG35" s="138">
        <f t="shared" si="17"/>
        <v>0</v>
      </c>
      <c r="CH35" s="138">
        <f t="shared" si="18"/>
        <v>1066032.3400000001</v>
      </c>
      <c r="CI35" s="138">
        <f t="shared" si="19"/>
        <v>406146</v>
      </c>
      <c r="CR35" s="1023" t="s">
        <v>831</v>
      </c>
      <c r="CS35" s="1023" t="s">
        <v>832</v>
      </c>
      <c r="CT35" s="1023" t="s">
        <v>431</v>
      </c>
      <c r="CU35" s="1023" t="s">
        <v>431</v>
      </c>
      <c r="CV35" s="138">
        <v>0</v>
      </c>
      <c r="CW35" s="138">
        <v>4169517895</v>
      </c>
      <c r="CX35" s="138">
        <v>4096244895</v>
      </c>
      <c r="CY35" s="138">
        <f t="shared" si="21"/>
        <v>0</v>
      </c>
      <c r="CZ35" s="138">
        <f t="shared" si="22"/>
        <v>4169517.895</v>
      </c>
      <c r="DA35" s="138">
        <f t="shared" si="23"/>
        <v>4096244.895</v>
      </c>
    </row>
    <row r="36" spans="1:105" ht="15" customHeight="1" x14ac:dyDescent="0.25">
      <c r="A36" s="185" t="s">
        <v>904</v>
      </c>
      <c r="B36" s="1023" t="s">
        <v>905</v>
      </c>
      <c r="C36" s="185" t="s">
        <v>431</v>
      </c>
      <c r="D36" s="1023" t="s">
        <v>431</v>
      </c>
      <c r="E36" s="138">
        <v>3933000000</v>
      </c>
      <c r="F36" s="138">
        <v>0</v>
      </c>
      <c r="G36" s="138">
        <v>0</v>
      </c>
      <c r="H36" s="138">
        <f t="shared" si="1"/>
        <v>3933000</v>
      </c>
      <c r="I36" s="138">
        <f t="shared" si="2"/>
        <v>0</v>
      </c>
      <c r="J36" s="138">
        <f t="shared" si="3"/>
        <v>0</v>
      </c>
      <c r="T36" s="1169" t="s">
        <v>843</v>
      </c>
      <c r="U36" s="1169" t="s">
        <v>844</v>
      </c>
      <c r="V36" s="1169" t="s">
        <v>431</v>
      </c>
      <c r="W36" s="1182" t="s">
        <v>431</v>
      </c>
      <c r="X36" s="1170">
        <v>9719640000</v>
      </c>
      <c r="Y36" s="1170">
        <v>0</v>
      </c>
      <c r="Z36" s="1170">
        <v>0</v>
      </c>
      <c r="AA36" s="1171">
        <f t="shared" si="5"/>
        <v>9719640</v>
      </c>
      <c r="AB36" s="1171">
        <f t="shared" si="6"/>
        <v>0</v>
      </c>
      <c r="AC36" s="1171">
        <f t="shared" si="7"/>
        <v>0</v>
      </c>
      <c r="AM36" s="1023" t="s">
        <v>837</v>
      </c>
      <c r="AN36" s="1023" t="s">
        <v>838</v>
      </c>
      <c r="AO36" s="1023" t="s">
        <v>431</v>
      </c>
      <c r="AP36" s="1023" t="s">
        <v>431</v>
      </c>
      <c r="AQ36" s="1023" t="s">
        <v>524</v>
      </c>
      <c r="AR36" s="1239">
        <v>0</v>
      </c>
      <c r="AS36" s="1239">
        <v>105220000</v>
      </c>
      <c r="AT36" s="1239">
        <v>105220000</v>
      </c>
      <c r="AU36" s="1239">
        <f t="shared" si="9"/>
        <v>0</v>
      </c>
      <c r="AV36" s="1239">
        <f t="shared" si="10"/>
        <v>105220</v>
      </c>
      <c r="AW36" s="1239">
        <f t="shared" si="11"/>
        <v>105220</v>
      </c>
      <c r="BF36" s="1403" t="s">
        <v>837</v>
      </c>
      <c r="BG36" s="1405" t="s">
        <v>838</v>
      </c>
      <c r="BH36" s="185" t="s">
        <v>431</v>
      </c>
      <c r="BI36" s="1023" t="s">
        <v>431</v>
      </c>
      <c r="BJ36" s="1404">
        <v>1767372802</v>
      </c>
      <c r="BK36" s="1404">
        <v>0</v>
      </c>
      <c r="BL36" s="1404">
        <v>0</v>
      </c>
      <c r="BM36" s="1404">
        <f t="shared" si="13"/>
        <v>1767372.8019999999</v>
      </c>
      <c r="BN36" s="1404">
        <f t="shared" si="14"/>
        <v>0</v>
      </c>
      <c r="BO36" s="1404">
        <f t="shared" si="15"/>
        <v>0</v>
      </c>
      <c r="BY36" s="185" t="s">
        <v>835</v>
      </c>
      <c r="BZ36" s="185" t="s">
        <v>836</v>
      </c>
      <c r="CA36" s="185" t="s">
        <v>431</v>
      </c>
      <c r="CB36" s="185" t="s">
        <v>431</v>
      </c>
      <c r="CC36" s="1023" t="s">
        <v>524</v>
      </c>
      <c r="CD36" s="138">
        <v>2200153131</v>
      </c>
      <c r="CE36" s="138">
        <v>0</v>
      </c>
      <c r="CF36" s="138">
        <v>0</v>
      </c>
      <c r="CG36" s="138">
        <f t="shared" si="17"/>
        <v>2200153.1310000001</v>
      </c>
      <c r="CH36" s="138">
        <f t="shared" si="18"/>
        <v>0</v>
      </c>
      <c r="CI36" s="138">
        <f t="shared" si="19"/>
        <v>0</v>
      </c>
      <c r="CR36" s="1023" t="s">
        <v>833</v>
      </c>
      <c r="CS36" s="1023" t="s">
        <v>834</v>
      </c>
      <c r="CT36" s="1023" t="s">
        <v>431</v>
      </c>
      <c r="CU36" s="1023" t="s">
        <v>431</v>
      </c>
      <c r="CV36" s="138">
        <v>3167999214</v>
      </c>
      <c r="CW36" s="138">
        <v>0</v>
      </c>
      <c r="CX36" s="138">
        <v>0</v>
      </c>
      <c r="CY36" s="138">
        <f t="shared" si="21"/>
        <v>3167999.2140000002</v>
      </c>
      <c r="CZ36" s="138">
        <f t="shared" si="22"/>
        <v>0</v>
      </c>
      <c r="DA36" s="138">
        <f t="shared" si="23"/>
        <v>0</v>
      </c>
    </row>
    <row r="37" spans="1:105" ht="15" customHeight="1" x14ac:dyDescent="0.25">
      <c r="A37" s="185" t="s">
        <v>436</v>
      </c>
      <c r="B37" s="1023" t="s">
        <v>127</v>
      </c>
      <c r="C37" s="185" t="s">
        <v>431</v>
      </c>
      <c r="D37" s="1023" t="s">
        <v>431</v>
      </c>
      <c r="E37" s="138">
        <v>10100</v>
      </c>
      <c r="F37" s="138">
        <v>0</v>
      </c>
      <c r="G37" s="138">
        <v>0</v>
      </c>
      <c r="H37" s="138">
        <f t="shared" si="1"/>
        <v>10.1</v>
      </c>
      <c r="I37" s="138">
        <f t="shared" si="2"/>
        <v>0</v>
      </c>
      <c r="J37" s="138">
        <f t="shared" si="3"/>
        <v>0</v>
      </c>
      <c r="T37" s="1169" t="s">
        <v>432</v>
      </c>
      <c r="U37" s="1169" t="s">
        <v>451</v>
      </c>
      <c r="V37" s="1169" t="s">
        <v>431</v>
      </c>
      <c r="W37" s="1182" t="s">
        <v>431</v>
      </c>
      <c r="X37" s="1170">
        <v>17089021000</v>
      </c>
      <c r="Y37" s="1170">
        <v>0</v>
      </c>
      <c r="Z37" s="1170">
        <v>0</v>
      </c>
      <c r="AA37" s="1171">
        <f t="shared" si="5"/>
        <v>17089021</v>
      </c>
      <c r="AB37" s="1171">
        <f t="shared" si="6"/>
        <v>0</v>
      </c>
      <c r="AC37" s="1171">
        <f t="shared" si="7"/>
        <v>0</v>
      </c>
      <c r="AM37" s="1023" t="s">
        <v>839</v>
      </c>
      <c r="AN37" s="1023" t="s">
        <v>840</v>
      </c>
      <c r="AO37" s="1023" t="s">
        <v>431</v>
      </c>
      <c r="AP37" s="1023" t="s">
        <v>431</v>
      </c>
      <c r="AQ37" s="1023" t="s">
        <v>524</v>
      </c>
      <c r="AR37" s="1239">
        <v>25451323184</v>
      </c>
      <c r="AS37" s="1239">
        <v>0</v>
      </c>
      <c r="AT37" s="1239">
        <v>0</v>
      </c>
      <c r="AU37" s="1239">
        <f t="shared" si="9"/>
        <v>25451323.184</v>
      </c>
      <c r="AV37" s="1239">
        <f t="shared" si="10"/>
        <v>0</v>
      </c>
      <c r="AW37" s="1239">
        <f t="shared" si="11"/>
        <v>0</v>
      </c>
      <c r="BF37" s="1403" t="s">
        <v>837</v>
      </c>
      <c r="BG37" s="1405" t="s">
        <v>838</v>
      </c>
      <c r="BH37" s="185" t="s">
        <v>431</v>
      </c>
      <c r="BI37" s="1023" t="s">
        <v>431</v>
      </c>
      <c r="BJ37" s="1404">
        <v>0</v>
      </c>
      <c r="BK37" s="1404">
        <v>138798220</v>
      </c>
      <c r="BL37" s="1404">
        <v>123565625</v>
      </c>
      <c r="BM37" s="1404">
        <f t="shared" si="13"/>
        <v>0</v>
      </c>
      <c r="BN37" s="1404">
        <f t="shared" si="14"/>
        <v>138798.22</v>
      </c>
      <c r="BO37" s="1404">
        <f t="shared" si="15"/>
        <v>123565.625</v>
      </c>
      <c r="BY37" s="185" t="s">
        <v>835</v>
      </c>
      <c r="BZ37" s="185" t="s">
        <v>836</v>
      </c>
      <c r="CA37" s="185" t="s">
        <v>431</v>
      </c>
      <c r="CB37" s="185" t="s">
        <v>431</v>
      </c>
      <c r="CC37" s="1023" t="s">
        <v>524</v>
      </c>
      <c r="CD37" s="138">
        <v>0</v>
      </c>
      <c r="CE37" s="138">
        <v>873801770</v>
      </c>
      <c r="CF37" s="138">
        <v>762201770</v>
      </c>
      <c r="CG37" s="138">
        <f t="shared" si="17"/>
        <v>0</v>
      </c>
      <c r="CH37" s="138">
        <f t="shared" si="18"/>
        <v>873801.77</v>
      </c>
      <c r="CI37" s="138">
        <f t="shared" si="19"/>
        <v>762201.77</v>
      </c>
      <c r="CR37" s="1023" t="s">
        <v>833</v>
      </c>
      <c r="CS37" s="1023" t="s">
        <v>834</v>
      </c>
      <c r="CT37" s="1023" t="s">
        <v>431</v>
      </c>
      <c r="CU37" s="1023" t="s">
        <v>431</v>
      </c>
      <c r="CV37" s="138">
        <v>0</v>
      </c>
      <c r="CW37" s="138">
        <v>1066032340</v>
      </c>
      <c r="CX37" s="138">
        <v>1066032340</v>
      </c>
      <c r="CY37" s="138">
        <f t="shared" si="21"/>
        <v>0</v>
      </c>
      <c r="CZ37" s="138">
        <f t="shared" si="22"/>
        <v>1066032.3400000001</v>
      </c>
      <c r="DA37" s="138">
        <f t="shared" si="23"/>
        <v>1066032.3400000001</v>
      </c>
    </row>
    <row r="38" spans="1:105" ht="15" customHeight="1" x14ac:dyDescent="0.25">
      <c r="A38" s="185" t="s">
        <v>436</v>
      </c>
      <c r="B38" s="1023" t="s">
        <v>127</v>
      </c>
      <c r="C38" s="185" t="s">
        <v>431</v>
      </c>
      <c r="D38" s="1023" t="s">
        <v>431</v>
      </c>
      <c r="E38" s="138">
        <v>0</v>
      </c>
      <c r="F38" s="138">
        <v>15276251603</v>
      </c>
      <c r="G38" s="138">
        <v>15276251603</v>
      </c>
      <c r="H38" s="138">
        <f t="shared" si="1"/>
        <v>0</v>
      </c>
      <c r="I38" s="138">
        <f t="shared" si="2"/>
        <v>15276251.603</v>
      </c>
      <c r="J38" s="138">
        <f t="shared" si="3"/>
        <v>15276251.603</v>
      </c>
      <c r="T38" s="1169" t="s">
        <v>435</v>
      </c>
      <c r="U38" s="1169" t="s">
        <v>452</v>
      </c>
      <c r="V38" s="1169" t="s">
        <v>431</v>
      </c>
      <c r="W38" s="1182" t="s">
        <v>431</v>
      </c>
      <c r="X38" s="1170">
        <v>8937547000</v>
      </c>
      <c r="Y38" s="1170">
        <v>0</v>
      </c>
      <c r="Z38" s="1170">
        <v>0</v>
      </c>
      <c r="AA38" s="1171">
        <f t="shared" si="5"/>
        <v>8937547</v>
      </c>
      <c r="AB38" s="1171">
        <f t="shared" si="6"/>
        <v>0</v>
      </c>
      <c r="AC38" s="1171">
        <f t="shared" si="7"/>
        <v>0</v>
      </c>
      <c r="AM38" s="1023" t="s">
        <v>841</v>
      </c>
      <c r="AN38" s="1023" t="s">
        <v>842</v>
      </c>
      <c r="AO38" s="1023" t="s">
        <v>431</v>
      </c>
      <c r="AP38" s="1023" t="s">
        <v>431</v>
      </c>
      <c r="AQ38" s="1023" t="s">
        <v>524</v>
      </c>
      <c r="AR38" s="1239">
        <v>19095077658</v>
      </c>
      <c r="AS38" s="1239">
        <v>0</v>
      </c>
      <c r="AT38" s="1239">
        <v>0</v>
      </c>
      <c r="AU38" s="1239">
        <f t="shared" si="9"/>
        <v>19095077.658</v>
      </c>
      <c r="AV38" s="1239">
        <f t="shared" si="10"/>
        <v>0</v>
      </c>
      <c r="AW38" s="1239">
        <f t="shared" si="11"/>
        <v>0</v>
      </c>
      <c r="BF38" s="1403" t="s">
        <v>839</v>
      </c>
      <c r="BG38" s="1405" t="s">
        <v>840</v>
      </c>
      <c r="BH38" s="185" t="s">
        <v>431</v>
      </c>
      <c r="BI38" s="1023" t="s">
        <v>431</v>
      </c>
      <c r="BJ38" s="1404">
        <v>25451323184</v>
      </c>
      <c r="BK38" s="1404">
        <v>0</v>
      </c>
      <c r="BL38" s="1404">
        <v>0</v>
      </c>
      <c r="BM38" s="1404">
        <f t="shared" si="13"/>
        <v>25451323.184</v>
      </c>
      <c r="BN38" s="1404">
        <f t="shared" si="14"/>
        <v>0</v>
      </c>
      <c r="BO38" s="1404">
        <f t="shared" si="15"/>
        <v>0</v>
      </c>
      <c r="BY38" s="185" t="s">
        <v>837</v>
      </c>
      <c r="BZ38" s="185" t="s">
        <v>838</v>
      </c>
      <c r="CA38" s="185" t="s">
        <v>431</v>
      </c>
      <c r="CB38" s="185" t="s">
        <v>431</v>
      </c>
      <c r="CC38" s="1023" t="s">
        <v>524</v>
      </c>
      <c r="CD38" s="138">
        <v>1567372802</v>
      </c>
      <c r="CE38" s="138">
        <v>0</v>
      </c>
      <c r="CF38" s="138">
        <v>0</v>
      </c>
      <c r="CG38" s="138">
        <f t="shared" si="17"/>
        <v>1567372.8019999999</v>
      </c>
      <c r="CH38" s="138">
        <f t="shared" si="18"/>
        <v>0</v>
      </c>
      <c r="CI38" s="138">
        <f t="shared" si="19"/>
        <v>0</v>
      </c>
      <c r="CR38" s="1023" t="s">
        <v>835</v>
      </c>
      <c r="CS38" s="1023" t="s">
        <v>836</v>
      </c>
      <c r="CT38" s="1023" t="s">
        <v>431</v>
      </c>
      <c r="CU38" s="1023" t="s">
        <v>431</v>
      </c>
      <c r="CV38" s="138">
        <v>2200153131</v>
      </c>
      <c r="CW38" s="138">
        <v>0</v>
      </c>
      <c r="CX38" s="138">
        <v>0</v>
      </c>
      <c r="CY38" s="138">
        <f t="shared" si="21"/>
        <v>2200153.1310000001</v>
      </c>
      <c r="CZ38" s="138">
        <f t="shared" si="22"/>
        <v>0</v>
      </c>
      <c r="DA38" s="138">
        <f t="shared" si="23"/>
        <v>0</v>
      </c>
    </row>
    <row r="39" spans="1:105" ht="15" customHeight="1" x14ac:dyDescent="0.25">
      <c r="T39" s="1169" t="s">
        <v>435</v>
      </c>
      <c r="U39" s="1169" t="s">
        <v>452</v>
      </c>
      <c r="V39" s="1169" t="s">
        <v>431</v>
      </c>
      <c r="W39" s="1182" t="s">
        <v>431</v>
      </c>
      <c r="X39" s="1170">
        <v>0</v>
      </c>
      <c r="Y39" s="1170">
        <v>159075452</v>
      </c>
      <c r="Z39" s="1170">
        <v>149403452</v>
      </c>
      <c r="AA39" s="1171">
        <f t="shared" si="5"/>
        <v>0</v>
      </c>
      <c r="AB39" s="1171">
        <f t="shared" si="6"/>
        <v>159075.45199999999</v>
      </c>
      <c r="AC39" s="1171">
        <f t="shared" si="7"/>
        <v>149403.45199999999</v>
      </c>
      <c r="AM39" s="1023" t="s">
        <v>841</v>
      </c>
      <c r="AN39" s="1023" t="s">
        <v>842</v>
      </c>
      <c r="AO39" s="1023" t="s">
        <v>431</v>
      </c>
      <c r="AP39" s="1023" t="s">
        <v>431</v>
      </c>
      <c r="AQ39" s="1023" t="s">
        <v>524</v>
      </c>
      <c r="AR39" s="1239">
        <v>0</v>
      </c>
      <c r="AS39" s="1239">
        <v>3968116698</v>
      </c>
      <c r="AT39" s="1239">
        <v>3219509243</v>
      </c>
      <c r="AU39" s="1239">
        <f t="shared" si="9"/>
        <v>0</v>
      </c>
      <c r="AV39" s="1239">
        <f t="shared" si="10"/>
        <v>3968116.6979999999</v>
      </c>
      <c r="AW39" s="1239">
        <f t="shared" si="11"/>
        <v>3219509.2429999998</v>
      </c>
      <c r="BF39" s="1403" t="s">
        <v>839</v>
      </c>
      <c r="BG39" s="1405" t="s">
        <v>840</v>
      </c>
      <c r="BH39" s="185" t="s">
        <v>431</v>
      </c>
      <c r="BI39" s="1023" t="s">
        <v>431</v>
      </c>
      <c r="BJ39" s="1404">
        <v>0</v>
      </c>
      <c r="BK39" s="1404">
        <v>292620000</v>
      </c>
      <c r="BL39" s="1404">
        <v>0</v>
      </c>
      <c r="BM39" s="1404">
        <f t="shared" si="13"/>
        <v>0</v>
      </c>
      <c r="BN39" s="1404">
        <f t="shared" si="14"/>
        <v>292620</v>
      </c>
      <c r="BO39" s="1404">
        <f t="shared" si="15"/>
        <v>0</v>
      </c>
      <c r="BY39" s="185" t="s">
        <v>837</v>
      </c>
      <c r="BZ39" s="185" t="s">
        <v>838</v>
      </c>
      <c r="CA39" s="185" t="s">
        <v>431</v>
      </c>
      <c r="CB39" s="185" t="s">
        <v>431</v>
      </c>
      <c r="CC39" s="1023" t="s">
        <v>524</v>
      </c>
      <c r="CD39" s="138">
        <v>0</v>
      </c>
      <c r="CE39" s="138">
        <v>198714720</v>
      </c>
      <c r="CF39" s="138">
        <v>138798220</v>
      </c>
      <c r="CG39" s="138">
        <f t="shared" si="17"/>
        <v>0</v>
      </c>
      <c r="CH39" s="138">
        <f t="shared" si="18"/>
        <v>198714.72</v>
      </c>
      <c r="CI39" s="138">
        <f t="shared" si="19"/>
        <v>138798.22</v>
      </c>
      <c r="CR39" s="1023" t="s">
        <v>835</v>
      </c>
      <c r="CS39" s="1023" t="s">
        <v>836</v>
      </c>
      <c r="CT39" s="1023" t="s">
        <v>431</v>
      </c>
      <c r="CU39" s="1023" t="s">
        <v>431</v>
      </c>
      <c r="CV39" s="138">
        <v>0</v>
      </c>
      <c r="CW39" s="138">
        <v>873801770</v>
      </c>
      <c r="CX39" s="138">
        <v>873801770</v>
      </c>
      <c r="CY39" s="138">
        <f t="shared" si="21"/>
        <v>0</v>
      </c>
      <c r="CZ39" s="138">
        <f t="shared" si="22"/>
        <v>873801.77</v>
      </c>
      <c r="DA39" s="138">
        <f t="shared" si="23"/>
        <v>873801.77</v>
      </c>
    </row>
    <row r="40" spans="1:105" ht="15" customHeight="1" x14ac:dyDescent="0.25">
      <c r="T40" s="1169" t="s">
        <v>904</v>
      </c>
      <c r="U40" s="1169" t="s">
        <v>905</v>
      </c>
      <c r="V40" s="1169" t="s">
        <v>431</v>
      </c>
      <c r="W40" s="1182" t="s">
        <v>431</v>
      </c>
      <c r="X40" s="1170">
        <v>3933000000</v>
      </c>
      <c r="Y40" s="1170">
        <v>0</v>
      </c>
      <c r="Z40" s="1170">
        <v>0</v>
      </c>
      <c r="AA40" s="1171">
        <f t="shared" si="5"/>
        <v>3933000</v>
      </c>
      <c r="AB40" s="1171">
        <f t="shared" si="6"/>
        <v>0</v>
      </c>
      <c r="AC40" s="1171">
        <f t="shared" si="7"/>
        <v>0</v>
      </c>
      <c r="AM40" s="1023" t="s">
        <v>843</v>
      </c>
      <c r="AN40" s="1023" t="s">
        <v>844</v>
      </c>
      <c r="AO40" s="1023" t="s">
        <v>431</v>
      </c>
      <c r="AP40" s="1023" t="s">
        <v>431</v>
      </c>
      <c r="AQ40" s="1023" t="s">
        <v>524</v>
      </c>
      <c r="AR40" s="1239">
        <v>9719640000</v>
      </c>
      <c r="AS40" s="1239">
        <v>0</v>
      </c>
      <c r="AT40" s="1239">
        <v>0</v>
      </c>
      <c r="AU40" s="1239">
        <f t="shared" si="9"/>
        <v>9719640</v>
      </c>
      <c r="AV40" s="1239">
        <f t="shared" si="10"/>
        <v>0</v>
      </c>
      <c r="AW40" s="1239">
        <f t="shared" si="11"/>
        <v>0</v>
      </c>
      <c r="BF40" s="1403" t="s">
        <v>841</v>
      </c>
      <c r="BG40" s="1405" t="s">
        <v>842</v>
      </c>
      <c r="BH40" s="185" t="s">
        <v>431</v>
      </c>
      <c r="BI40" s="1023" t="s">
        <v>431</v>
      </c>
      <c r="BJ40" s="1404">
        <v>19095077658</v>
      </c>
      <c r="BK40" s="1404">
        <v>0</v>
      </c>
      <c r="BL40" s="1404">
        <v>0</v>
      </c>
      <c r="BM40" s="1404">
        <f t="shared" si="13"/>
        <v>19095077.658</v>
      </c>
      <c r="BN40" s="1404">
        <f t="shared" si="14"/>
        <v>0</v>
      </c>
      <c r="BO40" s="1404">
        <f t="shared" si="15"/>
        <v>0</v>
      </c>
      <c r="BY40" s="185" t="s">
        <v>839</v>
      </c>
      <c r="BZ40" s="185" t="s">
        <v>840</v>
      </c>
      <c r="CA40" s="185" t="s">
        <v>431</v>
      </c>
      <c r="CB40" s="185" t="s">
        <v>431</v>
      </c>
      <c r="CC40" s="1023" t="s">
        <v>524</v>
      </c>
      <c r="CD40" s="138">
        <v>25451323184</v>
      </c>
      <c r="CE40" s="138">
        <v>0</v>
      </c>
      <c r="CF40" s="138">
        <v>0</v>
      </c>
      <c r="CG40" s="138">
        <f t="shared" si="17"/>
        <v>25451323.184</v>
      </c>
      <c r="CH40" s="138">
        <f t="shared" si="18"/>
        <v>0</v>
      </c>
      <c r="CI40" s="138">
        <f t="shared" si="19"/>
        <v>0</v>
      </c>
      <c r="CR40" s="1023" t="s">
        <v>837</v>
      </c>
      <c r="CS40" s="1023" t="s">
        <v>838</v>
      </c>
      <c r="CT40" s="1023" t="s">
        <v>431</v>
      </c>
      <c r="CU40" s="1023" t="s">
        <v>431</v>
      </c>
      <c r="CV40" s="138">
        <v>1567372802</v>
      </c>
      <c r="CW40" s="138">
        <v>0</v>
      </c>
      <c r="CX40" s="138">
        <v>0</v>
      </c>
      <c r="CY40" s="138">
        <f t="shared" si="21"/>
        <v>1567372.8019999999</v>
      </c>
      <c r="CZ40" s="138">
        <f t="shared" si="22"/>
        <v>0</v>
      </c>
      <c r="DA40" s="138">
        <f t="shared" si="23"/>
        <v>0</v>
      </c>
    </row>
    <row r="41" spans="1:105" ht="15" customHeight="1" x14ac:dyDescent="0.25">
      <c r="T41" s="1169" t="s">
        <v>436</v>
      </c>
      <c r="U41" s="1169" t="s">
        <v>127</v>
      </c>
      <c r="V41" s="1169" t="s">
        <v>431</v>
      </c>
      <c r="W41" s="1182" t="s">
        <v>431</v>
      </c>
      <c r="X41" s="1170">
        <v>10100</v>
      </c>
      <c r="Y41" s="1170">
        <v>0</v>
      </c>
      <c r="Z41" s="1170">
        <v>0</v>
      </c>
      <c r="AA41" s="1171">
        <f t="shared" si="5"/>
        <v>10.1</v>
      </c>
      <c r="AB41" s="1171">
        <f t="shared" si="6"/>
        <v>0</v>
      </c>
      <c r="AC41" s="1171">
        <f t="shared" si="7"/>
        <v>0</v>
      </c>
      <c r="AM41" s="1023" t="s">
        <v>432</v>
      </c>
      <c r="AN41" s="1023" t="s">
        <v>451</v>
      </c>
      <c r="AO41" s="1023" t="s">
        <v>431</v>
      </c>
      <c r="AP41" s="1023" t="s">
        <v>431</v>
      </c>
      <c r="AQ41" s="1023" t="s">
        <v>524</v>
      </c>
      <c r="AR41" s="1239">
        <v>17089021000</v>
      </c>
      <c r="AS41" s="1239">
        <v>0</v>
      </c>
      <c r="AT41" s="1239">
        <v>0</v>
      </c>
      <c r="AU41" s="1239">
        <f t="shared" si="9"/>
        <v>17089021</v>
      </c>
      <c r="AV41" s="1239">
        <f t="shared" si="10"/>
        <v>0</v>
      </c>
      <c r="AW41" s="1239">
        <f t="shared" si="11"/>
        <v>0</v>
      </c>
      <c r="BF41" s="1403" t="s">
        <v>841</v>
      </c>
      <c r="BG41" s="1405" t="s">
        <v>842</v>
      </c>
      <c r="BH41" s="185" t="s">
        <v>431</v>
      </c>
      <c r="BI41" s="1023" t="s">
        <v>431</v>
      </c>
      <c r="BJ41" s="1404">
        <v>0</v>
      </c>
      <c r="BK41" s="1404">
        <v>5264105171</v>
      </c>
      <c r="BL41" s="1404">
        <v>3958492562</v>
      </c>
      <c r="BM41" s="1404">
        <f t="shared" si="13"/>
        <v>0</v>
      </c>
      <c r="BN41" s="1404">
        <f t="shared" si="14"/>
        <v>5264105.1710000001</v>
      </c>
      <c r="BO41" s="1404">
        <f t="shared" si="15"/>
        <v>3958492.5619999999</v>
      </c>
      <c r="BY41" s="185" t="s">
        <v>839</v>
      </c>
      <c r="BZ41" s="185" t="s">
        <v>840</v>
      </c>
      <c r="CA41" s="185" t="s">
        <v>431</v>
      </c>
      <c r="CB41" s="185" t="s">
        <v>431</v>
      </c>
      <c r="CC41" s="1023" t="s">
        <v>524</v>
      </c>
      <c r="CD41" s="138">
        <v>0</v>
      </c>
      <c r="CE41" s="138">
        <v>292620000</v>
      </c>
      <c r="CF41" s="138">
        <v>292620000</v>
      </c>
      <c r="CG41" s="138">
        <f t="shared" si="17"/>
        <v>0</v>
      </c>
      <c r="CH41" s="138">
        <f t="shared" si="18"/>
        <v>292620</v>
      </c>
      <c r="CI41" s="138">
        <f t="shared" si="19"/>
        <v>292620</v>
      </c>
      <c r="CR41" s="1023" t="s">
        <v>837</v>
      </c>
      <c r="CS41" s="1023" t="s">
        <v>838</v>
      </c>
      <c r="CT41" s="1023" t="s">
        <v>431</v>
      </c>
      <c r="CU41" s="1023" t="s">
        <v>431</v>
      </c>
      <c r="CV41" s="138">
        <v>0</v>
      </c>
      <c r="CW41" s="138">
        <v>440348290</v>
      </c>
      <c r="CX41" s="138">
        <v>440348290</v>
      </c>
      <c r="CY41" s="138">
        <f t="shared" si="21"/>
        <v>0</v>
      </c>
      <c r="CZ41" s="138">
        <f t="shared" si="22"/>
        <v>440348.29</v>
      </c>
      <c r="DA41" s="138">
        <f t="shared" si="23"/>
        <v>440348.29</v>
      </c>
    </row>
    <row r="42" spans="1:105" ht="15" customHeight="1" x14ac:dyDescent="0.25">
      <c r="T42" s="1169" t="s">
        <v>436</v>
      </c>
      <c r="U42" s="1169" t="s">
        <v>127</v>
      </c>
      <c r="V42" s="1169" t="s">
        <v>431</v>
      </c>
      <c r="W42" s="1182" t="s">
        <v>431</v>
      </c>
      <c r="X42" s="1170">
        <v>0</v>
      </c>
      <c r="Y42" s="1170">
        <v>15276251603</v>
      </c>
      <c r="Z42" s="1170">
        <v>15276251603</v>
      </c>
      <c r="AA42" s="1171">
        <f t="shared" si="5"/>
        <v>0</v>
      </c>
      <c r="AB42" s="1171">
        <f t="shared" si="6"/>
        <v>15276251.603</v>
      </c>
      <c r="AC42" s="1171">
        <f t="shared" si="7"/>
        <v>15276251.603</v>
      </c>
      <c r="AM42" s="1023" t="s">
        <v>435</v>
      </c>
      <c r="AN42" s="1023" t="s">
        <v>452</v>
      </c>
      <c r="AO42" s="1023" t="s">
        <v>431</v>
      </c>
      <c r="AP42" s="1023" t="s">
        <v>431</v>
      </c>
      <c r="AQ42" s="1023" t="s">
        <v>524</v>
      </c>
      <c r="AR42" s="1239">
        <v>8937547000</v>
      </c>
      <c r="AS42" s="1239">
        <v>0</v>
      </c>
      <c r="AT42" s="1239">
        <v>0</v>
      </c>
      <c r="AU42" s="1239">
        <f t="shared" si="9"/>
        <v>8937547</v>
      </c>
      <c r="AV42" s="1239">
        <f t="shared" si="10"/>
        <v>0</v>
      </c>
      <c r="AW42" s="1239">
        <f t="shared" si="11"/>
        <v>0</v>
      </c>
      <c r="BF42" s="1403" t="s">
        <v>843</v>
      </c>
      <c r="BG42" s="1405" t="s">
        <v>844</v>
      </c>
      <c r="BH42" s="185" t="s">
        <v>431</v>
      </c>
      <c r="BI42" s="1023" t="s">
        <v>431</v>
      </c>
      <c r="BJ42" s="1404">
        <v>9719640000</v>
      </c>
      <c r="BK42" s="1404">
        <v>0</v>
      </c>
      <c r="BL42" s="1404">
        <v>0</v>
      </c>
      <c r="BM42" s="1404">
        <f t="shared" si="13"/>
        <v>9719640</v>
      </c>
      <c r="BN42" s="1404">
        <f t="shared" si="14"/>
        <v>0</v>
      </c>
      <c r="BO42" s="1404">
        <f t="shared" si="15"/>
        <v>0</v>
      </c>
      <c r="BY42" s="185" t="s">
        <v>841</v>
      </c>
      <c r="BZ42" s="185" t="s">
        <v>842</v>
      </c>
      <c r="CA42" s="185" t="s">
        <v>431</v>
      </c>
      <c r="CB42" s="185" t="s">
        <v>431</v>
      </c>
      <c r="CC42" s="1023" t="s">
        <v>524</v>
      </c>
      <c r="CD42" s="138">
        <v>19686055658</v>
      </c>
      <c r="CE42" s="138">
        <v>0</v>
      </c>
      <c r="CF42" s="138">
        <v>0</v>
      </c>
      <c r="CG42" s="138">
        <f t="shared" si="17"/>
        <v>19686055.658</v>
      </c>
      <c r="CH42" s="138">
        <f t="shared" si="18"/>
        <v>0</v>
      </c>
      <c r="CI42" s="138">
        <f t="shared" si="19"/>
        <v>0</v>
      </c>
      <c r="CR42" s="1023" t="s">
        <v>839</v>
      </c>
      <c r="CS42" s="1023" t="s">
        <v>840</v>
      </c>
      <c r="CT42" s="1023" t="s">
        <v>431</v>
      </c>
      <c r="CU42" s="1023" t="s">
        <v>431</v>
      </c>
      <c r="CV42" s="138">
        <v>25451323184</v>
      </c>
      <c r="CW42" s="138">
        <v>0</v>
      </c>
      <c r="CX42" s="138">
        <v>0</v>
      </c>
      <c r="CY42" s="138">
        <f t="shared" si="21"/>
        <v>25451323.184</v>
      </c>
      <c r="CZ42" s="138">
        <f t="shared" si="22"/>
        <v>0</v>
      </c>
      <c r="DA42" s="138">
        <f t="shared" si="23"/>
        <v>0</v>
      </c>
    </row>
    <row r="43" spans="1:105" x14ac:dyDescent="0.25">
      <c r="AM43" s="1023" t="s">
        <v>435</v>
      </c>
      <c r="AN43" s="1023" t="s">
        <v>452</v>
      </c>
      <c r="AO43" s="1023" t="s">
        <v>431</v>
      </c>
      <c r="AP43" s="1023" t="s">
        <v>431</v>
      </c>
      <c r="AQ43" s="1023" t="s">
        <v>524</v>
      </c>
      <c r="AR43" s="1239">
        <v>0</v>
      </c>
      <c r="AS43" s="1239">
        <v>523119107</v>
      </c>
      <c r="AT43" s="1239">
        <v>523119107</v>
      </c>
      <c r="AU43" s="1239">
        <f t="shared" si="9"/>
        <v>0</v>
      </c>
      <c r="AV43" s="1239">
        <f t="shared" si="10"/>
        <v>523119.10700000002</v>
      </c>
      <c r="AW43" s="1239">
        <f t="shared" si="11"/>
        <v>523119.10700000002</v>
      </c>
      <c r="BF43" s="185" t="s">
        <v>843</v>
      </c>
      <c r="BG43" s="1405" t="s">
        <v>844</v>
      </c>
      <c r="BH43" s="185" t="s">
        <v>431</v>
      </c>
      <c r="BI43" s="1023" t="s">
        <v>431</v>
      </c>
      <c r="BJ43" s="138">
        <v>0</v>
      </c>
      <c r="BK43" s="138">
        <v>1222430468</v>
      </c>
      <c r="BL43" s="138">
        <v>0</v>
      </c>
      <c r="BM43" s="1404">
        <f t="shared" si="13"/>
        <v>0</v>
      </c>
      <c r="BN43" s="1404">
        <f t="shared" si="14"/>
        <v>1222430.4680000001</v>
      </c>
      <c r="BO43" s="1404">
        <f t="shared" si="15"/>
        <v>0</v>
      </c>
      <c r="BY43" s="185" t="s">
        <v>841</v>
      </c>
      <c r="BZ43" s="185" t="s">
        <v>842</v>
      </c>
      <c r="CA43" s="185" t="s">
        <v>431</v>
      </c>
      <c r="CB43" s="185" t="s">
        <v>431</v>
      </c>
      <c r="CC43" s="1023" t="s">
        <v>524</v>
      </c>
      <c r="CD43" s="138">
        <v>0</v>
      </c>
      <c r="CE43" s="138">
        <v>6523457180</v>
      </c>
      <c r="CF43" s="138">
        <v>5820850175</v>
      </c>
      <c r="CG43" s="138">
        <f t="shared" si="17"/>
        <v>0</v>
      </c>
      <c r="CH43" s="138">
        <f t="shared" si="18"/>
        <v>6523457.1799999997</v>
      </c>
      <c r="CI43" s="138">
        <f t="shared" si="19"/>
        <v>5820850.1749999998</v>
      </c>
      <c r="CR43" s="1023" t="s">
        <v>839</v>
      </c>
      <c r="CS43" s="1023" t="s">
        <v>840</v>
      </c>
      <c r="CT43" s="1023" t="s">
        <v>431</v>
      </c>
      <c r="CU43" s="1023" t="s">
        <v>431</v>
      </c>
      <c r="CV43" s="138">
        <v>0</v>
      </c>
      <c r="CW43" s="138">
        <v>678013109</v>
      </c>
      <c r="CX43" s="138">
        <v>382620000</v>
      </c>
      <c r="CY43" s="138">
        <f t="shared" si="21"/>
        <v>0</v>
      </c>
      <c r="CZ43" s="138">
        <f t="shared" si="22"/>
        <v>678013.10900000005</v>
      </c>
      <c r="DA43" s="138">
        <f t="shared" si="23"/>
        <v>382620</v>
      </c>
    </row>
    <row r="44" spans="1:105" x14ac:dyDescent="0.25">
      <c r="AM44" s="1023" t="s">
        <v>904</v>
      </c>
      <c r="AN44" s="1023" t="s">
        <v>905</v>
      </c>
      <c r="AO44" s="1023" t="s">
        <v>431</v>
      </c>
      <c r="AP44" s="1023" t="s">
        <v>431</v>
      </c>
      <c r="AQ44" s="1023" t="s">
        <v>524</v>
      </c>
      <c r="AR44" s="1239">
        <v>3933000000</v>
      </c>
      <c r="AS44" s="1239">
        <v>0</v>
      </c>
      <c r="AT44" s="1239">
        <v>0</v>
      </c>
      <c r="AU44" s="1239">
        <f t="shared" si="9"/>
        <v>3933000</v>
      </c>
      <c r="AV44" s="1239">
        <f t="shared" si="10"/>
        <v>0</v>
      </c>
      <c r="AW44" s="1239">
        <f t="shared" si="11"/>
        <v>0</v>
      </c>
      <c r="BF44" s="185" t="s">
        <v>432</v>
      </c>
      <c r="BG44" s="1405" t="s">
        <v>451</v>
      </c>
      <c r="BH44" s="185" t="s">
        <v>431</v>
      </c>
      <c r="BI44" s="1023" t="s">
        <v>431</v>
      </c>
      <c r="BJ44" s="138">
        <v>17089021000</v>
      </c>
      <c r="BK44" s="138">
        <v>0</v>
      </c>
      <c r="BL44" s="138">
        <v>0</v>
      </c>
      <c r="BM44" s="1404">
        <f t="shared" si="13"/>
        <v>17089021</v>
      </c>
      <c r="BN44" s="1404">
        <f t="shared" si="14"/>
        <v>0</v>
      </c>
      <c r="BO44" s="1404">
        <f t="shared" si="15"/>
        <v>0</v>
      </c>
      <c r="BY44" s="185" t="s">
        <v>843</v>
      </c>
      <c r="BZ44" s="185" t="s">
        <v>844</v>
      </c>
      <c r="CA44" s="185" t="s">
        <v>431</v>
      </c>
      <c r="CB44" s="185" t="s">
        <v>431</v>
      </c>
      <c r="CC44" s="1023" t="s">
        <v>524</v>
      </c>
      <c r="CD44" s="138">
        <v>9719640000</v>
      </c>
      <c r="CE44" s="138">
        <v>0</v>
      </c>
      <c r="CF44" s="138">
        <v>0</v>
      </c>
      <c r="CG44" s="138">
        <f t="shared" si="17"/>
        <v>9719640</v>
      </c>
      <c r="CH44" s="138">
        <f t="shared" si="18"/>
        <v>0</v>
      </c>
      <c r="CI44" s="138">
        <f t="shared" si="19"/>
        <v>0</v>
      </c>
      <c r="CR44" s="1023" t="s">
        <v>841</v>
      </c>
      <c r="CS44" s="1023" t="s">
        <v>842</v>
      </c>
      <c r="CT44" s="1023" t="s">
        <v>431</v>
      </c>
      <c r="CU44" s="1023" t="s">
        <v>431</v>
      </c>
      <c r="CV44" s="138">
        <v>19686055658</v>
      </c>
      <c r="CW44" s="138">
        <v>0</v>
      </c>
      <c r="CX44" s="138">
        <v>0</v>
      </c>
      <c r="CY44" s="138">
        <f t="shared" si="21"/>
        <v>19686055.658</v>
      </c>
      <c r="CZ44" s="138">
        <f t="shared" si="22"/>
        <v>0</v>
      </c>
      <c r="DA44" s="138">
        <f t="shared" si="23"/>
        <v>0</v>
      </c>
    </row>
    <row r="45" spans="1:105" x14ac:dyDescent="0.25">
      <c r="AM45" s="1023" t="s">
        <v>436</v>
      </c>
      <c r="AN45" s="1023" t="s">
        <v>127</v>
      </c>
      <c r="AO45" s="1023" t="s">
        <v>431</v>
      </c>
      <c r="AP45" s="1023" t="s">
        <v>431</v>
      </c>
      <c r="AQ45" s="1023" t="s">
        <v>524</v>
      </c>
      <c r="AR45" s="1239">
        <v>10100</v>
      </c>
      <c r="AS45" s="1239">
        <v>0</v>
      </c>
      <c r="AT45" s="1239">
        <v>0</v>
      </c>
      <c r="AU45" s="1239">
        <f t="shared" si="9"/>
        <v>10.1</v>
      </c>
      <c r="AV45" s="1239">
        <f t="shared" si="10"/>
        <v>0</v>
      </c>
      <c r="AW45" s="1239">
        <f t="shared" si="11"/>
        <v>0</v>
      </c>
      <c r="BF45" s="185" t="s">
        <v>435</v>
      </c>
      <c r="BG45" s="1405" t="s">
        <v>452</v>
      </c>
      <c r="BH45" s="185" t="s">
        <v>431</v>
      </c>
      <c r="BI45" s="1023" t="s">
        <v>431</v>
      </c>
      <c r="BJ45" s="138">
        <v>8937547000</v>
      </c>
      <c r="BK45" s="138">
        <v>0</v>
      </c>
      <c r="BL45" s="138">
        <v>0</v>
      </c>
      <c r="BM45" s="1404">
        <f t="shared" si="13"/>
        <v>8937547</v>
      </c>
      <c r="BN45" s="1404">
        <f t="shared" si="14"/>
        <v>0</v>
      </c>
      <c r="BO45" s="1404">
        <f t="shared" si="15"/>
        <v>0</v>
      </c>
      <c r="BY45" s="185" t="s">
        <v>843</v>
      </c>
      <c r="BZ45" s="185" t="s">
        <v>844</v>
      </c>
      <c r="CA45" s="185" t="s">
        <v>431</v>
      </c>
      <c r="CB45" s="185" t="s">
        <v>431</v>
      </c>
      <c r="CC45" s="1023" t="s">
        <v>524</v>
      </c>
      <c r="CD45" s="138">
        <v>0</v>
      </c>
      <c r="CE45" s="138">
        <v>1264918674</v>
      </c>
      <c r="CF45" s="138">
        <v>0</v>
      </c>
      <c r="CG45" s="138">
        <f t="shared" si="17"/>
        <v>0</v>
      </c>
      <c r="CH45" s="138">
        <f t="shared" si="18"/>
        <v>1264918.6740000001</v>
      </c>
      <c r="CI45" s="138">
        <f t="shared" si="19"/>
        <v>0</v>
      </c>
      <c r="CR45" s="1023" t="s">
        <v>841</v>
      </c>
      <c r="CS45" s="1023" t="s">
        <v>842</v>
      </c>
      <c r="CT45" s="1023" t="s">
        <v>431</v>
      </c>
      <c r="CU45" s="1023" t="s">
        <v>431</v>
      </c>
      <c r="CV45" s="138">
        <v>0</v>
      </c>
      <c r="CW45" s="138">
        <v>7796142909</v>
      </c>
      <c r="CX45" s="138">
        <v>6845257905</v>
      </c>
      <c r="CY45" s="138">
        <f t="shared" si="21"/>
        <v>0</v>
      </c>
      <c r="CZ45" s="138">
        <f t="shared" si="22"/>
        <v>7796142.909</v>
      </c>
      <c r="DA45" s="138">
        <f t="shared" si="23"/>
        <v>6845257.9050000003</v>
      </c>
    </row>
    <row r="46" spans="1:105" x14ac:dyDescent="0.25">
      <c r="AM46" s="1023" t="s">
        <v>436</v>
      </c>
      <c r="AN46" s="1023" t="s">
        <v>127</v>
      </c>
      <c r="AO46" s="1023" t="s">
        <v>431</v>
      </c>
      <c r="AP46" s="1023" t="s">
        <v>431</v>
      </c>
      <c r="AQ46" s="1023" t="s">
        <v>524</v>
      </c>
      <c r="AR46" s="1239">
        <v>0</v>
      </c>
      <c r="AS46" s="1239">
        <v>15276251603</v>
      </c>
      <c r="AT46" s="1239">
        <v>15276251603</v>
      </c>
      <c r="AU46" s="1239">
        <f t="shared" si="9"/>
        <v>0</v>
      </c>
      <c r="AV46" s="1239">
        <f t="shared" si="10"/>
        <v>15276251.603</v>
      </c>
      <c r="AW46" s="1239">
        <f t="shared" si="11"/>
        <v>15276251.603</v>
      </c>
      <c r="BF46" s="185" t="s">
        <v>435</v>
      </c>
      <c r="BG46" s="1405" t="s">
        <v>452</v>
      </c>
      <c r="BH46" s="185" t="s">
        <v>431</v>
      </c>
      <c r="BI46" s="1023" t="s">
        <v>431</v>
      </c>
      <c r="BJ46" s="138">
        <v>0</v>
      </c>
      <c r="BK46" s="138">
        <v>1974031309</v>
      </c>
      <c r="BL46" s="138">
        <v>1635103138</v>
      </c>
      <c r="BM46" s="1404">
        <f t="shared" si="13"/>
        <v>0</v>
      </c>
      <c r="BN46" s="1404">
        <f t="shared" si="14"/>
        <v>1974031.3089999999</v>
      </c>
      <c r="BO46" s="1404">
        <f t="shared" si="15"/>
        <v>1635103.138</v>
      </c>
      <c r="BY46" s="185" t="s">
        <v>432</v>
      </c>
      <c r="BZ46" s="185" t="s">
        <v>451</v>
      </c>
      <c r="CA46" s="185" t="s">
        <v>431</v>
      </c>
      <c r="CB46" s="185" t="s">
        <v>431</v>
      </c>
      <c r="CC46" s="1023" t="s">
        <v>524</v>
      </c>
      <c r="CD46" s="138">
        <v>17089021000</v>
      </c>
      <c r="CE46" s="138">
        <v>0</v>
      </c>
      <c r="CF46" s="138">
        <v>0</v>
      </c>
      <c r="CG46" s="138">
        <f t="shared" si="17"/>
        <v>17089021</v>
      </c>
      <c r="CH46" s="138">
        <f t="shared" si="18"/>
        <v>0</v>
      </c>
      <c r="CI46" s="138">
        <f t="shared" si="19"/>
        <v>0</v>
      </c>
      <c r="CR46" s="1023" t="s">
        <v>843</v>
      </c>
      <c r="CS46" s="1023" t="s">
        <v>844</v>
      </c>
      <c r="CT46" s="1023" t="s">
        <v>431</v>
      </c>
      <c r="CU46" s="1023" t="s">
        <v>431</v>
      </c>
      <c r="CV46" s="138">
        <v>9719640000</v>
      </c>
      <c r="CW46" s="138">
        <v>0</v>
      </c>
      <c r="CX46" s="138">
        <v>0</v>
      </c>
      <c r="CY46" s="138">
        <f t="shared" si="21"/>
        <v>9719640</v>
      </c>
      <c r="CZ46" s="138">
        <f t="shared" si="22"/>
        <v>0</v>
      </c>
      <c r="DA46" s="138">
        <f t="shared" si="23"/>
        <v>0</v>
      </c>
    </row>
    <row r="47" spans="1:105" x14ac:dyDescent="0.25">
      <c r="AU47" s="669">
        <f>SUM(AU3:AU46)</f>
        <v>279187175.19999999</v>
      </c>
      <c r="AV47" s="669">
        <f>SUM(AV3:AV46)</f>
        <v>129310599.26000001</v>
      </c>
      <c r="AW47" s="669">
        <f>SUM(AW3:AW46)</f>
        <v>89025338.297999993</v>
      </c>
      <c r="BF47" s="185" t="s">
        <v>904</v>
      </c>
      <c r="BG47" s="1405" t="s">
        <v>905</v>
      </c>
      <c r="BH47" s="185" t="s">
        <v>431</v>
      </c>
      <c r="BI47" s="1023" t="s">
        <v>431</v>
      </c>
      <c r="BJ47" s="138">
        <v>3933000000</v>
      </c>
      <c r="BK47" s="138">
        <v>0</v>
      </c>
      <c r="BL47" s="138">
        <v>0</v>
      </c>
      <c r="BM47" s="1404">
        <f t="shared" si="13"/>
        <v>3933000</v>
      </c>
      <c r="BN47" s="1404">
        <f t="shared" si="14"/>
        <v>0</v>
      </c>
      <c r="BO47" s="1404">
        <f t="shared" si="15"/>
        <v>0</v>
      </c>
      <c r="BY47" s="185" t="s">
        <v>435</v>
      </c>
      <c r="BZ47" s="185" t="s">
        <v>452</v>
      </c>
      <c r="CA47" s="185" t="s">
        <v>431</v>
      </c>
      <c r="CB47" s="185" t="s">
        <v>431</v>
      </c>
      <c r="CC47" s="1023" t="s">
        <v>524</v>
      </c>
      <c r="CD47" s="138">
        <v>8937547000</v>
      </c>
      <c r="CE47" s="138">
        <v>0</v>
      </c>
      <c r="CF47" s="138">
        <v>0</v>
      </c>
      <c r="CG47" s="138">
        <f t="shared" si="17"/>
        <v>8937547</v>
      </c>
      <c r="CH47" s="138">
        <f t="shared" si="18"/>
        <v>0</v>
      </c>
      <c r="CI47" s="138">
        <f t="shared" si="19"/>
        <v>0</v>
      </c>
      <c r="CR47" s="1023" t="s">
        <v>843</v>
      </c>
      <c r="CS47" s="1023" t="s">
        <v>844</v>
      </c>
      <c r="CT47" s="1023" t="s">
        <v>431</v>
      </c>
      <c r="CU47" s="1023" t="s">
        <v>431</v>
      </c>
      <c r="CV47" s="138">
        <v>0</v>
      </c>
      <c r="CW47" s="138">
        <v>1264918674</v>
      </c>
      <c r="CX47" s="138">
        <v>0</v>
      </c>
      <c r="CY47" s="138">
        <f t="shared" si="21"/>
        <v>0</v>
      </c>
      <c r="CZ47" s="138">
        <f t="shared" si="22"/>
        <v>1264918.6740000001</v>
      </c>
      <c r="DA47" s="138">
        <f t="shared" si="23"/>
        <v>0</v>
      </c>
    </row>
    <row r="48" spans="1:105" x14ac:dyDescent="0.25">
      <c r="BF48" s="185" t="s">
        <v>436</v>
      </c>
      <c r="BG48" s="1405" t="s">
        <v>127</v>
      </c>
      <c r="BH48" s="185" t="s">
        <v>431</v>
      </c>
      <c r="BI48" s="1023" t="s">
        <v>431</v>
      </c>
      <c r="BJ48" s="138">
        <f>10100</f>
        <v>10100</v>
      </c>
      <c r="BK48" s="138">
        <v>0</v>
      </c>
      <c r="BL48" s="138">
        <v>0</v>
      </c>
      <c r="BM48" s="1404">
        <f>+BJ48/$BM$1*$BN$1+BM49-10</f>
        <v>15276252.199999999</v>
      </c>
      <c r="BN48" s="1404">
        <f t="shared" si="14"/>
        <v>0</v>
      </c>
      <c r="BO48" s="1404">
        <f t="shared" si="15"/>
        <v>0</v>
      </c>
      <c r="BY48" s="185" t="s">
        <v>435</v>
      </c>
      <c r="BZ48" s="185" t="s">
        <v>452</v>
      </c>
      <c r="CA48" s="185" t="s">
        <v>431</v>
      </c>
      <c r="CB48" s="185" t="s">
        <v>431</v>
      </c>
      <c r="CC48" s="1023" t="s">
        <v>524</v>
      </c>
      <c r="CD48" s="138">
        <v>0</v>
      </c>
      <c r="CE48" s="138">
        <v>2951093101</v>
      </c>
      <c r="CF48" s="138">
        <v>2951093101</v>
      </c>
      <c r="CG48" s="138">
        <f t="shared" si="17"/>
        <v>0</v>
      </c>
      <c r="CH48" s="138">
        <f t="shared" si="18"/>
        <v>2951093.1009999998</v>
      </c>
      <c r="CI48" s="138">
        <f t="shared" si="19"/>
        <v>2951093.1009999998</v>
      </c>
      <c r="CR48" s="1023" t="s">
        <v>432</v>
      </c>
      <c r="CS48" s="1023" t="s">
        <v>451</v>
      </c>
      <c r="CT48" s="1023" t="s">
        <v>431</v>
      </c>
      <c r="CU48" s="1023" t="s">
        <v>431</v>
      </c>
      <c r="CV48" s="138">
        <v>17089021000</v>
      </c>
      <c r="CW48" s="138">
        <v>0</v>
      </c>
      <c r="CX48" s="138">
        <v>0</v>
      </c>
      <c r="CY48" s="138">
        <f t="shared" si="21"/>
        <v>17089021</v>
      </c>
      <c r="CZ48" s="138">
        <f t="shared" si="22"/>
        <v>0</v>
      </c>
      <c r="DA48" s="138">
        <f t="shared" si="23"/>
        <v>0</v>
      </c>
    </row>
    <row r="49" spans="58:105" x14ac:dyDescent="0.25">
      <c r="BF49" s="185" t="s">
        <v>436</v>
      </c>
      <c r="BG49" s="1405" t="s">
        <v>127</v>
      </c>
      <c r="BH49" s="185" t="s">
        <v>431</v>
      </c>
      <c r="BI49" s="1023" t="s">
        <v>431</v>
      </c>
      <c r="BJ49" s="138">
        <f>+BJ48+15276242000</f>
        <v>15276252100</v>
      </c>
      <c r="BK49" s="138">
        <v>15276251603</v>
      </c>
      <c r="BL49" s="138">
        <v>15276251603</v>
      </c>
      <c r="BM49" s="1404">
        <f t="shared" si="13"/>
        <v>15276252.1</v>
      </c>
      <c r="BN49" s="1404">
        <f t="shared" si="14"/>
        <v>15276251.603</v>
      </c>
      <c r="BO49" s="1404">
        <f t="shared" si="15"/>
        <v>15276251.603</v>
      </c>
      <c r="BY49" s="185" t="s">
        <v>904</v>
      </c>
      <c r="BZ49" s="185" t="s">
        <v>905</v>
      </c>
      <c r="CA49" s="185" t="s">
        <v>431</v>
      </c>
      <c r="CB49" s="185" t="s">
        <v>431</v>
      </c>
      <c r="CC49" s="1023" t="s">
        <v>524</v>
      </c>
      <c r="CD49" s="138">
        <v>3933000000</v>
      </c>
      <c r="CE49" s="138">
        <v>0</v>
      </c>
      <c r="CF49" s="138">
        <v>0</v>
      </c>
      <c r="CG49" s="138">
        <f t="shared" si="17"/>
        <v>3933000</v>
      </c>
      <c r="CH49" s="138">
        <f t="shared" si="18"/>
        <v>0</v>
      </c>
      <c r="CI49" s="138">
        <f t="shared" si="19"/>
        <v>0</v>
      </c>
      <c r="CR49" s="1023" t="s">
        <v>435</v>
      </c>
      <c r="CS49" s="1023" t="s">
        <v>452</v>
      </c>
      <c r="CT49" s="1023" t="s">
        <v>431</v>
      </c>
      <c r="CU49" s="1023" t="s">
        <v>431</v>
      </c>
      <c r="CV49" s="138">
        <v>8937547000</v>
      </c>
      <c r="CW49" s="138">
        <v>0</v>
      </c>
      <c r="CX49" s="138">
        <v>0</v>
      </c>
      <c r="CY49" s="138">
        <f t="shared" si="21"/>
        <v>8937547</v>
      </c>
      <c r="CZ49" s="138">
        <f t="shared" si="22"/>
        <v>0</v>
      </c>
      <c r="DA49" s="138">
        <f t="shared" si="23"/>
        <v>0</v>
      </c>
    </row>
    <row r="50" spans="58:105" x14ac:dyDescent="0.25">
      <c r="BY50" s="185" t="s">
        <v>436</v>
      </c>
      <c r="BZ50" s="185" t="s">
        <v>127</v>
      </c>
      <c r="CA50" s="185" t="s">
        <v>431</v>
      </c>
      <c r="CB50" s="185" t="s">
        <v>431</v>
      </c>
      <c r="CC50" s="1023" t="s">
        <v>524</v>
      </c>
      <c r="CD50" s="138">
        <v>15276252100</v>
      </c>
      <c r="CE50" s="138">
        <v>0</v>
      </c>
      <c r="CF50" s="138">
        <v>0</v>
      </c>
      <c r="CG50" s="138">
        <f t="shared" si="17"/>
        <v>15276252.1</v>
      </c>
      <c r="CH50" s="138">
        <f t="shared" si="18"/>
        <v>0</v>
      </c>
      <c r="CI50" s="138">
        <f t="shared" si="19"/>
        <v>0</v>
      </c>
      <c r="CR50" s="1023" t="s">
        <v>435</v>
      </c>
      <c r="CS50" s="1023" t="s">
        <v>452</v>
      </c>
      <c r="CT50" s="1023" t="s">
        <v>431</v>
      </c>
      <c r="CU50" s="1023" t="s">
        <v>431</v>
      </c>
      <c r="CV50" s="138">
        <v>0</v>
      </c>
      <c r="CW50" s="138">
        <v>4644854321</v>
      </c>
      <c r="CX50" s="138">
        <v>4644854321</v>
      </c>
      <c r="CY50" s="138">
        <f t="shared" si="21"/>
        <v>0</v>
      </c>
      <c r="CZ50" s="138">
        <f t="shared" si="22"/>
        <v>4644854.3210000005</v>
      </c>
      <c r="DA50" s="138">
        <f t="shared" si="23"/>
        <v>4644854.3210000005</v>
      </c>
    </row>
    <row r="51" spans="58:105" x14ac:dyDescent="0.25">
      <c r="BY51" s="185" t="s">
        <v>436</v>
      </c>
      <c r="BZ51" s="185" t="s">
        <v>127</v>
      </c>
      <c r="CA51" s="185" t="s">
        <v>431</v>
      </c>
      <c r="CB51" s="185" t="s">
        <v>431</v>
      </c>
      <c r="CC51" s="1023" t="s">
        <v>524</v>
      </c>
      <c r="CD51" s="138">
        <v>0</v>
      </c>
      <c r="CE51" s="138">
        <v>15276251603</v>
      </c>
      <c r="CF51" s="138">
        <v>15276251603</v>
      </c>
      <c r="CG51" s="138">
        <f t="shared" si="17"/>
        <v>0</v>
      </c>
      <c r="CH51" s="138">
        <f t="shared" si="18"/>
        <v>15276251.603</v>
      </c>
      <c r="CI51" s="138">
        <f t="shared" si="19"/>
        <v>15276251.603</v>
      </c>
      <c r="CR51" s="1023" t="s">
        <v>904</v>
      </c>
      <c r="CS51" s="1023" t="s">
        <v>905</v>
      </c>
      <c r="CT51" s="1023" t="s">
        <v>431</v>
      </c>
      <c r="CU51" s="1023" t="s">
        <v>431</v>
      </c>
      <c r="CV51" s="138">
        <v>3933000000</v>
      </c>
      <c r="CW51" s="138">
        <v>0</v>
      </c>
      <c r="CX51" s="138">
        <v>0</v>
      </c>
      <c r="CY51" s="138">
        <f t="shared" si="21"/>
        <v>3933000</v>
      </c>
      <c r="CZ51" s="138">
        <f t="shared" si="22"/>
        <v>0</v>
      </c>
      <c r="DA51" s="138">
        <f t="shared" si="23"/>
        <v>0</v>
      </c>
    </row>
    <row r="52" spans="58:105" x14ac:dyDescent="0.25">
      <c r="CR52" s="1023" t="s">
        <v>436</v>
      </c>
      <c r="CS52" s="1023" t="s">
        <v>127</v>
      </c>
      <c r="CT52" s="1023" t="s">
        <v>431</v>
      </c>
      <c r="CU52" s="1023" t="s">
        <v>431</v>
      </c>
      <c r="CV52" s="138">
        <v>15276252100</v>
      </c>
      <c r="CW52" s="138">
        <v>0</v>
      </c>
      <c r="CX52" s="138">
        <v>0</v>
      </c>
      <c r="CY52" s="138">
        <f t="shared" si="21"/>
        <v>15276252.1</v>
      </c>
      <c r="CZ52" s="138">
        <f t="shared" si="22"/>
        <v>0</v>
      </c>
      <c r="DA52" s="138">
        <f t="shared" si="23"/>
        <v>0</v>
      </c>
    </row>
    <row r="53" spans="58:105" x14ac:dyDescent="0.25">
      <c r="CR53" s="1023" t="s">
        <v>436</v>
      </c>
      <c r="CS53" s="1023" t="s">
        <v>127</v>
      </c>
      <c r="CT53" s="1023" t="s">
        <v>431</v>
      </c>
      <c r="CU53" s="1023" t="s">
        <v>431</v>
      </c>
      <c r="CV53" s="138">
        <v>0</v>
      </c>
      <c r="CW53" s="138">
        <v>15276251603</v>
      </c>
      <c r="CX53" s="138">
        <v>15276251603</v>
      </c>
      <c r="CY53" s="138">
        <f t="shared" si="21"/>
        <v>0</v>
      </c>
      <c r="CZ53" s="138">
        <f t="shared" si="22"/>
        <v>15276251.603</v>
      </c>
      <c r="DA53" s="138">
        <f t="shared" si="23"/>
        <v>15276251.603</v>
      </c>
    </row>
  </sheetData>
  <autoFilter ref="A2:J38"/>
  <mergeCells count="11">
    <mergeCell ref="CK1:CN1"/>
    <mergeCell ref="CR1:CX1"/>
    <mergeCell ref="A1:D1"/>
    <mergeCell ref="AE1:AI1"/>
    <mergeCell ref="AM1:AU1"/>
    <mergeCell ref="BR1:BT1"/>
    <mergeCell ref="BY1:CG1"/>
    <mergeCell ref="AY1:BB1"/>
    <mergeCell ref="BF1:BL1"/>
    <mergeCell ref="M1:P1"/>
    <mergeCell ref="T1:Z1"/>
  </mergeCells>
  <pageMargins left="0.7" right="0.7" top="0.75" bottom="0.75" header="0.3" footer="0.3"/>
  <pageSetup paperSize="9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U55"/>
  <sheetViews>
    <sheetView topLeftCell="CN1" zoomScale="80" zoomScaleNormal="80" workbookViewId="0">
      <selection activeCell="DH2" sqref="DH2"/>
    </sheetView>
  </sheetViews>
  <sheetFormatPr baseColWidth="10" defaultColWidth="11.42578125" defaultRowHeight="15.75" x14ac:dyDescent="0.3"/>
  <cols>
    <col min="1" max="1" width="11.42578125" style="229"/>
    <col min="2" max="2" width="27.140625" style="229" customWidth="1"/>
    <col min="3" max="3" width="11.42578125" style="229"/>
    <col min="4" max="4" width="23.7109375" style="229" customWidth="1"/>
    <col min="5" max="5" width="21.5703125" style="229" hidden="1" customWidth="1"/>
    <col min="6" max="7" width="0" style="662" hidden="1" customWidth="1"/>
    <col min="8" max="8" width="18.42578125" style="662" hidden="1" customWidth="1"/>
    <col min="9" max="11" width="12.42578125" style="662" bestFit="1" customWidth="1"/>
    <col min="12" max="17" width="11.42578125" style="229"/>
    <col min="18" max="21" width="11.42578125" style="229" hidden="1" customWidth="1"/>
    <col min="22" max="22" width="11.42578125" style="229" customWidth="1"/>
    <col min="23" max="23" width="12.42578125" style="229" bestFit="1" customWidth="1"/>
    <col min="24" max="25" width="11.42578125" style="229"/>
    <col min="26" max="26" width="28" style="229" customWidth="1"/>
    <col min="27" max="27" width="12.7109375" style="229" customWidth="1"/>
    <col min="28" max="28" width="14.140625" style="229" customWidth="1"/>
    <col min="29" max="31" width="0" style="229" hidden="1" customWidth="1"/>
    <col min="32" max="34" width="12.42578125" style="229" bestFit="1" customWidth="1"/>
    <col min="35" max="35" width="11.42578125" style="229"/>
    <col min="36" max="39" width="16.42578125" style="229" customWidth="1"/>
    <col min="40" max="40" width="16.42578125" style="229" hidden="1" customWidth="1"/>
    <col min="41" max="41" width="12" style="229" customWidth="1"/>
    <col min="42" max="42" width="12.42578125" style="229" bestFit="1" customWidth="1"/>
    <col min="43" max="45" width="11.42578125" style="229"/>
    <col min="46" max="46" width="15.28515625" style="229" customWidth="1"/>
    <col min="47" max="47" width="11.42578125" style="648"/>
    <col min="48" max="50" width="0" style="229" hidden="1" customWidth="1"/>
    <col min="51" max="51" width="12.85546875" style="229" customWidth="1"/>
    <col min="52" max="54" width="12.42578125" style="229" bestFit="1" customWidth="1"/>
    <col min="55" max="56" width="11.42578125" style="229"/>
    <col min="57" max="57" width="27.7109375" style="229" customWidth="1"/>
    <col min="58" max="58" width="11.42578125" style="229"/>
    <col min="59" max="59" width="18.5703125" style="229" customWidth="1"/>
    <col min="60" max="60" width="15.28515625" style="229" bestFit="1" customWidth="1"/>
    <col min="61" max="61" width="12.5703125" style="229" bestFit="1" customWidth="1"/>
    <col min="62" max="62" width="11.42578125" style="229"/>
    <col min="63" max="66" width="11.42578125" style="648"/>
    <col min="67" max="69" width="16.42578125" style="229" hidden="1" customWidth="1"/>
    <col min="70" max="72" width="14.28515625" style="229" bestFit="1" customWidth="1"/>
    <col min="73" max="77" width="11.42578125" style="229"/>
    <col min="78" max="78" width="17.140625" style="229" customWidth="1"/>
    <col min="79" max="79" width="0" style="229" hidden="1" customWidth="1"/>
    <col min="80" max="81" width="12.42578125" style="229" bestFit="1" customWidth="1"/>
    <col min="82" max="86" width="11.42578125" style="229"/>
    <col min="87" max="89" width="13.28515625" style="636" hidden="1" customWidth="1"/>
    <col min="90" max="92" width="12.42578125" style="229" bestFit="1" customWidth="1"/>
    <col min="93" max="95" width="11.42578125" style="229"/>
    <col min="96" max="96" width="28" style="229" customWidth="1"/>
    <col min="97" max="97" width="11.42578125" style="229"/>
    <col min="98" max="98" width="15.42578125" style="229" customWidth="1"/>
    <col min="99" max="99" width="0" style="229" hidden="1" customWidth="1"/>
    <col min="100" max="101" width="12.42578125" style="229" bestFit="1" customWidth="1"/>
    <col min="102" max="103" width="11.42578125" style="229"/>
    <col min="104" max="104" width="23" style="229" customWidth="1"/>
    <col min="105" max="105" width="12" style="229" customWidth="1"/>
    <col min="106" max="106" width="26.7109375" style="229" customWidth="1"/>
    <col min="107" max="109" width="13.28515625" style="636" hidden="1" customWidth="1"/>
    <col min="110" max="112" width="12.42578125" style="229" bestFit="1" customWidth="1"/>
    <col min="113" max="115" width="11.42578125" style="229"/>
    <col min="116" max="118" width="11.42578125" style="648"/>
    <col min="119" max="119" width="11.5703125" style="648" customWidth="1"/>
    <col min="120" max="120" width="13.28515625" style="229" hidden="1" customWidth="1"/>
    <col min="121" max="122" width="12.42578125" style="229" bestFit="1" customWidth="1"/>
    <col min="123" max="123" width="11.42578125" style="229"/>
    <col min="124" max="124" width="20.85546875" style="648" customWidth="1"/>
    <col min="125" max="125" width="14.140625" style="648" customWidth="1"/>
    <col min="126" max="126" width="30.42578125" style="648" customWidth="1"/>
    <col min="127" max="129" width="13.7109375" style="229" hidden="1" customWidth="1"/>
    <col min="130" max="132" width="12.42578125" style="229" bestFit="1" customWidth="1"/>
    <col min="133" max="134" width="11.42578125" style="229"/>
    <col min="135" max="135" width="21.7109375" style="229" customWidth="1"/>
    <col min="136" max="137" width="11.42578125" style="229"/>
    <col min="138" max="138" width="13.140625" style="229" hidden="1" customWidth="1"/>
    <col min="139" max="139" width="12.7109375" style="229" bestFit="1" customWidth="1"/>
    <col min="140" max="140" width="12.140625" style="229" bestFit="1" customWidth="1"/>
    <col min="141" max="141" width="11.85546875" style="229" customWidth="1"/>
    <col min="142" max="142" width="20.42578125" style="229" customWidth="1"/>
    <col min="143" max="144" width="13.5703125" style="229" customWidth="1"/>
    <col min="145" max="147" width="14.140625" style="229" hidden="1" customWidth="1"/>
    <col min="148" max="148" width="17.28515625" style="229" customWidth="1"/>
    <col min="149" max="149" width="13.42578125" style="229" customWidth="1"/>
    <col min="150" max="150" width="13.5703125" style="229" customWidth="1"/>
    <col min="151" max="152" width="11.42578125" style="229"/>
    <col min="153" max="153" width="14.85546875" style="229" customWidth="1"/>
    <col min="154" max="154" width="28.7109375" style="648" customWidth="1"/>
    <col min="155" max="155" width="14.85546875" style="229" customWidth="1"/>
    <col min="156" max="156" width="29.7109375" style="229" customWidth="1"/>
    <col min="157" max="157" width="11.42578125" style="229" customWidth="1"/>
    <col min="158" max="158" width="12.42578125" style="229" bestFit="1" customWidth="1"/>
    <col min="159" max="160" width="11.42578125" style="229"/>
    <col min="161" max="161" width="55.42578125" style="229" customWidth="1"/>
    <col min="162" max="162" width="17" style="229" customWidth="1"/>
    <col min="163" max="163" width="49.5703125" style="229" customWidth="1"/>
    <col min="164" max="166" width="0" style="229" hidden="1" customWidth="1"/>
    <col min="167" max="169" width="16.7109375" style="229" customWidth="1"/>
    <col min="170" max="171" width="11.42578125" style="229"/>
    <col min="172" max="172" width="18" style="229" customWidth="1"/>
    <col min="173" max="173" width="29.140625" style="648" customWidth="1"/>
    <col min="174" max="174" width="19.28515625" style="229" customWidth="1"/>
    <col min="175" max="175" width="19.28515625" style="648" customWidth="1"/>
    <col min="176" max="176" width="14.28515625" style="229" bestFit="1" customWidth="1"/>
    <col min="177" max="177" width="11.7109375" style="229" bestFit="1" customWidth="1"/>
    <col min="178" max="178" width="11.42578125" style="229"/>
    <col min="179" max="179" width="16.7109375" style="229" customWidth="1"/>
    <col min="180" max="180" width="25" style="648" customWidth="1"/>
    <col min="181" max="181" width="16.7109375" style="229" customWidth="1"/>
    <col min="182" max="182" width="25.5703125" style="648" customWidth="1"/>
    <col min="183" max="185" width="16.7109375" style="229" hidden="1" customWidth="1"/>
    <col min="186" max="186" width="16.5703125" customWidth="1"/>
    <col min="187" max="188" width="16.5703125" style="229" customWidth="1"/>
    <col min="189" max="190" width="11.42578125" style="229"/>
    <col min="191" max="194" width="11.42578125" style="231"/>
    <col min="195" max="195" width="16.28515625" style="231" hidden="1" customWidth="1"/>
    <col min="196" max="196" width="15.140625" style="231" customWidth="1"/>
    <col min="197" max="197" width="11.42578125" style="231"/>
    <col min="198" max="201" width="11.42578125" style="229"/>
    <col min="202" max="202" width="27.85546875" style="229" customWidth="1"/>
    <col min="203" max="205" width="0" style="229" hidden="1" customWidth="1"/>
    <col min="206" max="208" width="14.28515625" style="229" customWidth="1"/>
    <col min="209" max="210" width="11.42578125" style="229"/>
    <col min="211" max="211" width="12" style="229" bestFit="1" customWidth="1"/>
    <col min="212" max="212" width="49.5703125" style="229" bestFit="1" customWidth="1"/>
    <col min="213" max="213" width="13.42578125" style="229" bestFit="1" customWidth="1"/>
    <col min="214" max="214" width="48.85546875" style="229" bestFit="1" customWidth="1"/>
    <col min="215" max="215" width="15.140625" style="229" bestFit="1" customWidth="1"/>
    <col min="216" max="216" width="14.28515625" style="229" bestFit="1" customWidth="1"/>
    <col min="217" max="218" width="11.42578125" style="229"/>
    <col min="219" max="219" width="12" style="229" bestFit="1" customWidth="1"/>
    <col min="220" max="220" width="49.5703125" style="229" bestFit="1" customWidth="1"/>
    <col min="221" max="221" width="14.140625" style="229" bestFit="1" customWidth="1"/>
    <col min="222" max="222" width="48.85546875" style="229" bestFit="1" customWidth="1"/>
    <col min="223" max="224" width="15.140625" style="229" hidden="1" customWidth="1"/>
    <col min="225" max="225" width="18.140625" style="229" hidden="1" customWidth="1"/>
    <col min="226" max="226" width="15.42578125" style="740" customWidth="1"/>
    <col min="227" max="228" width="15.42578125" style="229" customWidth="1"/>
    <col min="229" max="16384" width="11.42578125" style="229"/>
  </cols>
  <sheetData>
    <row r="1" spans="1:228" s="631" customFormat="1" ht="15" x14ac:dyDescent="0.3">
      <c r="A1" s="1835" t="s">
        <v>0</v>
      </c>
      <c r="B1" s="1835"/>
      <c r="C1" s="1835"/>
      <c r="D1" s="1835"/>
      <c r="F1" s="663"/>
      <c r="G1" s="663"/>
      <c r="H1" s="663"/>
      <c r="I1" s="663"/>
      <c r="J1" s="663">
        <v>1000</v>
      </c>
      <c r="K1" s="663">
        <v>1.0349999999999999</v>
      </c>
      <c r="N1" s="1835" t="s">
        <v>136</v>
      </c>
      <c r="O1" s="1835"/>
      <c r="P1" s="1835"/>
      <c r="Q1" s="1835"/>
      <c r="R1" s="1835"/>
      <c r="S1" s="1835"/>
      <c r="T1" s="1835"/>
      <c r="U1" s="631">
        <v>1000</v>
      </c>
      <c r="V1" s="631">
        <v>1.0349999999999999</v>
      </c>
      <c r="Y1" s="1835" t="s">
        <v>880</v>
      </c>
      <c r="Z1" s="1835"/>
      <c r="AA1" s="1835"/>
      <c r="AB1" s="1835"/>
      <c r="AC1" s="1835"/>
      <c r="AD1" s="1835"/>
      <c r="AE1" s="1835"/>
      <c r="AF1" s="631">
        <v>1000</v>
      </c>
      <c r="AG1" s="631">
        <v>1.0349999999999999</v>
      </c>
      <c r="AJ1" s="1834" t="s">
        <v>6</v>
      </c>
      <c r="AK1" s="1834"/>
      <c r="AL1" s="1834"/>
      <c r="AM1" s="1834"/>
      <c r="AO1" s="631">
        <v>1000</v>
      </c>
      <c r="AP1" s="631">
        <v>1.0349999999999999</v>
      </c>
      <c r="AR1" s="1835" t="s">
        <v>886</v>
      </c>
      <c r="AS1" s="1835"/>
      <c r="AT1" s="1835"/>
      <c r="AU1" s="1835"/>
      <c r="BA1" s="631">
        <v>1000</v>
      </c>
      <c r="BB1" s="631">
        <v>1.0349999999999999</v>
      </c>
      <c r="BD1" s="1837" t="s">
        <v>7</v>
      </c>
      <c r="BE1" s="1837"/>
      <c r="BF1" s="1837"/>
      <c r="BG1" s="1837"/>
      <c r="BH1" s="631">
        <v>1000</v>
      </c>
      <c r="BI1" s="631">
        <v>1.0349999999999999</v>
      </c>
      <c r="BK1" s="1835" t="s">
        <v>892</v>
      </c>
      <c r="BL1" s="1835"/>
      <c r="BM1" s="1835"/>
      <c r="BN1" s="1835"/>
      <c r="BO1" s="1835"/>
      <c r="BP1" s="1835"/>
      <c r="BQ1" s="1835"/>
      <c r="BR1" s="631">
        <v>1000</v>
      </c>
      <c r="BT1" s="631">
        <v>1.0349999999999999</v>
      </c>
      <c r="BW1" s="631" t="s">
        <v>8</v>
      </c>
      <c r="CB1" s="631">
        <v>1000</v>
      </c>
      <c r="CC1" s="631">
        <v>1.0349999999999999</v>
      </c>
      <c r="CE1" s="631" t="s">
        <v>898</v>
      </c>
      <c r="CI1" s="632"/>
      <c r="CJ1" s="632"/>
      <c r="CK1" s="632"/>
      <c r="CL1" s="631">
        <v>1000</v>
      </c>
      <c r="CM1" s="631">
        <v>1.0349999999999999</v>
      </c>
      <c r="CQ1" s="1836" t="s">
        <v>917</v>
      </c>
      <c r="CR1" s="1834"/>
      <c r="CS1" s="1834"/>
      <c r="CT1" s="1834"/>
      <c r="CU1" s="1834"/>
      <c r="CV1" s="631">
        <v>1000</v>
      </c>
      <c r="CW1" s="631">
        <v>1.0349999999999999</v>
      </c>
      <c r="CY1" s="1834" t="s">
        <v>913</v>
      </c>
      <c r="CZ1" s="1834"/>
      <c r="DA1" s="1834"/>
      <c r="DB1" s="1834"/>
      <c r="DC1" s="1834"/>
      <c r="DD1" s="1834"/>
      <c r="DE1" s="1834"/>
      <c r="DG1" s="631">
        <v>1000</v>
      </c>
      <c r="DH1" s="631">
        <v>1.0349999999999999</v>
      </c>
      <c r="DK1" s="631" t="s">
        <v>922</v>
      </c>
      <c r="DL1" s="664"/>
      <c r="DM1" s="664"/>
      <c r="DN1" s="664"/>
      <c r="DO1" s="664"/>
      <c r="DQ1" s="631">
        <v>1000</v>
      </c>
      <c r="DR1" s="631">
        <v>1</v>
      </c>
      <c r="DS1" s="1834" t="s">
        <v>770</v>
      </c>
      <c r="DT1" s="1834"/>
      <c r="DU1" s="1834"/>
      <c r="DV1" s="1834"/>
      <c r="DW1" s="1834"/>
      <c r="DX1" s="1834"/>
      <c r="DY1" s="1834"/>
      <c r="EA1" s="631">
        <v>1000</v>
      </c>
      <c r="EB1" s="631">
        <v>1</v>
      </c>
      <c r="ED1" s="1834" t="s">
        <v>10</v>
      </c>
      <c r="EE1" s="1834"/>
      <c r="EF1" s="1834"/>
      <c r="EG1" s="1834"/>
      <c r="EH1" s="1834"/>
      <c r="EI1" s="631">
        <v>1000</v>
      </c>
      <c r="EJ1" s="631">
        <v>1</v>
      </c>
      <c r="EK1" s="1835" t="s">
        <v>773</v>
      </c>
      <c r="EL1" s="1835"/>
      <c r="EM1" s="1835"/>
      <c r="EN1" s="1835"/>
      <c r="EO1" s="1835"/>
      <c r="EP1" s="1835"/>
      <c r="EQ1" s="1835"/>
      <c r="ER1" s="1835"/>
      <c r="ES1" s="631">
        <v>1000</v>
      </c>
      <c r="ET1" s="631">
        <v>1</v>
      </c>
      <c r="EW1" s="1834" t="s">
        <v>11</v>
      </c>
      <c r="EX1" s="1834"/>
      <c r="EY1" s="1834"/>
      <c r="EZ1" s="1834"/>
      <c r="FA1" s="631">
        <v>1000</v>
      </c>
      <c r="FB1" s="631">
        <v>1</v>
      </c>
      <c r="FD1" s="1834" t="s">
        <v>930</v>
      </c>
      <c r="FE1" s="1834"/>
      <c r="FF1" s="1834"/>
      <c r="FG1" s="1834"/>
      <c r="FH1" s="1834"/>
      <c r="FI1" s="1834"/>
      <c r="FJ1" s="1834"/>
      <c r="FK1" s="1834"/>
      <c r="FL1" s="631">
        <v>1000</v>
      </c>
      <c r="FM1" s="631">
        <v>1</v>
      </c>
      <c r="FP1" s="1834" t="s">
        <v>933</v>
      </c>
      <c r="FQ1" s="1834"/>
      <c r="FR1" s="1834"/>
      <c r="FS1" s="1834"/>
      <c r="FT1" s="631">
        <v>1000</v>
      </c>
      <c r="FU1" s="631">
        <v>1</v>
      </c>
      <c r="FW1" s="1834" t="s">
        <v>789</v>
      </c>
      <c r="FX1" s="1834"/>
      <c r="FY1" s="1834"/>
      <c r="FZ1" s="1834"/>
      <c r="GA1" s="1834"/>
      <c r="GB1" s="1834"/>
      <c r="GC1" s="1834"/>
      <c r="GD1" s="1834"/>
      <c r="GE1" s="631">
        <v>1000</v>
      </c>
      <c r="GF1" s="631">
        <v>1</v>
      </c>
      <c r="GI1" s="1838" t="s">
        <v>937</v>
      </c>
      <c r="GJ1" s="1838"/>
      <c r="GK1" s="1838"/>
      <c r="GL1" s="1838"/>
      <c r="GM1" s="715">
        <v>1000</v>
      </c>
      <c r="GN1" s="715">
        <v>1</v>
      </c>
      <c r="GO1" s="715"/>
      <c r="GQ1" s="1835" t="s">
        <v>796</v>
      </c>
      <c r="GR1" s="1835"/>
      <c r="GS1" s="1835"/>
      <c r="GT1" s="1835"/>
      <c r="GU1" s="1835"/>
      <c r="GV1" s="1835"/>
      <c r="GW1" s="1835"/>
      <c r="GX1" s="1835"/>
      <c r="GY1" s="631">
        <v>1000</v>
      </c>
      <c r="GZ1" s="631">
        <v>1</v>
      </c>
      <c r="HC1" s="1835" t="s">
        <v>942</v>
      </c>
      <c r="HD1" s="1835"/>
      <c r="HE1" s="1835"/>
      <c r="HF1" s="1835"/>
      <c r="HG1" s="631">
        <v>1000</v>
      </c>
      <c r="HH1" s="631">
        <v>1</v>
      </c>
      <c r="HK1" s="1835" t="s">
        <v>943</v>
      </c>
      <c r="HL1" s="1835"/>
      <c r="HM1" s="1835"/>
      <c r="HN1" s="1835"/>
      <c r="HO1" s="1835"/>
      <c r="HP1" s="1835"/>
      <c r="HQ1" s="1835"/>
      <c r="HR1" s="1835"/>
      <c r="HS1" s="631">
        <v>1000</v>
      </c>
      <c r="HT1" s="631">
        <v>1</v>
      </c>
    </row>
    <row r="2" spans="1:228" ht="45" x14ac:dyDescent="0.3">
      <c r="A2" s="633" t="s">
        <v>411</v>
      </c>
      <c r="B2" s="634" t="s">
        <v>437</v>
      </c>
      <c r="C2" s="634" t="s">
        <v>412</v>
      </c>
      <c r="D2" s="634" t="s">
        <v>512</v>
      </c>
      <c r="E2" s="634" t="s">
        <v>413</v>
      </c>
      <c r="F2" s="159" t="s">
        <v>449</v>
      </c>
      <c r="G2" s="159" t="s">
        <v>469</v>
      </c>
      <c r="H2" s="159" t="s">
        <v>414</v>
      </c>
      <c r="I2" s="159" t="s">
        <v>449</v>
      </c>
      <c r="J2" s="159" t="s">
        <v>469</v>
      </c>
      <c r="K2" s="159" t="s">
        <v>414</v>
      </c>
      <c r="N2" s="159" t="s">
        <v>411</v>
      </c>
      <c r="O2" s="159" t="s">
        <v>437</v>
      </c>
      <c r="P2" s="159" t="s">
        <v>412</v>
      </c>
      <c r="Q2" s="159" t="s">
        <v>512</v>
      </c>
      <c r="R2" s="159" t="s">
        <v>449</v>
      </c>
      <c r="S2" s="159" t="s">
        <v>469</v>
      </c>
      <c r="T2" s="159" t="s">
        <v>414</v>
      </c>
      <c r="U2" s="159" t="s">
        <v>449</v>
      </c>
      <c r="V2" s="159" t="s">
        <v>469</v>
      </c>
      <c r="W2" s="159" t="s">
        <v>414</v>
      </c>
      <c r="Y2" s="159" t="s">
        <v>411</v>
      </c>
      <c r="Z2" s="159" t="s">
        <v>437</v>
      </c>
      <c r="AA2" s="159" t="s">
        <v>412</v>
      </c>
      <c r="AB2" s="159" t="s">
        <v>512</v>
      </c>
      <c r="AC2" s="159" t="s">
        <v>449</v>
      </c>
      <c r="AD2" s="159" t="s">
        <v>469</v>
      </c>
      <c r="AE2" s="159" t="s">
        <v>414</v>
      </c>
      <c r="AF2" s="159" t="s">
        <v>449</v>
      </c>
      <c r="AG2" s="159" t="s">
        <v>469</v>
      </c>
      <c r="AH2" s="159" t="s">
        <v>414</v>
      </c>
      <c r="AJ2" s="159" t="s">
        <v>411</v>
      </c>
      <c r="AK2" s="159" t="s">
        <v>437</v>
      </c>
      <c r="AL2" s="159" t="s">
        <v>412</v>
      </c>
      <c r="AM2" s="159" t="s">
        <v>512</v>
      </c>
      <c r="AN2" s="159" t="s">
        <v>414</v>
      </c>
      <c r="AO2" s="159" t="s">
        <v>414</v>
      </c>
      <c r="AR2" s="159" t="s">
        <v>411</v>
      </c>
      <c r="AS2" s="159" t="s">
        <v>437</v>
      </c>
      <c r="AT2" s="159" t="s">
        <v>412</v>
      </c>
      <c r="AU2" s="159" t="s">
        <v>512</v>
      </c>
      <c r="AV2" s="159" t="s">
        <v>449</v>
      </c>
      <c r="AW2" s="159" t="s">
        <v>469</v>
      </c>
      <c r="AX2" s="159" t="s">
        <v>414</v>
      </c>
      <c r="AY2" s="159" t="s">
        <v>449</v>
      </c>
      <c r="AZ2" s="159" t="s">
        <v>469</v>
      </c>
      <c r="BA2" s="159" t="s">
        <v>414</v>
      </c>
      <c r="BD2" s="159" t="s">
        <v>411</v>
      </c>
      <c r="BE2" s="159" t="s">
        <v>437</v>
      </c>
      <c r="BF2" s="159" t="s">
        <v>412</v>
      </c>
      <c r="BG2" s="159" t="s">
        <v>512</v>
      </c>
      <c r="BH2" s="159" t="s">
        <v>414</v>
      </c>
      <c r="BI2" s="159" t="s">
        <v>414</v>
      </c>
      <c r="BK2" s="159" t="s">
        <v>411</v>
      </c>
      <c r="BL2" s="159" t="s">
        <v>437</v>
      </c>
      <c r="BM2" s="159" t="s">
        <v>412</v>
      </c>
      <c r="BN2" s="159" t="s">
        <v>512</v>
      </c>
      <c r="BO2" s="159" t="s">
        <v>449</v>
      </c>
      <c r="BP2" s="159" t="s">
        <v>469</v>
      </c>
      <c r="BQ2" s="159" t="s">
        <v>414</v>
      </c>
      <c r="BR2" s="159" t="s">
        <v>449</v>
      </c>
      <c r="BS2" s="159" t="s">
        <v>469</v>
      </c>
      <c r="BT2" s="159" t="s">
        <v>414</v>
      </c>
      <c r="BW2" s="159" t="s">
        <v>411</v>
      </c>
      <c r="BX2" s="159" t="s">
        <v>437</v>
      </c>
      <c r="BY2" s="159" t="s">
        <v>412</v>
      </c>
      <c r="BZ2" s="159" t="s">
        <v>512</v>
      </c>
      <c r="CA2" s="159" t="s">
        <v>414</v>
      </c>
      <c r="CB2" s="159" t="s">
        <v>414</v>
      </c>
      <c r="CE2" s="159" t="s">
        <v>411</v>
      </c>
      <c r="CF2" s="159" t="s">
        <v>437</v>
      </c>
      <c r="CG2" s="159" t="s">
        <v>412</v>
      </c>
      <c r="CH2" s="159" t="s">
        <v>512</v>
      </c>
      <c r="CI2" s="159" t="s">
        <v>449</v>
      </c>
      <c r="CJ2" s="159" t="s">
        <v>469</v>
      </c>
      <c r="CK2" s="159" t="s">
        <v>414</v>
      </c>
      <c r="CL2" s="159" t="s">
        <v>906</v>
      </c>
      <c r="CM2" s="159" t="s">
        <v>907</v>
      </c>
      <c r="CN2" s="159" t="s">
        <v>908</v>
      </c>
      <c r="CQ2" s="1244" t="s">
        <v>411</v>
      </c>
      <c r="CR2" s="1244" t="s">
        <v>437</v>
      </c>
      <c r="CS2" s="1244" t="s">
        <v>412</v>
      </c>
      <c r="CT2" s="1244" t="s">
        <v>512</v>
      </c>
      <c r="CU2" s="1244" t="s">
        <v>414</v>
      </c>
      <c r="CV2" s="1244" t="s">
        <v>1027</v>
      </c>
      <c r="CY2" s="1244" t="s">
        <v>411</v>
      </c>
      <c r="CZ2" s="1244" t="s">
        <v>437</v>
      </c>
      <c r="DA2" s="1244" t="s">
        <v>412</v>
      </c>
      <c r="DB2" s="1244" t="s">
        <v>512</v>
      </c>
      <c r="DC2" s="1244" t="s">
        <v>449</v>
      </c>
      <c r="DD2" s="1244" t="s">
        <v>469</v>
      </c>
      <c r="DE2" s="1244" t="s">
        <v>414</v>
      </c>
      <c r="DF2" s="1244" t="s">
        <v>1021</v>
      </c>
      <c r="DG2" s="1244" t="s">
        <v>1028</v>
      </c>
      <c r="DH2" s="1244" t="s">
        <v>1027</v>
      </c>
      <c r="DK2" s="159" t="s">
        <v>411</v>
      </c>
      <c r="DL2" s="159" t="s">
        <v>437</v>
      </c>
      <c r="DM2" s="159" t="s">
        <v>412</v>
      </c>
      <c r="DN2" s="159" t="s">
        <v>512</v>
      </c>
      <c r="DO2" s="159" t="s">
        <v>413</v>
      </c>
      <c r="DP2" s="159" t="s">
        <v>414</v>
      </c>
      <c r="DQ2" s="159" t="s">
        <v>414</v>
      </c>
      <c r="DS2" s="159" t="s">
        <v>411</v>
      </c>
      <c r="DT2" s="159" t="s">
        <v>437</v>
      </c>
      <c r="DU2" s="159" t="s">
        <v>412</v>
      </c>
      <c r="DV2" s="159" t="s">
        <v>512</v>
      </c>
      <c r="DW2" s="159" t="s">
        <v>449</v>
      </c>
      <c r="DX2" s="159" t="s">
        <v>469</v>
      </c>
      <c r="DY2" s="159" t="s">
        <v>414</v>
      </c>
      <c r="DZ2" s="159" t="s">
        <v>449</v>
      </c>
      <c r="EA2" s="159" t="s">
        <v>469</v>
      </c>
      <c r="EB2" s="159" t="s">
        <v>414</v>
      </c>
      <c r="ED2" s="159" t="s">
        <v>411</v>
      </c>
      <c r="EE2" s="159" t="s">
        <v>437</v>
      </c>
      <c r="EF2" s="159" t="s">
        <v>412</v>
      </c>
      <c r="EG2" s="159" t="s">
        <v>512</v>
      </c>
      <c r="EH2" s="159" t="s">
        <v>414</v>
      </c>
      <c r="EI2" s="159" t="s">
        <v>414</v>
      </c>
      <c r="EK2" s="159" t="s">
        <v>411</v>
      </c>
      <c r="EL2" s="159" t="s">
        <v>437</v>
      </c>
      <c r="EM2" s="159" t="s">
        <v>412</v>
      </c>
      <c r="EN2" s="159" t="s">
        <v>512</v>
      </c>
      <c r="EO2" s="159" t="s">
        <v>449</v>
      </c>
      <c r="EP2" s="159" t="s">
        <v>469</v>
      </c>
      <c r="EQ2" s="159" t="s">
        <v>414</v>
      </c>
      <c r="ER2" s="159" t="s">
        <v>449</v>
      </c>
      <c r="ES2" s="159" t="s">
        <v>469</v>
      </c>
      <c r="ET2" s="159" t="s">
        <v>414</v>
      </c>
      <c r="EW2" s="159" t="s">
        <v>411</v>
      </c>
      <c r="EX2" s="159" t="s">
        <v>437</v>
      </c>
      <c r="EY2" s="159" t="s">
        <v>412</v>
      </c>
      <c r="EZ2" s="159" t="s">
        <v>512</v>
      </c>
      <c r="FA2" s="159" t="s">
        <v>414</v>
      </c>
      <c r="FB2" s="159" t="str">
        <f>+FA2</f>
        <v>Monto Devengo</v>
      </c>
      <c r="FD2" s="159" t="s">
        <v>411</v>
      </c>
      <c r="FE2" s="159" t="s">
        <v>437</v>
      </c>
      <c r="FF2" s="159" t="s">
        <v>412</v>
      </c>
      <c r="FG2" s="159" t="s">
        <v>512</v>
      </c>
      <c r="FH2" s="159" t="s">
        <v>449</v>
      </c>
      <c r="FI2" s="159" t="s">
        <v>469</v>
      </c>
      <c r="FJ2" s="159" t="s">
        <v>414</v>
      </c>
      <c r="FK2" s="159" t="s">
        <v>449</v>
      </c>
      <c r="FL2" s="159" t="s">
        <v>469</v>
      </c>
      <c r="FM2" s="159" t="s">
        <v>414</v>
      </c>
      <c r="FP2" s="159" t="s">
        <v>411</v>
      </c>
      <c r="FQ2" s="159" t="s">
        <v>437</v>
      </c>
      <c r="FR2" s="159" t="s">
        <v>412</v>
      </c>
      <c r="FS2" s="159" t="s">
        <v>512</v>
      </c>
      <c r="FT2" s="159" t="s">
        <v>414</v>
      </c>
      <c r="FU2" s="159" t="s">
        <v>414</v>
      </c>
      <c r="FW2" s="159" t="s">
        <v>411</v>
      </c>
      <c r="FX2" s="159" t="s">
        <v>437</v>
      </c>
      <c r="FY2" s="159" t="s">
        <v>412</v>
      </c>
      <c r="FZ2" s="159" t="s">
        <v>512</v>
      </c>
      <c r="GA2" s="159" t="s">
        <v>449</v>
      </c>
      <c r="GB2" s="159" t="s">
        <v>414</v>
      </c>
      <c r="GC2" s="159" t="s">
        <v>469</v>
      </c>
      <c r="GD2" s="159" t="s">
        <v>449</v>
      </c>
      <c r="GE2" s="159" t="s">
        <v>414</v>
      </c>
      <c r="GF2" s="159" t="s">
        <v>469</v>
      </c>
      <c r="GI2" s="159" t="s">
        <v>411</v>
      </c>
      <c r="GJ2" s="159" t="s">
        <v>437</v>
      </c>
      <c r="GK2" s="159" t="s">
        <v>412</v>
      </c>
      <c r="GL2" s="159" t="s">
        <v>512</v>
      </c>
      <c r="GM2" s="159" t="s">
        <v>414</v>
      </c>
      <c r="GN2" s="159" t="s">
        <v>414</v>
      </c>
      <c r="GQ2" s="159" t="s">
        <v>411</v>
      </c>
      <c r="GR2" s="159" t="s">
        <v>437</v>
      </c>
      <c r="GS2" s="159" t="s">
        <v>412</v>
      </c>
      <c r="GT2" s="159" t="s">
        <v>512</v>
      </c>
      <c r="GU2" s="159" t="s">
        <v>449</v>
      </c>
      <c r="GV2" s="159" t="s">
        <v>414</v>
      </c>
      <c r="GW2" s="159" t="s">
        <v>469</v>
      </c>
      <c r="GX2" s="159" t="str">
        <f>+GU2</f>
        <v>Monto Requerimiento</v>
      </c>
      <c r="GY2" s="159" t="str">
        <f>+GV2</f>
        <v>Monto Devengo</v>
      </c>
      <c r="GZ2" s="159" t="str">
        <f>+GW2</f>
        <v>Monto Compromiso</v>
      </c>
      <c r="HC2" s="750" t="s">
        <v>411</v>
      </c>
      <c r="HD2" s="750" t="s">
        <v>437</v>
      </c>
      <c r="HE2" s="750" t="s">
        <v>412</v>
      </c>
      <c r="HF2" s="750" t="s">
        <v>512</v>
      </c>
      <c r="HG2" s="750" t="s">
        <v>414</v>
      </c>
      <c r="HH2" s="750" t="s">
        <v>414</v>
      </c>
      <c r="HK2" s="750" t="s">
        <v>411</v>
      </c>
      <c r="HL2" s="750" t="s">
        <v>437</v>
      </c>
      <c r="HM2" s="750" t="s">
        <v>412</v>
      </c>
      <c r="HN2" s="750" t="s">
        <v>512</v>
      </c>
      <c r="HO2" s="750" t="s">
        <v>449</v>
      </c>
      <c r="HP2" s="750" t="s">
        <v>414</v>
      </c>
      <c r="HQ2" s="750" t="s">
        <v>469</v>
      </c>
      <c r="HR2" s="750" t="s">
        <v>449</v>
      </c>
      <c r="HS2" s="750" t="s">
        <v>414</v>
      </c>
      <c r="HT2" s="750" t="s">
        <v>469</v>
      </c>
    </row>
    <row r="3" spans="1:228" ht="15" x14ac:dyDescent="0.3">
      <c r="A3" s="553" t="s">
        <v>426</v>
      </c>
      <c r="B3" s="553" t="s">
        <v>218</v>
      </c>
      <c r="C3" s="553" t="s">
        <v>478</v>
      </c>
      <c r="D3" s="553" t="s">
        <v>290</v>
      </c>
      <c r="E3" s="553" t="s">
        <v>524</v>
      </c>
      <c r="F3" s="635">
        <v>54954324000</v>
      </c>
      <c r="G3" s="635">
        <v>0</v>
      </c>
      <c r="H3" s="635">
        <v>0</v>
      </c>
      <c r="I3" s="635">
        <f t="shared" ref="I3:I35" si="0">+F3/$J$1*$K$1</f>
        <v>56877725.339999996</v>
      </c>
      <c r="J3" s="635">
        <f t="shared" ref="J3:J35" si="1">+G3/$J$1*$K$1</f>
        <v>0</v>
      </c>
      <c r="K3" s="635">
        <f t="shared" ref="K3:K35" si="2">+H3/$J$1*$K$1</f>
        <v>0</v>
      </c>
      <c r="N3" s="552" t="s">
        <v>426</v>
      </c>
      <c r="O3" s="553" t="s">
        <v>218</v>
      </c>
      <c r="P3" s="553" t="s">
        <v>431</v>
      </c>
      <c r="Q3" s="553" t="s">
        <v>431</v>
      </c>
      <c r="R3" s="1622">
        <v>0</v>
      </c>
      <c r="S3" s="1622">
        <v>0</v>
      </c>
      <c r="T3" s="1622">
        <v>0</v>
      </c>
      <c r="U3" s="1623">
        <f t="shared" ref="U3:U19" si="3">+R3/$U$1*$V$1</f>
        <v>0</v>
      </c>
      <c r="V3" s="1623">
        <f t="shared" ref="V3:V19" si="4">+S3/$U$1*$V$1</f>
        <v>0</v>
      </c>
      <c r="W3" s="1623">
        <f>+T3/$U$1*$V$1</f>
        <v>0</v>
      </c>
      <c r="Y3" s="552" t="s">
        <v>426</v>
      </c>
      <c r="Z3" s="553" t="s">
        <v>218</v>
      </c>
      <c r="AA3" s="553" t="s">
        <v>478</v>
      </c>
      <c r="AB3" s="553" t="s">
        <v>290</v>
      </c>
      <c r="AC3" s="560">
        <v>54954324000</v>
      </c>
      <c r="AD3" s="560">
        <v>0</v>
      </c>
      <c r="AE3" s="560">
        <v>0</v>
      </c>
      <c r="AF3" s="560">
        <f t="shared" ref="AF3:AF44" si="5">+AC3/$AF$1*$AG$1</f>
        <v>56877725.339999996</v>
      </c>
      <c r="AG3" s="560">
        <f t="shared" ref="AG3:AG44" si="6">+AD3/$AF$1*$AG$1</f>
        <v>0</v>
      </c>
      <c r="AH3" s="560">
        <f t="shared" ref="AH3:AH44" si="7">+AE3/$AF$1*$AG$1</f>
        <v>0</v>
      </c>
      <c r="AJ3" s="645" t="s">
        <v>426</v>
      </c>
      <c r="AK3" s="646" t="s">
        <v>218</v>
      </c>
      <c r="AL3" s="646" t="s">
        <v>431</v>
      </c>
      <c r="AM3" s="646" t="s">
        <v>431</v>
      </c>
      <c r="AN3" s="647">
        <v>0</v>
      </c>
      <c r="AO3" s="560">
        <f t="shared" ref="AO3:AO18" si="8">+AN3/$AO$1*$AP$1</f>
        <v>0</v>
      </c>
      <c r="AR3" s="640" t="s">
        <v>426</v>
      </c>
      <c r="AS3" s="640" t="s">
        <v>218</v>
      </c>
      <c r="AT3" s="640" t="s">
        <v>478</v>
      </c>
      <c r="AU3" s="641" t="s">
        <v>290</v>
      </c>
      <c r="AV3" s="642">
        <v>54954324000</v>
      </c>
      <c r="AW3" s="642">
        <v>0</v>
      </c>
      <c r="AX3" s="642">
        <v>0</v>
      </c>
      <c r="AY3" s="636">
        <f t="shared" ref="AY3:AY46" si="9">+AV3/$BA$1*$BB$1</f>
        <v>56877725.339999996</v>
      </c>
      <c r="AZ3" s="636">
        <f t="shared" ref="AZ3:AZ46" si="10">+AW3/$BA$1*$BB$1</f>
        <v>0</v>
      </c>
      <c r="BA3" s="636">
        <f t="shared" ref="BA3:BA46" si="11">+AX3/$BA$1*$BB$1</f>
        <v>0</v>
      </c>
      <c r="BD3" s="552" t="s">
        <v>426</v>
      </c>
      <c r="BE3" s="553" t="s">
        <v>218</v>
      </c>
      <c r="BF3" s="553" t="s">
        <v>427</v>
      </c>
      <c r="BG3" s="553" t="s">
        <v>312</v>
      </c>
      <c r="BH3" s="560">
        <v>19920681333</v>
      </c>
      <c r="BI3" s="636">
        <f t="shared" ref="BI3:BI15" si="12">+BH3/$BH$1*$BI$1</f>
        <v>20617905.179655001</v>
      </c>
      <c r="BK3" s="553" t="s">
        <v>426</v>
      </c>
      <c r="BL3" s="553" t="s">
        <v>218</v>
      </c>
      <c r="BM3" s="553" t="s">
        <v>478</v>
      </c>
      <c r="BN3" s="553" t="s">
        <v>290</v>
      </c>
      <c r="BO3" s="560">
        <v>54954324000</v>
      </c>
      <c r="BP3" s="560">
        <v>0</v>
      </c>
      <c r="BQ3" s="560">
        <v>0</v>
      </c>
      <c r="BR3" s="643">
        <f t="shared" ref="BR3:BR48" si="13">+BO3/$BR$1*$BT$1</f>
        <v>56877725.339999996</v>
      </c>
      <c r="BS3" s="643">
        <f t="shared" ref="BS3:BS48" si="14">+BP3/$BR$1*$BT$1</f>
        <v>0</v>
      </c>
      <c r="BT3" s="643">
        <f t="shared" ref="BT3:BT48" si="15">+BQ3/$BR$1*$BT$1</f>
        <v>0</v>
      </c>
      <c r="BW3" s="553" t="s">
        <v>426</v>
      </c>
      <c r="BX3" s="553" t="s">
        <v>218</v>
      </c>
      <c r="BY3" s="553" t="s">
        <v>431</v>
      </c>
      <c r="BZ3" s="553" t="s">
        <v>431</v>
      </c>
      <c r="CA3" s="643">
        <v>0</v>
      </c>
      <c r="CB3" s="636">
        <f t="shared" ref="CB3:CB26" si="16">+CA3/$CB$1*$CC$1</f>
        <v>0</v>
      </c>
      <c r="CE3" s="553" t="s">
        <v>426</v>
      </c>
      <c r="CF3" s="553" t="s">
        <v>218</v>
      </c>
      <c r="CG3" s="553" t="s">
        <v>478</v>
      </c>
      <c r="CH3" s="553" t="s">
        <v>290</v>
      </c>
      <c r="CI3" s="644">
        <v>54954324000</v>
      </c>
      <c r="CJ3" s="644">
        <v>0</v>
      </c>
      <c r="CK3" s="644">
        <v>0</v>
      </c>
      <c r="CL3" s="643">
        <f t="shared" ref="CL3:CL34" si="17">+CI3/$CL$1*$CM$1</f>
        <v>56877725.339999996</v>
      </c>
      <c r="CM3" s="643">
        <f t="shared" ref="CM3:CM34" si="18">+CJ3/$CL$1*$CM$1</f>
        <v>0</v>
      </c>
      <c r="CN3" s="643">
        <f t="shared" ref="CN3:CN34" si="19">+CK3/$CL$1*$CM$1</f>
        <v>0</v>
      </c>
      <c r="CQ3" s="553" t="s">
        <v>428</v>
      </c>
      <c r="CR3" s="553" t="s">
        <v>450</v>
      </c>
      <c r="CS3" s="553" t="s">
        <v>429</v>
      </c>
      <c r="CT3" s="553" t="s">
        <v>270</v>
      </c>
      <c r="CU3" s="639">
        <v>15884821</v>
      </c>
      <c r="CV3" s="636">
        <f t="shared" ref="CV3:CV15" si="20">+CU3/$CV$1*$CW$1</f>
        <v>16440.789734999998</v>
      </c>
      <c r="CY3" s="553" t="s">
        <v>426</v>
      </c>
      <c r="CZ3" s="553" t="s">
        <v>218</v>
      </c>
      <c r="DA3" s="553" t="s">
        <v>478</v>
      </c>
      <c r="DB3" s="553" t="s">
        <v>290</v>
      </c>
      <c r="DC3" s="644">
        <v>54954324000</v>
      </c>
      <c r="DD3" s="644">
        <v>0</v>
      </c>
      <c r="DE3" s="644">
        <v>0</v>
      </c>
      <c r="DF3" s="636">
        <f>+DC3/$DG$1*$DH$1</f>
        <v>56877725.339999996</v>
      </c>
      <c r="DG3" s="636">
        <f t="shared" ref="DG3:DG34" si="21">+DD3/$DG$1*$DH$1</f>
        <v>0</v>
      </c>
      <c r="DH3" s="636">
        <f t="shared" ref="DH3:DH34" si="22">+DE3/$DG$1*$DH$1</f>
        <v>0</v>
      </c>
      <c r="DK3" s="552" t="s">
        <v>426</v>
      </c>
      <c r="DL3" s="553" t="s">
        <v>218</v>
      </c>
      <c r="DM3" s="553" t="s">
        <v>427</v>
      </c>
      <c r="DN3" s="553" t="s">
        <v>312</v>
      </c>
      <c r="DO3" s="553" t="s">
        <v>524</v>
      </c>
      <c r="DP3" s="560">
        <v>30992892</v>
      </c>
      <c r="DQ3" s="636">
        <f t="shared" ref="DQ3:DQ17" si="23">+DP3/$DQ$1*$DR$1</f>
        <v>30992.892</v>
      </c>
      <c r="DS3" s="645" t="s">
        <v>426</v>
      </c>
      <c r="DT3" s="646" t="s">
        <v>218</v>
      </c>
      <c r="DU3" s="646" t="s">
        <v>478</v>
      </c>
      <c r="DV3" s="646" t="s">
        <v>290</v>
      </c>
      <c r="DW3" s="647">
        <v>54954324000</v>
      </c>
      <c r="DX3" s="647">
        <v>0</v>
      </c>
      <c r="DY3" s="647">
        <v>0</v>
      </c>
      <c r="DZ3" s="636">
        <f t="shared" ref="DZ3:DZ34" si="24">+DW3/$EA$1*$EB$1</f>
        <v>54954324</v>
      </c>
      <c r="EA3" s="636">
        <f t="shared" ref="EA3:EA34" si="25">+DX3/$EA$1*$EB$1</f>
        <v>0</v>
      </c>
      <c r="EB3" s="636">
        <f t="shared" ref="EB3:EB34" si="26">+DY3/$EA$1*$EB$1</f>
        <v>0</v>
      </c>
      <c r="ED3" s="553" t="s">
        <v>428</v>
      </c>
      <c r="EE3" s="553" t="s">
        <v>923</v>
      </c>
      <c r="EF3" s="553" t="s">
        <v>456</v>
      </c>
      <c r="EG3" s="553" t="s">
        <v>269</v>
      </c>
      <c r="EH3" s="560">
        <v>249347258</v>
      </c>
      <c r="EI3" s="636">
        <f>+EH3/$EI$1*$EJ$1</f>
        <v>249347.258</v>
      </c>
      <c r="EK3" s="553" t="s">
        <v>426</v>
      </c>
      <c r="EL3" s="553" t="s">
        <v>218</v>
      </c>
      <c r="EM3" s="553" t="s">
        <v>478</v>
      </c>
      <c r="EN3" s="553" t="s">
        <v>290</v>
      </c>
      <c r="EO3" s="560">
        <v>54954324000</v>
      </c>
      <c r="EP3" s="560">
        <v>0</v>
      </c>
      <c r="EQ3" s="560">
        <v>0</v>
      </c>
      <c r="ER3" s="636">
        <f>+EO3/$ES$1*$ET$1</f>
        <v>54954324</v>
      </c>
      <c r="ES3" s="636">
        <f>+EP3/$ES$1*$ET$1</f>
        <v>0</v>
      </c>
      <c r="ET3" s="636">
        <f>+EQ3/$ES$1*$ET$1</f>
        <v>0</v>
      </c>
      <c r="EW3" s="552" t="s">
        <v>428</v>
      </c>
      <c r="EX3" s="553" t="s">
        <v>923</v>
      </c>
      <c r="EY3" s="552" t="s">
        <v>456</v>
      </c>
      <c r="EZ3" s="552" t="s">
        <v>269</v>
      </c>
      <c r="FA3" s="560">
        <v>6500000</v>
      </c>
      <c r="FB3" s="636">
        <f>+FA3/$FA$1*$FB$1</f>
        <v>6500</v>
      </c>
      <c r="FD3" s="552" t="s">
        <v>426</v>
      </c>
      <c r="FE3" s="552" t="s">
        <v>218</v>
      </c>
      <c r="FF3" s="552" t="s">
        <v>478</v>
      </c>
      <c r="FG3" s="552" t="s">
        <v>290</v>
      </c>
      <c r="FH3" s="560">
        <v>54954324000</v>
      </c>
      <c r="FI3" s="560">
        <v>0</v>
      </c>
      <c r="FJ3" s="560">
        <v>0</v>
      </c>
      <c r="FK3" s="643">
        <f>+FH3/$FL$1*$FM$1</f>
        <v>54954324</v>
      </c>
      <c r="FL3" s="643">
        <f>+FI3/$FL$1*$FM$1</f>
        <v>0</v>
      </c>
      <c r="FM3" s="643">
        <f>+FJ3/$FL$1*$FM$1</f>
        <v>0</v>
      </c>
      <c r="FP3" s="688" t="s">
        <v>428</v>
      </c>
      <c r="FQ3" s="308" t="s">
        <v>923</v>
      </c>
      <c r="FR3" s="688" t="s">
        <v>454</v>
      </c>
      <c r="FS3" s="308" t="s">
        <v>455</v>
      </c>
      <c r="FT3" s="309">
        <v>21513600</v>
      </c>
      <c r="FU3" s="643">
        <f>+FT3/$FT$1*$FU$1</f>
        <v>21513.599999999999</v>
      </c>
      <c r="FW3" s="552" t="s">
        <v>426</v>
      </c>
      <c r="FX3" s="553" t="s">
        <v>218</v>
      </c>
      <c r="FY3" s="552" t="s">
        <v>478</v>
      </c>
      <c r="FZ3" s="553" t="s">
        <v>290</v>
      </c>
      <c r="GA3" s="560">
        <v>54954324000</v>
      </c>
      <c r="GB3" s="560">
        <v>0</v>
      </c>
      <c r="GC3" s="560">
        <v>0</v>
      </c>
      <c r="GD3" s="643">
        <f>+GA3/$GE$1*$GF$1</f>
        <v>54954324</v>
      </c>
      <c r="GE3" s="643">
        <f>+GB3/$GE$1*$GF$1</f>
        <v>0</v>
      </c>
      <c r="GF3" s="643">
        <f>+GC3/$GE$1*$GF$1</f>
        <v>0</v>
      </c>
      <c r="GI3" s="553" t="s">
        <v>428</v>
      </c>
      <c r="GJ3" s="553" t="s">
        <v>923</v>
      </c>
      <c r="GK3" s="553" t="s">
        <v>456</v>
      </c>
      <c r="GL3" s="553" t="s">
        <v>269</v>
      </c>
      <c r="GM3" s="644">
        <v>35725192</v>
      </c>
      <c r="GN3" s="716">
        <f>+GM3/$GM$1*$GN$1</f>
        <v>35725.192000000003</v>
      </c>
      <c r="GQ3" s="553" t="s">
        <v>426</v>
      </c>
      <c r="GR3" s="553" t="s">
        <v>218</v>
      </c>
      <c r="GS3" s="553" t="s">
        <v>478</v>
      </c>
      <c r="GT3" s="553" t="s">
        <v>290</v>
      </c>
      <c r="GU3" s="717">
        <v>54954324000</v>
      </c>
      <c r="GV3" s="717">
        <v>0</v>
      </c>
      <c r="GW3" s="717">
        <v>0</v>
      </c>
      <c r="GX3" s="643">
        <f>+GU3/$GY$1*$GZ$1</f>
        <v>54954324</v>
      </c>
      <c r="GY3" s="643">
        <f>+GV3/$GY$1*$GZ$1</f>
        <v>0</v>
      </c>
      <c r="GZ3" s="643">
        <f>+GW3/$GY$1*$GZ$1</f>
        <v>0</v>
      </c>
      <c r="HC3" s="552" t="s">
        <v>428</v>
      </c>
      <c r="HD3" s="552" t="s">
        <v>923</v>
      </c>
      <c r="HE3" s="552" t="s">
        <v>479</v>
      </c>
      <c r="HF3" s="552" t="s">
        <v>333</v>
      </c>
      <c r="HG3" s="560">
        <v>502448627</v>
      </c>
      <c r="HH3" s="636">
        <f>+HG3/$HG$1*$HH$1</f>
        <v>502448.62699999998</v>
      </c>
      <c r="HK3" s="552" t="s">
        <v>426</v>
      </c>
      <c r="HL3" s="552" t="s">
        <v>218</v>
      </c>
      <c r="HM3" s="552" t="s">
        <v>478</v>
      </c>
      <c r="HN3" s="552" t="s">
        <v>290</v>
      </c>
      <c r="HO3" s="560">
        <v>54954324000</v>
      </c>
      <c r="HP3" s="560">
        <v>0</v>
      </c>
      <c r="HQ3" s="560">
        <v>0</v>
      </c>
      <c r="HR3" s="748">
        <f>+HO3/$HS$1*$HT$1</f>
        <v>54954324</v>
      </c>
      <c r="HS3" s="748">
        <f>+HP3/$HS$1*$HT$1</f>
        <v>0</v>
      </c>
      <c r="HT3" s="748">
        <f>+HQ3/$HS$1*$HT$1</f>
        <v>0</v>
      </c>
    </row>
    <row r="4" spans="1:228" ht="15" x14ac:dyDescent="0.3">
      <c r="A4" s="553" t="s">
        <v>426</v>
      </c>
      <c r="B4" s="553" t="s">
        <v>218</v>
      </c>
      <c r="C4" s="553" t="s">
        <v>427</v>
      </c>
      <c r="D4" s="553" t="s">
        <v>312</v>
      </c>
      <c r="E4" s="553" t="s">
        <v>524</v>
      </c>
      <c r="F4" s="635">
        <v>19920692000</v>
      </c>
      <c r="G4" s="635">
        <v>0</v>
      </c>
      <c r="H4" s="635">
        <v>0</v>
      </c>
      <c r="I4" s="635">
        <f t="shared" si="0"/>
        <v>20617916.219999999</v>
      </c>
      <c r="J4" s="635">
        <f t="shared" si="1"/>
        <v>0</v>
      </c>
      <c r="K4" s="635">
        <f t="shared" si="2"/>
        <v>0</v>
      </c>
      <c r="N4" s="552" t="s">
        <v>426</v>
      </c>
      <c r="O4" s="553" t="s">
        <v>218</v>
      </c>
      <c r="P4" s="553" t="s">
        <v>478</v>
      </c>
      <c r="Q4" s="553" t="s">
        <v>290</v>
      </c>
      <c r="R4" s="1622">
        <v>0</v>
      </c>
      <c r="S4" s="1622">
        <v>54954324000</v>
      </c>
      <c r="T4" s="1622">
        <v>54954324000</v>
      </c>
      <c r="U4" s="1623">
        <f t="shared" si="3"/>
        <v>0</v>
      </c>
      <c r="V4" s="1623">
        <f t="shared" si="4"/>
        <v>56877725.339999996</v>
      </c>
      <c r="W4" s="1623">
        <f t="shared" ref="W4:W19" si="27">+T4/$U$1*$V$1</f>
        <v>56877725.339999996</v>
      </c>
      <c r="Y4" s="552" t="s">
        <v>426</v>
      </c>
      <c r="Z4" s="553" t="s">
        <v>218</v>
      </c>
      <c r="AA4" s="553" t="s">
        <v>427</v>
      </c>
      <c r="AB4" s="553" t="s">
        <v>312</v>
      </c>
      <c r="AC4" s="560">
        <v>19920692000</v>
      </c>
      <c r="AD4" s="560">
        <v>0</v>
      </c>
      <c r="AE4" s="560">
        <v>0</v>
      </c>
      <c r="AF4" s="560">
        <f t="shared" si="5"/>
        <v>20617916.219999999</v>
      </c>
      <c r="AG4" s="560">
        <f t="shared" si="6"/>
        <v>0</v>
      </c>
      <c r="AH4" s="560">
        <f t="shared" si="7"/>
        <v>0</v>
      </c>
      <c r="AJ4" s="645" t="s">
        <v>428</v>
      </c>
      <c r="AK4" s="646" t="s">
        <v>450</v>
      </c>
      <c r="AL4" s="646" t="s">
        <v>453</v>
      </c>
      <c r="AM4" s="646" t="s">
        <v>272</v>
      </c>
      <c r="AN4" s="647">
        <v>0</v>
      </c>
      <c r="AO4" s="560">
        <f t="shared" si="8"/>
        <v>0</v>
      </c>
      <c r="AR4" s="640" t="s">
        <v>426</v>
      </c>
      <c r="AS4" s="640" t="s">
        <v>218</v>
      </c>
      <c r="AT4" s="640" t="s">
        <v>427</v>
      </c>
      <c r="AU4" s="641" t="s">
        <v>312</v>
      </c>
      <c r="AV4" s="642">
        <v>19920692000</v>
      </c>
      <c r="AW4" s="642">
        <v>0</v>
      </c>
      <c r="AX4" s="642">
        <v>0</v>
      </c>
      <c r="AY4" s="636">
        <f t="shared" si="9"/>
        <v>20617916.219999999</v>
      </c>
      <c r="AZ4" s="636">
        <f t="shared" si="10"/>
        <v>0</v>
      </c>
      <c r="BA4" s="636">
        <f t="shared" si="11"/>
        <v>0</v>
      </c>
      <c r="BD4" s="552" t="s">
        <v>428</v>
      </c>
      <c r="BE4" s="553" t="s">
        <v>450</v>
      </c>
      <c r="BF4" s="553" t="s">
        <v>429</v>
      </c>
      <c r="BG4" s="553" t="s">
        <v>270</v>
      </c>
      <c r="BH4" s="560">
        <v>18326220</v>
      </c>
      <c r="BI4" s="636">
        <f t="shared" si="12"/>
        <v>18967.637699999999</v>
      </c>
      <c r="BK4" s="553" t="s">
        <v>426</v>
      </c>
      <c r="BL4" s="553" t="s">
        <v>218</v>
      </c>
      <c r="BM4" s="553" t="s">
        <v>427</v>
      </c>
      <c r="BN4" s="553" t="s">
        <v>312</v>
      </c>
      <c r="BO4" s="560">
        <v>19920692000</v>
      </c>
      <c r="BP4" s="560">
        <v>0</v>
      </c>
      <c r="BQ4" s="560">
        <v>0</v>
      </c>
      <c r="BR4" s="643">
        <f t="shared" si="13"/>
        <v>20617916.219999999</v>
      </c>
      <c r="BS4" s="643">
        <f t="shared" si="14"/>
        <v>0</v>
      </c>
      <c r="BT4" s="643">
        <f t="shared" si="15"/>
        <v>0</v>
      </c>
      <c r="BW4" s="553" t="s">
        <v>428</v>
      </c>
      <c r="BX4" s="553" t="s">
        <v>450</v>
      </c>
      <c r="BY4" s="553" t="s">
        <v>429</v>
      </c>
      <c r="BZ4" s="553" t="s">
        <v>270</v>
      </c>
      <c r="CA4" s="643">
        <v>16155814</v>
      </c>
      <c r="CB4" s="636">
        <f t="shared" si="16"/>
        <v>16721.267489999998</v>
      </c>
      <c r="CE4" s="553" t="s">
        <v>426</v>
      </c>
      <c r="CF4" s="553" t="s">
        <v>218</v>
      </c>
      <c r="CG4" s="553" t="s">
        <v>427</v>
      </c>
      <c r="CH4" s="553" t="s">
        <v>312</v>
      </c>
      <c r="CI4" s="644">
        <v>19920692000</v>
      </c>
      <c r="CJ4" s="644">
        <v>0</v>
      </c>
      <c r="CK4" s="644">
        <v>0</v>
      </c>
      <c r="CL4" s="643">
        <f t="shared" si="17"/>
        <v>20617916.219999999</v>
      </c>
      <c r="CM4" s="643">
        <f t="shared" si="18"/>
        <v>0</v>
      </c>
      <c r="CN4" s="643">
        <f t="shared" si="19"/>
        <v>0</v>
      </c>
      <c r="CQ4" s="553" t="s">
        <v>428</v>
      </c>
      <c r="CR4" s="553" t="s">
        <v>450</v>
      </c>
      <c r="CS4" s="553" t="s">
        <v>430</v>
      </c>
      <c r="CT4" s="553" t="s">
        <v>313</v>
      </c>
      <c r="CU4" s="639">
        <v>165186</v>
      </c>
      <c r="CV4" s="636">
        <f t="shared" si="20"/>
        <v>170.96751</v>
      </c>
      <c r="CY4" s="553" t="s">
        <v>426</v>
      </c>
      <c r="CZ4" s="553" t="s">
        <v>218</v>
      </c>
      <c r="DA4" s="553" t="s">
        <v>427</v>
      </c>
      <c r="DB4" s="553" t="s">
        <v>312</v>
      </c>
      <c r="DC4" s="644">
        <v>19951675000</v>
      </c>
      <c r="DD4" s="644">
        <v>0</v>
      </c>
      <c r="DE4" s="644">
        <v>0</v>
      </c>
      <c r="DF4" s="636">
        <f t="shared" ref="DF4:DF34" si="28">+DC4/$DG$1*$DH$1</f>
        <v>20649983.625</v>
      </c>
      <c r="DG4" s="636">
        <f t="shared" si="21"/>
        <v>0</v>
      </c>
      <c r="DH4" s="636">
        <f t="shared" si="22"/>
        <v>0</v>
      </c>
      <c r="DK4" s="552" t="s">
        <v>428</v>
      </c>
      <c r="DL4" s="553" t="s">
        <v>923</v>
      </c>
      <c r="DM4" s="553" t="s">
        <v>429</v>
      </c>
      <c r="DN4" s="553" t="s">
        <v>270</v>
      </c>
      <c r="DO4" s="553" t="s">
        <v>524</v>
      </c>
      <c r="DP4" s="560">
        <v>15884821</v>
      </c>
      <c r="DQ4" s="636">
        <f t="shared" si="23"/>
        <v>15884.821</v>
      </c>
      <c r="DS4" s="645" t="s">
        <v>426</v>
      </c>
      <c r="DT4" s="646" t="s">
        <v>218</v>
      </c>
      <c r="DU4" s="646" t="s">
        <v>427</v>
      </c>
      <c r="DV4" s="646" t="s">
        <v>312</v>
      </c>
      <c r="DW4" s="647">
        <v>19951675000</v>
      </c>
      <c r="DX4" s="647">
        <v>0</v>
      </c>
      <c r="DY4" s="647">
        <v>0</v>
      </c>
      <c r="DZ4" s="636">
        <f t="shared" si="24"/>
        <v>19951675</v>
      </c>
      <c r="EA4" s="636">
        <f t="shared" si="25"/>
        <v>0</v>
      </c>
      <c r="EB4" s="636">
        <f t="shared" si="26"/>
        <v>0</v>
      </c>
      <c r="ED4" s="553" t="s">
        <v>428</v>
      </c>
      <c r="EE4" s="553" t="s">
        <v>923</v>
      </c>
      <c r="EF4" s="553" t="s">
        <v>430</v>
      </c>
      <c r="EG4" s="553" t="s">
        <v>313</v>
      </c>
      <c r="EH4" s="560">
        <v>28928</v>
      </c>
      <c r="EI4" s="636">
        <f t="shared" ref="EI4:EI18" si="29">+EH4/$EI$1*$EJ$1</f>
        <v>28.928000000000001</v>
      </c>
      <c r="EK4" s="553" t="s">
        <v>426</v>
      </c>
      <c r="EL4" s="553" t="s">
        <v>218</v>
      </c>
      <c r="EM4" s="553" t="s">
        <v>427</v>
      </c>
      <c r="EN4" s="553" t="s">
        <v>312</v>
      </c>
      <c r="EO4" s="560">
        <v>19951675000</v>
      </c>
      <c r="EP4" s="560">
        <v>0</v>
      </c>
      <c r="EQ4" s="560">
        <v>0</v>
      </c>
      <c r="ER4" s="636">
        <f t="shared" ref="ER4:ER52" si="30">+EO4/$ES$1*$ET$1</f>
        <v>19951675</v>
      </c>
      <c r="ES4" s="636">
        <f t="shared" ref="ES4:ES52" si="31">+EP4/$ES$1*$ET$1</f>
        <v>0</v>
      </c>
      <c r="ET4" s="636">
        <f t="shared" ref="ET4:ET52" si="32">+EQ4/$ES$1*$ET$1</f>
        <v>0</v>
      </c>
      <c r="EW4" s="552" t="s">
        <v>428</v>
      </c>
      <c r="EX4" s="553" t="s">
        <v>923</v>
      </c>
      <c r="EY4" s="552" t="s">
        <v>430</v>
      </c>
      <c r="EZ4" s="552" t="s">
        <v>313</v>
      </c>
      <c r="FA4" s="560">
        <v>57856</v>
      </c>
      <c r="FB4" s="636">
        <f t="shared" ref="FB4:FB15" si="33">+FA4/$FA$1*$FB$1</f>
        <v>57.856000000000002</v>
      </c>
      <c r="FD4" s="552" t="s">
        <v>426</v>
      </c>
      <c r="FE4" s="552" t="s">
        <v>218</v>
      </c>
      <c r="FF4" s="552" t="s">
        <v>427</v>
      </c>
      <c r="FG4" s="552" t="s">
        <v>312</v>
      </c>
      <c r="FH4" s="560">
        <v>19951675000</v>
      </c>
      <c r="FI4" s="560">
        <v>0</v>
      </c>
      <c r="FJ4" s="560">
        <v>0</v>
      </c>
      <c r="FK4" s="643">
        <f t="shared" ref="FK4:FK53" si="34">+FH4/$FL$1*$FM$1</f>
        <v>19951675</v>
      </c>
      <c r="FL4" s="643">
        <f t="shared" ref="FL4:FL53" si="35">+FI4/$FL$1*$FM$1</f>
        <v>0</v>
      </c>
      <c r="FM4" s="643">
        <f t="shared" ref="FM4:FM53" si="36">+FJ4/$FL$1*$FM$1</f>
        <v>0</v>
      </c>
      <c r="FP4" s="688" t="s">
        <v>428</v>
      </c>
      <c r="FQ4" s="308" t="s">
        <v>923</v>
      </c>
      <c r="FR4" s="688" t="s">
        <v>429</v>
      </c>
      <c r="FS4" s="308" t="s">
        <v>270</v>
      </c>
      <c r="FT4" s="309">
        <v>15884821</v>
      </c>
      <c r="FU4" s="643">
        <f t="shared" ref="FU4:FU19" si="37">+FT4/$FT$1*$FU$1</f>
        <v>15884.821</v>
      </c>
      <c r="FW4" s="552" t="s">
        <v>426</v>
      </c>
      <c r="FX4" s="553" t="s">
        <v>218</v>
      </c>
      <c r="FY4" s="552" t="s">
        <v>427</v>
      </c>
      <c r="FZ4" s="553" t="s">
        <v>312</v>
      </c>
      <c r="GA4" s="560">
        <v>19951675000</v>
      </c>
      <c r="GB4" s="560">
        <v>0</v>
      </c>
      <c r="GC4" s="560">
        <v>0</v>
      </c>
      <c r="GD4" s="643">
        <f t="shared" ref="GD4:GD52" si="38">+GA4/$GE$1*$GF$1</f>
        <v>19951675</v>
      </c>
      <c r="GE4" s="643">
        <f t="shared" ref="GE4:GE52" si="39">+GB4/$GE$1*$GF$1</f>
        <v>0</v>
      </c>
      <c r="GF4" s="643">
        <f t="shared" ref="GF4:GF52" si="40">+GC4/$GE$1*$GF$1</f>
        <v>0</v>
      </c>
      <c r="GI4" s="553" t="s">
        <v>428</v>
      </c>
      <c r="GJ4" s="553" t="s">
        <v>923</v>
      </c>
      <c r="GK4" s="553" t="s">
        <v>453</v>
      </c>
      <c r="GL4" s="553" t="s">
        <v>272</v>
      </c>
      <c r="GM4" s="644">
        <v>154700</v>
      </c>
      <c r="GN4" s="716">
        <f t="shared" ref="GN4:GN19" si="41">+GM4/$GM$1*$GN$1</f>
        <v>154.69999999999999</v>
      </c>
      <c r="GQ4" s="553" t="s">
        <v>426</v>
      </c>
      <c r="GR4" s="553" t="s">
        <v>218</v>
      </c>
      <c r="GS4" s="553" t="s">
        <v>427</v>
      </c>
      <c r="GT4" s="553" t="s">
        <v>312</v>
      </c>
      <c r="GU4" s="717">
        <v>19951675000</v>
      </c>
      <c r="GV4" s="717">
        <v>0</v>
      </c>
      <c r="GW4" s="717">
        <v>0</v>
      </c>
      <c r="GX4" s="643">
        <f t="shared" ref="GX4:GX52" si="42">+GU4/$GY$1*$GZ$1</f>
        <v>19951675</v>
      </c>
      <c r="GY4" s="643">
        <f t="shared" ref="GY4:GY52" si="43">+GV4/$GY$1*$GZ$1</f>
        <v>0</v>
      </c>
      <c r="GZ4" s="643">
        <f t="shared" ref="GZ4:GZ52" si="44">+GW4/$GY$1*$GZ$1</f>
        <v>0</v>
      </c>
      <c r="HC4" s="552" t="s">
        <v>428</v>
      </c>
      <c r="HD4" s="552" t="s">
        <v>923</v>
      </c>
      <c r="HE4" s="552" t="s">
        <v>456</v>
      </c>
      <c r="HF4" s="552" t="s">
        <v>269</v>
      </c>
      <c r="HG4" s="560">
        <v>1256258080</v>
      </c>
      <c r="HH4" s="636">
        <f t="shared" ref="HH4:HH20" si="45">+HG4/$HG$1*$HH$1</f>
        <v>1256258.08</v>
      </c>
      <c r="HK4" s="552" t="s">
        <v>426</v>
      </c>
      <c r="HL4" s="552" t="s">
        <v>218</v>
      </c>
      <c r="HM4" s="552" t="s">
        <v>427</v>
      </c>
      <c r="HN4" s="552" t="s">
        <v>312</v>
      </c>
      <c r="HO4" s="560">
        <v>19951675000</v>
      </c>
      <c r="HP4" s="560">
        <v>0</v>
      </c>
      <c r="HQ4" s="560">
        <v>0</v>
      </c>
      <c r="HR4" s="748">
        <f t="shared" ref="HR4:HR53" si="46">+HO4/$HS$1*$HT$1</f>
        <v>19951675</v>
      </c>
      <c r="HS4" s="748">
        <f t="shared" ref="HS4:HS53" si="47">+HP4/$HS$1*$HT$1</f>
        <v>0</v>
      </c>
      <c r="HT4" s="748">
        <f t="shared" ref="HT4:HT53" si="48">+HQ4/$HS$1*$HT$1</f>
        <v>0</v>
      </c>
    </row>
    <row r="5" spans="1:228" ht="15" x14ac:dyDescent="0.3">
      <c r="A5" s="553" t="s">
        <v>428</v>
      </c>
      <c r="B5" s="553" t="s">
        <v>450</v>
      </c>
      <c r="C5" s="553" t="s">
        <v>456</v>
      </c>
      <c r="D5" s="553" t="s">
        <v>269</v>
      </c>
      <c r="E5" s="553" t="s">
        <v>524</v>
      </c>
      <c r="F5" s="635">
        <v>2653409000</v>
      </c>
      <c r="G5" s="635">
        <v>0</v>
      </c>
      <c r="H5" s="635">
        <v>0</v>
      </c>
      <c r="I5" s="635">
        <f t="shared" si="0"/>
        <v>2746278.3149999999</v>
      </c>
      <c r="J5" s="635">
        <f t="shared" si="1"/>
        <v>0</v>
      </c>
      <c r="K5" s="635">
        <f t="shared" si="2"/>
        <v>0</v>
      </c>
      <c r="N5" s="552" t="s">
        <v>428</v>
      </c>
      <c r="O5" s="553" t="s">
        <v>450</v>
      </c>
      <c r="P5" s="553" t="s">
        <v>456</v>
      </c>
      <c r="Q5" s="553" t="s">
        <v>269</v>
      </c>
      <c r="R5" s="1622">
        <v>0</v>
      </c>
      <c r="S5" s="1622">
        <v>564586391</v>
      </c>
      <c r="T5" s="1622">
        <v>452855083</v>
      </c>
      <c r="U5" s="1623">
        <f t="shared" si="3"/>
        <v>0</v>
      </c>
      <c r="V5" s="1623">
        <f t="shared" si="4"/>
        <v>584346.91468499985</v>
      </c>
      <c r="W5" s="1623">
        <f t="shared" si="27"/>
        <v>468705.01090499997</v>
      </c>
      <c r="Y5" s="552" t="s">
        <v>426</v>
      </c>
      <c r="Z5" s="553" t="s">
        <v>218</v>
      </c>
      <c r="AA5" s="553" t="s">
        <v>431</v>
      </c>
      <c r="AB5" s="553" t="s">
        <v>431</v>
      </c>
      <c r="AC5" s="560">
        <v>0</v>
      </c>
      <c r="AD5" s="560">
        <v>0</v>
      </c>
      <c r="AE5" s="560">
        <v>0</v>
      </c>
      <c r="AF5" s="560">
        <f t="shared" si="5"/>
        <v>0</v>
      </c>
      <c r="AG5" s="560">
        <f t="shared" si="6"/>
        <v>0</v>
      </c>
      <c r="AH5" s="560">
        <f t="shared" si="7"/>
        <v>0</v>
      </c>
      <c r="AJ5" s="645" t="s">
        <v>428</v>
      </c>
      <c r="AK5" s="646" t="s">
        <v>450</v>
      </c>
      <c r="AL5" s="646" t="s">
        <v>429</v>
      </c>
      <c r="AM5" s="646" t="s">
        <v>270</v>
      </c>
      <c r="AN5" s="647">
        <v>15162027</v>
      </c>
      <c r="AO5" s="560">
        <f t="shared" si="8"/>
        <v>15692.697944999998</v>
      </c>
      <c r="AR5" s="640" t="s">
        <v>426</v>
      </c>
      <c r="AS5" s="640" t="s">
        <v>218</v>
      </c>
      <c r="AT5" s="640" t="s">
        <v>478</v>
      </c>
      <c r="AU5" s="641" t="s">
        <v>290</v>
      </c>
      <c r="AV5" s="642">
        <v>0</v>
      </c>
      <c r="AW5" s="642">
        <v>54954324000</v>
      </c>
      <c r="AX5" s="642">
        <v>54954324000</v>
      </c>
      <c r="AY5" s="636">
        <f t="shared" si="9"/>
        <v>0</v>
      </c>
      <c r="AZ5" s="636">
        <f t="shared" si="10"/>
        <v>56877725.339999996</v>
      </c>
      <c r="BA5" s="636">
        <f t="shared" si="11"/>
        <v>56877725.339999996</v>
      </c>
      <c r="BD5" s="552" t="s">
        <v>428</v>
      </c>
      <c r="BE5" s="553" t="s">
        <v>450</v>
      </c>
      <c r="BF5" s="553" t="s">
        <v>453</v>
      </c>
      <c r="BG5" s="553" t="s">
        <v>272</v>
      </c>
      <c r="BH5" s="560">
        <v>499999</v>
      </c>
      <c r="BI5" s="636">
        <f t="shared" si="12"/>
        <v>517.498965</v>
      </c>
      <c r="BK5" s="553" t="s">
        <v>426</v>
      </c>
      <c r="BL5" s="553" t="s">
        <v>218</v>
      </c>
      <c r="BM5" s="553" t="s">
        <v>427</v>
      </c>
      <c r="BN5" s="553" t="s">
        <v>312</v>
      </c>
      <c r="BO5" s="560">
        <v>0</v>
      </c>
      <c r="BP5" s="560">
        <v>19920681333</v>
      </c>
      <c r="BQ5" s="560">
        <v>19920681333</v>
      </c>
      <c r="BR5" s="643">
        <f t="shared" si="13"/>
        <v>0</v>
      </c>
      <c r="BS5" s="643">
        <f t="shared" si="14"/>
        <v>20617905.179655001</v>
      </c>
      <c r="BT5" s="643">
        <f t="shared" si="15"/>
        <v>20617905.179655001</v>
      </c>
      <c r="BW5" s="553" t="s">
        <v>428</v>
      </c>
      <c r="BX5" s="553" t="s">
        <v>450</v>
      </c>
      <c r="BY5" s="553" t="s">
        <v>431</v>
      </c>
      <c r="BZ5" s="553" t="s">
        <v>431</v>
      </c>
      <c r="CA5" s="643">
        <v>0</v>
      </c>
      <c r="CB5" s="636">
        <f t="shared" si="16"/>
        <v>0</v>
      </c>
      <c r="CE5" s="553" t="s">
        <v>426</v>
      </c>
      <c r="CF5" s="553" t="s">
        <v>218</v>
      </c>
      <c r="CG5" s="553" t="s">
        <v>427</v>
      </c>
      <c r="CH5" s="553" t="s">
        <v>312</v>
      </c>
      <c r="CI5" s="644">
        <v>0</v>
      </c>
      <c r="CJ5" s="644">
        <v>19920681333</v>
      </c>
      <c r="CK5" s="644">
        <v>19920681333</v>
      </c>
      <c r="CL5" s="643">
        <f t="shared" si="17"/>
        <v>0</v>
      </c>
      <c r="CM5" s="643">
        <f t="shared" si="18"/>
        <v>20617905.179655001</v>
      </c>
      <c r="CN5" s="643">
        <f t="shared" si="19"/>
        <v>20617905.179655001</v>
      </c>
      <c r="CQ5" s="553" t="s">
        <v>428</v>
      </c>
      <c r="CR5" s="553" t="s">
        <v>450</v>
      </c>
      <c r="CS5" s="553" t="s">
        <v>456</v>
      </c>
      <c r="CT5" s="553" t="s">
        <v>269</v>
      </c>
      <c r="CU5" s="639">
        <v>62100000</v>
      </c>
      <c r="CV5" s="636">
        <f t="shared" si="20"/>
        <v>64273.499999999993</v>
      </c>
      <c r="CY5" s="553" t="s">
        <v>426</v>
      </c>
      <c r="CZ5" s="553" t="s">
        <v>218</v>
      </c>
      <c r="DA5" s="553" t="s">
        <v>478</v>
      </c>
      <c r="DB5" s="553" t="s">
        <v>290</v>
      </c>
      <c r="DC5" s="644">
        <v>0</v>
      </c>
      <c r="DD5" s="644">
        <v>54954324000</v>
      </c>
      <c r="DE5" s="644">
        <v>54954324000</v>
      </c>
      <c r="DF5" s="636">
        <f t="shared" si="28"/>
        <v>0</v>
      </c>
      <c r="DG5" s="636">
        <f t="shared" si="21"/>
        <v>56877725.339999996</v>
      </c>
      <c r="DH5" s="636">
        <f t="shared" si="22"/>
        <v>56877725.339999996</v>
      </c>
      <c r="DK5" s="552" t="s">
        <v>428</v>
      </c>
      <c r="DL5" s="553" t="s">
        <v>923</v>
      </c>
      <c r="DM5" s="553" t="s">
        <v>430</v>
      </c>
      <c r="DN5" s="553" t="s">
        <v>313</v>
      </c>
      <c r="DO5" s="553" t="s">
        <v>524</v>
      </c>
      <c r="DP5" s="560">
        <v>28928</v>
      </c>
      <c r="DQ5" s="636">
        <f t="shared" si="23"/>
        <v>28.928000000000001</v>
      </c>
      <c r="DS5" s="645" t="s">
        <v>426</v>
      </c>
      <c r="DT5" s="646" t="s">
        <v>218</v>
      </c>
      <c r="DU5" s="646" t="s">
        <v>431</v>
      </c>
      <c r="DV5" s="646" t="s">
        <v>431</v>
      </c>
      <c r="DW5" s="647">
        <v>0</v>
      </c>
      <c r="DX5" s="647">
        <v>0</v>
      </c>
      <c r="DY5" s="647">
        <v>0</v>
      </c>
      <c r="DZ5" s="636">
        <f t="shared" si="24"/>
        <v>0</v>
      </c>
      <c r="EA5" s="636">
        <f t="shared" si="25"/>
        <v>0</v>
      </c>
      <c r="EB5" s="636">
        <f t="shared" si="26"/>
        <v>0</v>
      </c>
      <c r="ED5" s="553" t="s">
        <v>428</v>
      </c>
      <c r="EE5" s="553" t="s">
        <v>923</v>
      </c>
      <c r="EF5" s="553" t="s">
        <v>429</v>
      </c>
      <c r="EG5" s="553" t="s">
        <v>270</v>
      </c>
      <c r="EH5" s="560">
        <v>15884821</v>
      </c>
      <c r="EI5" s="636">
        <f t="shared" si="29"/>
        <v>15884.821</v>
      </c>
      <c r="EK5" s="553" t="s">
        <v>426</v>
      </c>
      <c r="EL5" s="553" t="s">
        <v>218</v>
      </c>
      <c r="EM5" s="553" t="s">
        <v>431</v>
      </c>
      <c r="EN5" s="553" t="s">
        <v>431</v>
      </c>
      <c r="EO5" s="560">
        <v>0</v>
      </c>
      <c r="EP5" s="560">
        <v>0</v>
      </c>
      <c r="EQ5" s="560">
        <v>0</v>
      </c>
      <c r="ER5" s="636">
        <f t="shared" si="30"/>
        <v>0</v>
      </c>
      <c r="ES5" s="636">
        <f t="shared" si="31"/>
        <v>0</v>
      </c>
      <c r="ET5" s="636">
        <f t="shared" si="32"/>
        <v>0</v>
      </c>
      <c r="EW5" s="552" t="s">
        <v>428</v>
      </c>
      <c r="EX5" s="553" t="s">
        <v>923</v>
      </c>
      <c r="EY5" s="552" t="s">
        <v>429</v>
      </c>
      <c r="EZ5" s="552" t="s">
        <v>270</v>
      </c>
      <c r="FA5" s="560">
        <v>15941186</v>
      </c>
      <c r="FB5" s="636">
        <f t="shared" si="33"/>
        <v>15941.186</v>
      </c>
      <c r="FD5" s="552" t="s">
        <v>426</v>
      </c>
      <c r="FE5" s="552" t="s">
        <v>218</v>
      </c>
      <c r="FF5" s="552" t="s">
        <v>431</v>
      </c>
      <c r="FG5" s="552" t="s">
        <v>431</v>
      </c>
      <c r="FH5" s="560">
        <v>0</v>
      </c>
      <c r="FI5" s="560">
        <v>0</v>
      </c>
      <c r="FJ5" s="560">
        <v>0</v>
      </c>
      <c r="FK5" s="643">
        <f t="shared" si="34"/>
        <v>0</v>
      </c>
      <c r="FL5" s="643">
        <f t="shared" si="35"/>
        <v>0</v>
      </c>
      <c r="FM5" s="643">
        <f t="shared" si="36"/>
        <v>0</v>
      </c>
      <c r="FP5" s="688" t="s">
        <v>428</v>
      </c>
      <c r="FQ5" s="308" t="s">
        <v>923</v>
      </c>
      <c r="FR5" s="688" t="s">
        <v>456</v>
      </c>
      <c r="FS5" s="308" t="s">
        <v>269</v>
      </c>
      <c r="FT5" s="309">
        <v>116380368</v>
      </c>
      <c r="FU5" s="643">
        <f t="shared" si="37"/>
        <v>116380.368</v>
      </c>
      <c r="FW5" s="552" t="s">
        <v>426</v>
      </c>
      <c r="FX5" s="553" t="s">
        <v>218</v>
      </c>
      <c r="FY5" s="552" t="s">
        <v>478</v>
      </c>
      <c r="FZ5" s="553" t="s">
        <v>290</v>
      </c>
      <c r="GA5" s="560">
        <v>0</v>
      </c>
      <c r="GB5" s="560">
        <v>54954324000</v>
      </c>
      <c r="GC5" s="560">
        <v>54954324000</v>
      </c>
      <c r="GD5" s="643">
        <f t="shared" si="38"/>
        <v>0</v>
      </c>
      <c r="GE5" s="643">
        <f t="shared" si="39"/>
        <v>54954324</v>
      </c>
      <c r="GF5" s="643">
        <f t="shared" si="40"/>
        <v>54954324</v>
      </c>
      <c r="GI5" s="553" t="s">
        <v>428</v>
      </c>
      <c r="GJ5" s="553" t="s">
        <v>923</v>
      </c>
      <c r="GK5" s="553" t="s">
        <v>429</v>
      </c>
      <c r="GL5" s="553" t="s">
        <v>270</v>
      </c>
      <c r="GM5" s="644">
        <v>15884821</v>
      </c>
      <c r="GN5" s="716">
        <f t="shared" si="41"/>
        <v>15884.821</v>
      </c>
      <c r="GQ5" s="553" t="s">
        <v>426</v>
      </c>
      <c r="GR5" s="553" t="s">
        <v>218</v>
      </c>
      <c r="GS5" s="553" t="s">
        <v>427</v>
      </c>
      <c r="GT5" s="553" t="s">
        <v>312</v>
      </c>
      <c r="GU5" s="717">
        <v>0</v>
      </c>
      <c r="GV5" s="717">
        <v>19951674225</v>
      </c>
      <c r="GW5" s="717">
        <v>19951674225</v>
      </c>
      <c r="GX5" s="643">
        <f t="shared" si="42"/>
        <v>0</v>
      </c>
      <c r="GY5" s="643">
        <f t="shared" si="43"/>
        <v>19951674.225000001</v>
      </c>
      <c r="GZ5" s="643">
        <f t="shared" si="44"/>
        <v>19951674.225000001</v>
      </c>
      <c r="HC5" s="552" t="s">
        <v>428</v>
      </c>
      <c r="HD5" s="552" t="s">
        <v>923</v>
      </c>
      <c r="HE5" s="552" t="s">
        <v>454</v>
      </c>
      <c r="HF5" s="552" t="s">
        <v>455</v>
      </c>
      <c r="HG5" s="560">
        <v>93371143</v>
      </c>
      <c r="HH5" s="636">
        <f t="shared" si="45"/>
        <v>93371.142999999996</v>
      </c>
      <c r="HK5" s="552" t="s">
        <v>426</v>
      </c>
      <c r="HL5" s="552" t="s">
        <v>218</v>
      </c>
      <c r="HM5" s="552" t="s">
        <v>478</v>
      </c>
      <c r="HN5" s="552" t="s">
        <v>290</v>
      </c>
      <c r="HO5" s="560">
        <v>0</v>
      </c>
      <c r="HP5" s="560">
        <v>54954324000</v>
      </c>
      <c r="HQ5" s="560">
        <v>54954324000</v>
      </c>
      <c r="HR5" s="748">
        <f t="shared" si="46"/>
        <v>0</v>
      </c>
      <c r="HS5" s="748">
        <f t="shared" si="47"/>
        <v>54954324</v>
      </c>
      <c r="HT5" s="748">
        <f t="shared" si="48"/>
        <v>54954324</v>
      </c>
    </row>
    <row r="6" spans="1:228" ht="15" x14ac:dyDescent="0.3">
      <c r="A6" s="553" t="s">
        <v>428</v>
      </c>
      <c r="B6" s="553" t="s">
        <v>450</v>
      </c>
      <c r="C6" s="553" t="s">
        <v>479</v>
      </c>
      <c r="D6" s="553" t="s">
        <v>333</v>
      </c>
      <c r="E6" s="553" t="s">
        <v>524</v>
      </c>
      <c r="F6" s="635">
        <v>567371000</v>
      </c>
      <c r="G6" s="635">
        <v>0</v>
      </c>
      <c r="H6" s="635">
        <v>0</v>
      </c>
      <c r="I6" s="635">
        <f t="shared" si="0"/>
        <v>587228.98499999999</v>
      </c>
      <c r="J6" s="635">
        <f t="shared" si="1"/>
        <v>0</v>
      </c>
      <c r="K6" s="635">
        <f t="shared" si="2"/>
        <v>0</v>
      </c>
      <c r="N6" s="552" t="s">
        <v>428</v>
      </c>
      <c r="O6" s="553" t="s">
        <v>450</v>
      </c>
      <c r="P6" s="553" t="s">
        <v>429</v>
      </c>
      <c r="Q6" s="553" t="s">
        <v>270</v>
      </c>
      <c r="R6" s="1622">
        <v>0</v>
      </c>
      <c r="S6" s="1622">
        <v>0</v>
      </c>
      <c r="T6" s="1622">
        <v>15923798</v>
      </c>
      <c r="U6" s="1623">
        <f t="shared" si="3"/>
        <v>0</v>
      </c>
      <c r="V6" s="1623">
        <f t="shared" si="4"/>
        <v>0</v>
      </c>
      <c r="W6" s="1623">
        <f t="shared" si="27"/>
        <v>16481.130929999999</v>
      </c>
      <c r="Y6" s="552" t="s">
        <v>426</v>
      </c>
      <c r="Z6" s="553" t="s">
        <v>218</v>
      </c>
      <c r="AA6" s="553" t="s">
        <v>478</v>
      </c>
      <c r="AB6" s="553" t="s">
        <v>290</v>
      </c>
      <c r="AC6" s="560">
        <v>0</v>
      </c>
      <c r="AD6" s="560">
        <v>54954324000</v>
      </c>
      <c r="AE6" s="560">
        <v>54954324000</v>
      </c>
      <c r="AF6" s="560">
        <f t="shared" si="5"/>
        <v>0</v>
      </c>
      <c r="AG6" s="560">
        <f t="shared" si="6"/>
        <v>56877725.339999996</v>
      </c>
      <c r="AH6" s="560">
        <f t="shared" si="7"/>
        <v>56877725.339999996</v>
      </c>
      <c r="AJ6" s="645" t="s">
        <v>428</v>
      </c>
      <c r="AK6" s="646" t="s">
        <v>450</v>
      </c>
      <c r="AL6" s="646" t="s">
        <v>431</v>
      </c>
      <c r="AM6" s="646" t="s">
        <v>431</v>
      </c>
      <c r="AN6" s="647">
        <v>0</v>
      </c>
      <c r="AO6" s="560">
        <f t="shared" si="8"/>
        <v>0</v>
      </c>
      <c r="AR6" s="640" t="s">
        <v>426</v>
      </c>
      <c r="AS6" s="640" t="s">
        <v>218</v>
      </c>
      <c r="AT6" s="640" t="s">
        <v>431</v>
      </c>
      <c r="AU6" s="641" t="s">
        <v>431</v>
      </c>
      <c r="AV6" s="642">
        <v>0</v>
      </c>
      <c r="AW6" s="642">
        <v>0</v>
      </c>
      <c r="AX6" s="642">
        <v>0</v>
      </c>
      <c r="AY6" s="636">
        <f t="shared" si="9"/>
        <v>0</v>
      </c>
      <c r="AZ6" s="636">
        <f t="shared" si="10"/>
        <v>0</v>
      </c>
      <c r="BA6" s="636">
        <f t="shared" si="11"/>
        <v>0</v>
      </c>
      <c r="BD6" s="552" t="s">
        <v>428</v>
      </c>
      <c r="BE6" s="553" t="s">
        <v>450</v>
      </c>
      <c r="BF6" s="553" t="s">
        <v>456</v>
      </c>
      <c r="BG6" s="553" t="s">
        <v>269</v>
      </c>
      <c r="BH6" s="560">
        <v>131599999</v>
      </c>
      <c r="BI6" s="636">
        <f t="shared" si="12"/>
        <v>136205.99896500001</v>
      </c>
      <c r="BK6" s="553" t="s">
        <v>426</v>
      </c>
      <c r="BL6" s="553" t="s">
        <v>218</v>
      </c>
      <c r="BM6" s="553" t="s">
        <v>431</v>
      </c>
      <c r="BN6" s="553" t="s">
        <v>431</v>
      </c>
      <c r="BO6" s="560">
        <v>0</v>
      </c>
      <c r="BP6" s="560">
        <v>0</v>
      </c>
      <c r="BQ6" s="560">
        <v>0</v>
      </c>
      <c r="BR6" s="643">
        <f t="shared" si="13"/>
        <v>0</v>
      </c>
      <c r="BS6" s="643">
        <f t="shared" si="14"/>
        <v>0</v>
      </c>
      <c r="BT6" s="643">
        <f t="shared" si="15"/>
        <v>0</v>
      </c>
      <c r="BW6" s="553" t="s">
        <v>428</v>
      </c>
      <c r="BX6" s="553" t="s">
        <v>450</v>
      </c>
      <c r="BY6" s="553" t="s">
        <v>454</v>
      </c>
      <c r="BZ6" s="553" t="s">
        <v>455</v>
      </c>
      <c r="CA6" s="643">
        <v>13404591</v>
      </c>
      <c r="CB6" s="636">
        <f t="shared" si="16"/>
        <v>13873.751684999999</v>
      </c>
      <c r="CE6" s="553" t="s">
        <v>426</v>
      </c>
      <c r="CF6" s="553" t="s">
        <v>218</v>
      </c>
      <c r="CG6" s="553" t="s">
        <v>431</v>
      </c>
      <c r="CH6" s="553" t="s">
        <v>431</v>
      </c>
      <c r="CI6" s="644">
        <v>0</v>
      </c>
      <c r="CJ6" s="644">
        <v>0</v>
      </c>
      <c r="CK6" s="644">
        <v>0</v>
      </c>
      <c r="CL6" s="643">
        <f t="shared" si="17"/>
        <v>0</v>
      </c>
      <c r="CM6" s="643">
        <f t="shared" si="18"/>
        <v>0</v>
      </c>
      <c r="CN6" s="643">
        <f t="shared" si="19"/>
        <v>0</v>
      </c>
      <c r="CQ6" s="553" t="s">
        <v>823</v>
      </c>
      <c r="CR6" s="553" t="s">
        <v>824</v>
      </c>
      <c r="CS6" s="553" t="s">
        <v>431</v>
      </c>
      <c r="CT6" s="553" t="s">
        <v>431</v>
      </c>
      <c r="CU6" s="639">
        <v>456587887</v>
      </c>
      <c r="CV6" s="636">
        <f t="shared" si="20"/>
        <v>472568.46304499992</v>
      </c>
      <c r="CY6" s="553" t="s">
        <v>426</v>
      </c>
      <c r="CZ6" s="553" t="s">
        <v>218</v>
      </c>
      <c r="DA6" s="553" t="s">
        <v>431</v>
      </c>
      <c r="DB6" s="553" t="s">
        <v>431</v>
      </c>
      <c r="DC6" s="644">
        <v>0</v>
      </c>
      <c r="DD6" s="644">
        <v>0</v>
      </c>
      <c r="DE6" s="644">
        <v>0</v>
      </c>
      <c r="DF6" s="636">
        <f t="shared" si="28"/>
        <v>0</v>
      </c>
      <c r="DG6" s="636">
        <f t="shared" si="21"/>
        <v>0</v>
      </c>
      <c r="DH6" s="636">
        <f t="shared" si="22"/>
        <v>0</v>
      </c>
      <c r="DK6" s="552" t="s">
        <v>428</v>
      </c>
      <c r="DL6" s="553" t="s">
        <v>923</v>
      </c>
      <c r="DM6" s="553" t="s">
        <v>456</v>
      </c>
      <c r="DN6" s="553" t="s">
        <v>269</v>
      </c>
      <c r="DO6" s="553" t="s">
        <v>524</v>
      </c>
      <c r="DP6" s="560">
        <v>236557755</v>
      </c>
      <c r="DQ6" s="636">
        <f t="shared" si="23"/>
        <v>236557.755</v>
      </c>
      <c r="DS6" s="645" t="s">
        <v>426</v>
      </c>
      <c r="DT6" s="646" t="s">
        <v>218</v>
      </c>
      <c r="DU6" s="646" t="s">
        <v>427</v>
      </c>
      <c r="DV6" s="646" t="s">
        <v>312</v>
      </c>
      <c r="DW6" s="647">
        <v>0</v>
      </c>
      <c r="DX6" s="647">
        <v>19951674225</v>
      </c>
      <c r="DY6" s="647">
        <v>19951674225</v>
      </c>
      <c r="DZ6" s="636">
        <f t="shared" si="24"/>
        <v>0</v>
      </c>
      <c r="EA6" s="636">
        <f t="shared" si="25"/>
        <v>19951674.225000001</v>
      </c>
      <c r="EB6" s="636">
        <f t="shared" si="26"/>
        <v>19951674.225000001</v>
      </c>
      <c r="ED6" s="553" t="s">
        <v>434</v>
      </c>
      <c r="EE6" s="553" t="s">
        <v>141</v>
      </c>
      <c r="EF6" s="553" t="s">
        <v>431</v>
      </c>
      <c r="EG6" s="553" t="s">
        <v>431</v>
      </c>
      <c r="EH6" s="560">
        <v>2113574087</v>
      </c>
      <c r="EI6" s="636">
        <f t="shared" si="29"/>
        <v>2113574.0869999998</v>
      </c>
      <c r="EK6" s="553" t="s">
        <v>426</v>
      </c>
      <c r="EL6" s="553" t="s">
        <v>218</v>
      </c>
      <c r="EM6" s="553" t="s">
        <v>427</v>
      </c>
      <c r="EN6" s="553" t="s">
        <v>312</v>
      </c>
      <c r="EO6" s="560">
        <v>0</v>
      </c>
      <c r="EP6" s="560">
        <v>19951674225</v>
      </c>
      <c r="EQ6" s="560">
        <v>19951674225</v>
      </c>
      <c r="ER6" s="636">
        <f t="shared" si="30"/>
        <v>0</v>
      </c>
      <c r="ES6" s="636">
        <f t="shared" si="31"/>
        <v>19951674.225000001</v>
      </c>
      <c r="ET6" s="636">
        <f t="shared" si="32"/>
        <v>19951674.225000001</v>
      </c>
      <c r="EW6" s="552" t="s">
        <v>434</v>
      </c>
      <c r="EX6" s="553" t="s">
        <v>141</v>
      </c>
      <c r="EY6" s="552" t="s">
        <v>431</v>
      </c>
      <c r="EZ6" s="552" t="s">
        <v>431</v>
      </c>
      <c r="FA6" s="560">
        <v>91715053</v>
      </c>
      <c r="FB6" s="636">
        <f t="shared" si="33"/>
        <v>91715.053</v>
      </c>
      <c r="FD6" s="552" t="s">
        <v>426</v>
      </c>
      <c r="FE6" s="552" t="s">
        <v>218</v>
      </c>
      <c r="FF6" s="552" t="s">
        <v>478</v>
      </c>
      <c r="FG6" s="552" t="s">
        <v>290</v>
      </c>
      <c r="FH6" s="560">
        <v>0</v>
      </c>
      <c r="FI6" s="560">
        <v>54954324000</v>
      </c>
      <c r="FJ6" s="560">
        <v>54954324000</v>
      </c>
      <c r="FK6" s="643">
        <f t="shared" si="34"/>
        <v>0</v>
      </c>
      <c r="FL6" s="643">
        <f t="shared" si="35"/>
        <v>54954324</v>
      </c>
      <c r="FM6" s="643">
        <f t="shared" si="36"/>
        <v>54954324</v>
      </c>
      <c r="FP6" s="688" t="s">
        <v>428</v>
      </c>
      <c r="FQ6" s="308" t="s">
        <v>923</v>
      </c>
      <c r="FR6" s="688" t="s">
        <v>430</v>
      </c>
      <c r="FS6" s="308" t="s">
        <v>313</v>
      </c>
      <c r="FT6" s="309">
        <v>280706</v>
      </c>
      <c r="FU6" s="643">
        <f t="shared" si="37"/>
        <v>280.70600000000002</v>
      </c>
      <c r="FW6" s="552" t="s">
        <v>426</v>
      </c>
      <c r="FX6" s="553" t="s">
        <v>218</v>
      </c>
      <c r="FY6" s="552" t="s">
        <v>427</v>
      </c>
      <c r="FZ6" s="553" t="s">
        <v>312</v>
      </c>
      <c r="GA6" s="560">
        <v>0</v>
      </c>
      <c r="GB6" s="560">
        <v>19951674225</v>
      </c>
      <c r="GC6" s="560">
        <v>19951674225</v>
      </c>
      <c r="GD6" s="643">
        <f t="shared" si="38"/>
        <v>0</v>
      </c>
      <c r="GE6" s="643">
        <f t="shared" si="39"/>
        <v>19951674.225000001</v>
      </c>
      <c r="GF6" s="643">
        <f t="shared" si="40"/>
        <v>19951674.225000001</v>
      </c>
      <c r="GI6" s="553" t="s">
        <v>428</v>
      </c>
      <c r="GJ6" s="553" t="s">
        <v>923</v>
      </c>
      <c r="GK6" s="553" t="s">
        <v>430</v>
      </c>
      <c r="GL6" s="553" t="s">
        <v>313</v>
      </c>
      <c r="GM6" s="644">
        <v>60376</v>
      </c>
      <c r="GN6" s="716">
        <f t="shared" si="41"/>
        <v>60.375999999999998</v>
      </c>
      <c r="GQ6" s="553" t="s">
        <v>426</v>
      </c>
      <c r="GR6" s="553" t="s">
        <v>218</v>
      </c>
      <c r="GS6" s="553" t="s">
        <v>431</v>
      </c>
      <c r="GT6" s="553" t="s">
        <v>431</v>
      </c>
      <c r="GU6" s="717">
        <v>0</v>
      </c>
      <c r="GV6" s="717">
        <v>0</v>
      </c>
      <c r="GW6" s="717">
        <v>0</v>
      </c>
      <c r="GX6" s="643">
        <f t="shared" si="42"/>
        <v>0</v>
      </c>
      <c r="GY6" s="643">
        <f t="shared" si="43"/>
        <v>0</v>
      </c>
      <c r="GZ6" s="643">
        <f t="shared" si="44"/>
        <v>0</v>
      </c>
      <c r="HC6" s="552" t="s">
        <v>428</v>
      </c>
      <c r="HD6" s="552" t="s">
        <v>923</v>
      </c>
      <c r="HE6" s="552" t="s">
        <v>430</v>
      </c>
      <c r="HF6" s="552" t="s">
        <v>313</v>
      </c>
      <c r="HG6" s="560">
        <v>60344</v>
      </c>
      <c r="HH6" s="636">
        <f t="shared" si="45"/>
        <v>60.344000000000001</v>
      </c>
      <c r="HK6" s="552" t="s">
        <v>426</v>
      </c>
      <c r="HL6" s="552" t="s">
        <v>218</v>
      </c>
      <c r="HM6" s="552" t="s">
        <v>431</v>
      </c>
      <c r="HN6" s="552" t="s">
        <v>431</v>
      </c>
      <c r="HO6" s="560">
        <v>0</v>
      </c>
      <c r="HP6" s="560">
        <v>0</v>
      </c>
      <c r="HQ6" s="560">
        <v>0</v>
      </c>
      <c r="HR6" s="748">
        <f t="shared" si="46"/>
        <v>0</v>
      </c>
      <c r="HS6" s="748">
        <f t="shared" si="47"/>
        <v>0</v>
      </c>
      <c r="HT6" s="748">
        <f t="shared" si="48"/>
        <v>0</v>
      </c>
    </row>
    <row r="7" spans="1:228" ht="15" x14ac:dyDescent="0.3">
      <c r="A7" s="553" t="s">
        <v>428</v>
      </c>
      <c r="B7" s="553" t="s">
        <v>450</v>
      </c>
      <c r="C7" s="553" t="s">
        <v>454</v>
      </c>
      <c r="D7" s="553" t="s">
        <v>455</v>
      </c>
      <c r="E7" s="553" t="s">
        <v>524</v>
      </c>
      <c r="F7" s="635">
        <v>300000000</v>
      </c>
      <c r="G7" s="635">
        <v>0</v>
      </c>
      <c r="H7" s="635">
        <v>0</v>
      </c>
      <c r="I7" s="635">
        <f t="shared" si="0"/>
        <v>310500</v>
      </c>
      <c r="J7" s="635">
        <f t="shared" si="1"/>
        <v>0</v>
      </c>
      <c r="K7" s="635">
        <f t="shared" si="2"/>
        <v>0</v>
      </c>
      <c r="N7" s="552" t="s">
        <v>428</v>
      </c>
      <c r="O7" s="553" t="s">
        <v>450</v>
      </c>
      <c r="P7" s="553" t="s">
        <v>454</v>
      </c>
      <c r="Q7" s="553" t="s">
        <v>455</v>
      </c>
      <c r="R7" s="1622">
        <v>0</v>
      </c>
      <c r="S7" s="1622">
        <v>0</v>
      </c>
      <c r="T7" s="1622">
        <v>838747</v>
      </c>
      <c r="U7" s="1623">
        <f t="shared" si="3"/>
        <v>0</v>
      </c>
      <c r="V7" s="1623">
        <f t="shared" si="4"/>
        <v>0</v>
      </c>
      <c r="W7" s="1623">
        <f t="shared" si="27"/>
        <v>868.10314499999993</v>
      </c>
      <c r="Y7" s="552" t="s">
        <v>428</v>
      </c>
      <c r="Z7" s="553" t="s">
        <v>450</v>
      </c>
      <c r="AA7" s="553" t="s">
        <v>456</v>
      </c>
      <c r="AB7" s="553" t="s">
        <v>269</v>
      </c>
      <c r="AC7" s="560">
        <v>2653409000</v>
      </c>
      <c r="AD7" s="560">
        <v>0</v>
      </c>
      <c r="AE7" s="560">
        <v>0</v>
      </c>
      <c r="AF7" s="560">
        <f t="shared" si="5"/>
        <v>2746278.3149999999</v>
      </c>
      <c r="AG7" s="560">
        <f t="shared" si="6"/>
        <v>0</v>
      </c>
      <c r="AH7" s="560">
        <f t="shared" si="7"/>
        <v>0</v>
      </c>
      <c r="AJ7" s="645" t="s">
        <v>428</v>
      </c>
      <c r="AK7" s="646" t="s">
        <v>450</v>
      </c>
      <c r="AL7" s="646" t="s">
        <v>430</v>
      </c>
      <c r="AM7" s="646" t="s">
        <v>313</v>
      </c>
      <c r="AN7" s="647">
        <v>162474</v>
      </c>
      <c r="AO7" s="560">
        <f t="shared" si="8"/>
        <v>168.16058999999998</v>
      </c>
      <c r="AR7" s="640" t="s">
        <v>428</v>
      </c>
      <c r="AS7" s="640" t="s">
        <v>450</v>
      </c>
      <c r="AT7" s="640" t="s">
        <v>456</v>
      </c>
      <c r="AU7" s="641" t="s">
        <v>269</v>
      </c>
      <c r="AV7" s="642">
        <v>2653409000</v>
      </c>
      <c r="AW7" s="642">
        <v>0</v>
      </c>
      <c r="AX7" s="642">
        <v>0</v>
      </c>
      <c r="AY7" s="636">
        <f t="shared" si="9"/>
        <v>2746278.3149999999</v>
      </c>
      <c r="AZ7" s="636">
        <f t="shared" si="10"/>
        <v>0</v>
      </c>
      <c r="BA7" s="636">
        <f t="shared" si="11"/>
        <v>0</v>
      </c>
      <c r="BD7" s="552" t="s">
        <v>428</v>
      </c>
      <c r="BE7" s="553" t="s">
        <v>450</v>
      </c>
      <c r="BF7" s="553" t="s">
        <v>430</v>
      </c>
      <c r="BG7" s="553" t="s">
        <v>313</v>
      </c>
      <c r="BH7" s="560">
        <v>162666</v>
      </c>
      <c r="BI7" s="636">
        <f t="shared" si="12"/>
        <v>168.35930999999999</v>
      </c>
      <c r="BK7" s="553" t="s">
        <v>426</v>
      </c>
      <c r="BL7" s="553" t="s">
        <v>218</v>
      </c>
      <c r="BM7" s="553" t="s">
        <v>478</v>
      </c>
      <c r="BN7" s="553" t="s">
        <v>290</v>
      </c>
      <c r="BO7" s="560">
        <v>0</v>
      </c>
      <c r="BP7" s="560">
        <v>54954324000</v>
      </c>
      <c r="BQ7" s="560">
        <v>54954324000</v>
      </c>
      <c r="BR7" s="643">
        <f t="shared" si="13"/>
        <v>0</v>
      </c>
      <c r="BS7" s="643">
        <f t="shared" si="14"/>
        <v>56877725.339999996</v>
      </c>
      <c r="BT7" s="643">
        <f t="shared" si="15"/>
        <v>56877725.339999996</v>
      </c>
      <c r="BW7" s="553" t="s">
        <v>428</v>
      </c>
      <c r="BX7" s="553" t="s">
        <v>450</v>
      </c>
      <c r="BY7" s="553" t="s">
        <v>453</v>
      </c>
      <c r="BZ7" s="553" t="s">
        <v>272</v>
      </c>
      <c r="CA7" s="643">
        <v>1450015</v>
      </c>
      <c r="CB7" s="636">
        <f t="shared" si="16"/>
        <v>1500.765525</v>
      </c>
      <c r="CE7" s="553" t="s">
        <v>426</v>
      </c>
      <c r="CF7" s="553" t="s">
        <v>218</v>
      </c>
      <c r="CG7" s="553" t="s">
        <v>478</v>
      </c>
      <c r="CH7" s="553" t="s">
        <v>290</v>
      </c>
      <c r="CI7" s="644">
        <v>0</v>
      </c>
      <c r="CJ7" s="644">
        <v>54954324000</v>
      </c>
      <c r="CK7" s="644">
        <v>54954324000</v>
      </c>
      <c r="CL7" s="643">
        <f t="shared" si="17"/>
        <v>0</v>
      </c>
      <c r="CM7" s="643">
        <f t="shared" si="18"/>
        <v>56877725.339999996</v>
      </c>
      <c r="CN7" s="643">
        <f t="shared" si="19"/>
        <v>56877725.339999996</v>
      </c>
      <c r="CQ7" s="553" t="s">
        <v>825</v>
      </c>
      <c r="CR7" s="553" t="s">
        <v>826</v>
      </c>
      <c r="CS7" s="553" t="s">
        <v>431</v>
      </c>
      <c r="CT7" s="553" t="s">
        <v>431</v>
      </c>
      <c r="CU7" s="639">
        <v>4418712158</v>
      </c>
      <c r="CV7" s="636">
        <f t="shared" si="20"/>
        <v>4573367.0835299995</v>
      </c>
      <c r="CY7" s="553" t="s">
        <v>426</v>
      </c>
      <c r="CZ7" s="553" t="s">
        <v>218</v>
      </c>
      <c r="DA7" s="553" t="s">
        <v>427</v>
      </c>
      <c r="DB7" s="553" t="s">
        <v>312</v>
      </c>
      <c r="DC7" s="644">
        <v>0</v>
      </c>
      <c r="DD7" s="644">
        <v>19920681333</v>
      </c>
      <c r="DE7" s="644">
        <v>19920681333</v>
      </c>
      <c r="DF7" s="636">
        <f t="shared" si="28"/>
        <v>0</v>
      </c>
      <c r="DG7" s="636">
        <f t="shared" si="21"/>
        <v>20617905.179655001</v>
      </c>
      <c r="DH7" s="636">
        <f t="shared" si="22"/>
        <v>20617905.179655001</v>
      </c>
      <c r="DK7" s="552" t="s">
        <v>823</v>
      </c>
      <c r="DL7" s="553" t="s">
        <v>824</v>
      </c>
      <c r="DM7" s="553" t="s">
        <v>431</v>
      </c>
      <c r="DN7" s="553" t="s">
        <v>431</v>
      </c>
      <c r="DO7" s="553" t="s">
        <v>524</v>
      </c>
      <c r="DP7" s="560">
        <v>1137339855</v>
      </c>
      <c r="DQ7" s="636">
        <f t="shared" si="23"/>
        <v>1137339.855</v>
      </c>
      <c r="DS7" s="645" t="s">
        <v>426</v>
      </c>
      <c r="DT7" s="646" t="s">
        <v>218</v>
      </c>
      <c r="DU7" s="646" t="s">
        <v>478</v>
      </c>
      <c r="DV7" s="646" t="s">
        <v>290</v>
      </c>
      <c r="DW7" s="647">
        <v>0</v>
      </c>
      <c r="DX7" s="647">
        <v>54954324000</v>
      </c>
      <c r="DY7" s="647">
        <v>54954324000</v>
      </c>
      <c r="DZ7" s="636">
        <f t="shared" si="24"/>
        <v>0</v>
      </c>
      <c r="EA7" s="636">
        <f t="shared" si="25"/>
        <v>54954324</v>
      </c>
      <c r="EB7" s="636">
        <f t="shared" si="26"/>
        <v>54954324</v>
      </c>
      <c r="ED7" s="553" t="s">
        <v>823</v>
      </c>
      <c r="EE7" s="553" t="s">
        <v>824</v>
      </c>
      <c r="EF7" s="553" t="s">
        <v>431</v>
      </c>
      <c r="EG7" s="553" t="s">
        <v>431</v>
      </c>
      <c r="EH7" s="560">
        <v>4984719799</v>
      </c>
      <c r="EI7" s="636">
        <f t="shared" si="29"/>
        <v>4984719.7989999996</v>
      </c>
      <c r="EK7" s="553" t="s">
        <v>426</v>
      </c>
      <c r="EL7" s="553" t="s">
        <v>218</v>
      </c>
      <c r="EM7" s="553" t="s">
        <v>478</v>
      </c>
      <c r="EN7" s="553" t="s">
        <v>290</v>
      </c>
      <c r="EO7" s="560">
        <v>0</v>
      </c>
      <c r="EP7" s="560">
        <v>54954324000</v>
      </c>
      <c r="EQ7" s="560">
        <v>54954324000</v>
      </c>
      <c r="ER7" s="636">
        <f t="shared" si="30"/>
        <v>0</v>
      </c>
      <c r="ES7" s="636">
        <f t="shared" si="31"/>
        <v>54954324</v>
      </c>
      <c r="ET7" s="636">
        <f t="shared" si="32"/>
        <v>54954324</v>
      </c>
      <c r="EW7" s="552" t="s">
        <v>823</v>
      </c>
      <c r="EX7" s="553" t="s">
        <v>824</v>
      </c>
      <c r="EY7" s="552" t="s">
        <v>431</v>
      </c>
      <c r="EZ7" s="552" t="s">
        <v>431</v>
      </c>
      <c r="FA7" s="560">
        <v>1010726339</v>
      </c>
      <c r="FB7" s="636">
        <f t="shared" si="33"/>
        <v>1010726.339</v>
      </c>
      <c r="FD7" s="552" t="s">
        <v>426</v>
      </c>
      <c r="FE7" s="552" t="s">
        <v>218</v>
      </c>
      <c r="FF7" s="552" t="s">
        <v>427</v>
      </c>
      <c r="FG7" s="552" t="s">
        <v>312</v>
      </c>
      <c r="FH7" s="560">
        <v>0</v>
      </c>
      <c r="FI7" s="560">
        <v>19951674225</v>
      </c>
      <c r="FJ7" s="560">
        <v>19951674225</v>
      </c>
      <c r="FK7" s="643">
        <f t="shared" si="34"/>
        <v>0</v>
      </c>
      <c r="FL7" s="643">
        <f t="shared" si="35"/>
        <v>19951674.225000001</v>
      </c>
      <c r="FM7" s="643">
        <f t="shared" si="36"/>
        <v>19951674.225000001</v>
      </c>
      <c r="FP7" s="688" t="s">
        <v>823</v>
      </c>
      <c r="FQ7" s="308" t="s">
        <v>824</v>
      </c>
      <c r="FR7" s="688" t="s">
        <v>431</v>
      </c>
      <c r="FS7" s="308" t="s">
        <v>431</v>
      </c>
      <c r="FT7" s="309">
        <v>2443916913</v>
      </c>
      <c r="FU7" s="643">
        <f t="shared" si="37"/>
        <v>2443916.9130000002</v>
      </c>
      <c r="FW7" s="552" t="s">
        <v>426</v>
      </c>
      <c r="FX7" s="553" t="s">
        <v>218</v>
      </c>
      <c r="FY7" s="552" t="s">
        <v>431</v>
      </c>
      <c r="FZ7" s="553" t="s">
        <v>431</v>
      </c>
      <c r="GA7" s="560">
        <v>0</v>
      </c>
      <c r="GB7" s="560">
        <v>0</v>
      </c>
      <c r="GC7" s="560">
        <v>0</v>
      </c>
      <c r="GD7" s="643">
        <f t="shared" si="38"/>
        <v>0</v>
      </c>
      <c r="GE7" s="643">
        <f t="shared" si="39"/>
        <v>0</v>
      </c>
      <c r="GF7" s="643">
        <f t="shared" si="40"/>
        <v>0</v>
      </c>
      <c r="GI7" s="553" t="s">
        <v>428</v>
      </c>
      <c r="GJ7" s="553" t="s">
        <v>923</v>
      </c>
      <c r="GK7" s="553" t="s">
        <v>454</v>
      </c>
      <c r="GL7" s="553" t="s">
        <v>455</v>
      </c>
      <c r="GM7" s="644">
        <v>46170013</v>
      </c>
      <c r="GN7" s="716">
        <f t="shared" si="41"/>
        <v>46170.012999999999</v>
      </c>
      <c r="GQ7" s="553" t="s">
        <v>426</v>
      </c>
      <c r="GR7" s="553" t="s">
        <v>218</v>
      </c>
      <c r="GS7" s="553" t="s">
        <v>478</v>
      </c>
      <c r="GT7" s="553" t="s">
        <v>290</v>
      </c>
      <c r="GU7" s="717">
        <v>0</v>
      </c>
      <c r="GV7" s="717">
        <v>54954324000</v>
      </c>
      <c r="GW7" s="717">
        <v>54954324000</v>
      </c>
      <c r="GX7" s="643">
        <f t="shared" si="42"/>
        <v>0</v>
      </c>
      <c r="GY7" s="643">
        <f t="shared" si="43"/>
        <v>54954324</v>
      </c>
      <c r="GZ7" s="643">
        <f t="shared" si="44"/>
        <v>54954324</v>
      </c>
      <c r="HC7" s="552" t="s">
        <v>428</v>
      </c>
      <c r="HD7" s="552" t="s">
        <v>923</v>
      </c>
      <c r="HE7" s="552" t="s">
        <v>453</v>
      </c>
      <c r="HF7" s="552" t="s">
        <v>272</v>
      </c>
      <c r="HG7" s="560">
        <v>4654090</v>
      </c>
      <c r="HH7" s="636">
        <f t="shared" si="45"/>
        <v>4654.09</v>
      </c>
      <c r="HK7" s="552" t="s">
        <v>426</v>
      </c>
      <c r="HL7" s="552" t="s">
        <v>218</v>
      </c>
      <c r="HM7" s="552" t="s">
        <v>427</v>
      </c>
      <c r="HN7" s="552" t="s">
        <v>312</v>
      </c>
      <c r="HO7" s="560">
        <v>0</v>
      </c>
      <c r="HP7" s="560">
        <v>19951674225</v>
      </c>
      <c r="HQ7" s="560">
        <v>19951674225</v>
      </c>
      <c r="HR7" s="748">
        <f t="shared" si="46"/>
        <v>0</v>
      </c>
      <c r="HS7" s="748">
        <f t="shared" si="47"/>
        <v>19951674.225000001</v>
      </c>
      <c r="HT7" s="748">
        <f t="shared" si="48"/>
        <v>19951674.225000001</v>
      </c>
    </row>
    <row r="8" spans="1:228" ht="15" x14ac:dyDescent="0.3">
      <c r="A8" s="553" t="s">
        <v>428</v>
      </c>
      <c r="B8" s="553" t="s">
        <v>450</v>
      </c>
      <c r="C8" s="553" t="s">
        <v>429</v>
      </c>
      <c r="D8" s="553" t="s">
        <v>270</v>
      </c>
      <c r="E8" s="553" t="s">
        <v>524</v>
      </c>
      <c r="F8" s="635">
        <v>285477000</v>
      </c>
      <c r="G8" s="635">
        <v>0</v>
      </c>
      <c r="H8" s="635">
        <v>0</v>
      </c>
      <c r="I8" s="635">
        <f t="shared" si="0"/>
        <v>295468.69499999995</v>
      </c>
      <c r="J8" s="635">
        <f t="shared" si="1"/>
        <v>0</v>
      </c>
      <c r="K8" s="635">
        <f t="shared" si="2"/>
        <v>0</v>
      </c>
      <c r="N8" s="552" t="s">
        <v>428</v>
      </c>
      <c r="O8" s="553" t="s">
        <v>450</v>
      </c>
      <c r="P8" s="553" t="s">
        <v>431</v>
      </c>
      <c r="Q8" s="553" t="s">
        <v>431</v>
      </c>
      <c r="R8" s="1622">
        <v>0</v>
      </c>
      <c r="S8" s="1622">
        <v>0</v>
      </c>
      <c r="T8" s="1622">
        <v>0</v>
      </c>
      <c r="U8" s="1623">
        <f t="shared" si="3"/>
        <v>0</v>
      </c>
      <c r="V8" s="1623">
        <f t="shared" si="4"/>
        <v>0</v>
      </c>
      <c r="W8" s="1623">
        <f t="shared" si="27"/>
        <v>0</v>
      </c>
      <c r="Y8" s="552" t="s">
        <v>428</v>
      </c>
      <c r="Z8" s="553" t="s">
        <v>450</v>
      </c>
      <c r="AA8" s="553" t="s">
        <v>479</v>
      </c>
      <c r="AB8" s="553" t="s">
        <v>333</v>
      </c>
      <c r="AC8" s="560">
        <v>567371000</v>
      </c>
      <c r="AD8" s="560">
        <v>0</v>
      </c>
      <c r="AE8" s="560">
        <v>0</v>
      </c>
      <c r="AF8" s="560">
        <f t="shared" si="5"/>
        <v>587228.98499999999</v>
      </c>
      <c r="AG8" s="560">
        <f t="shared" si="6"/>
        <v>0</v>
      </c>
      <c r="AH8" s="560">
        <f t="shared" si="7"/>
        <v>0</v>
      </c>
      <c r="AJ8" s="645" t="s">
        <v>428</v>
      </c>
      <c r="AK8" s="646" t="s">
        <v>450</v>
      </c>
      <c r="AL8" s="646" t="s">
        <v>456</v>
      </c>
      <c r="AM8" s="646" t="s">
        <v>269</v>
      </c>
      <c r="AN8" s="647">
        <v>128681308</v>
      </c>
      <c r="AO8" s="560">
        <f t="shared" si="8"/>
        <v>133185.15377999999</v>
      </c>
      <c r="AR8" s="640" t="s">
        <v>428</v>
      </c>
      <c r="AS8" s="640" t="s">
        <v>450</v>
      </c>
      <c r="AT8" s="640" t="s">
        <v>479</v>
      </c>
      <c r="AU8" s="641" t="s">
        <v>333</v>
      </c>
      <c r="AV8" s="642">
        <v>567371000</v>
      </c>
      <c r="AW8" s="642">
        <v>0</v>
      </c>
      <c r="AX8" s="642">
        <v>0</v>
      </c>
      <c r="AY8" s="636">
        <f t="shared" si="9"/>
        <v>587228.98499999999</v>
      </c>
      <c r="AZ8" s="636">
        <f t="shared" si="10"/>
        <v>0</v>
      </c>
      <c r="BA8" s="636">
        <f t="shared" si="11"/>
        <v>0</v>
      </c>
      <c r="BD8" s="552" t="s">
        <v>825</v>
      </c>
      <c r="BE8" s="553" t="s">
        <v>826</v>
      </c>
      <c r="BF8" s="553" t="s">
        <v>431</v>
      </c>
      <c r="BG8" s="553" t="s">
        <v>431</v>
      </c>
      <c r="BH8" s="560">
        <v>2046857769</v>
      </c>
      <c r="BI8" s="636">
        <f t="shared" si="12"/>
        <v>2118497.7909149998</v>
      </c>
      <c r="BK8" s="553" t="s">
        <v>428</v>
      </c>
      <c r="BL8" s="553" t="s">
        <v>450</v>
      </c>
      <c r="BM8" s="553" t="s">
        <v>456</v>
      </c>
      <c r="BN8" s="553" t="s">
        <v>269</v>
      </c>
      <c r="BO8" s="560">
        <v>2653409000</v>
      </c>
      <c r="BP8" s="560">
        <v>0</v>
      </c>
      <c r="BQ8" s="560">
        <v>0</v>
      </c>
      <c r="BR8" s="643">
        <f t="shared" si="13"/>
        <v>2746278.3149999999</v>
      </c>
      <c r="BS8" s="643">
        <f t="shared" si="14"/>
        <v>0</v>
      </c>
      <c r="BT8" s="643">
        <f t="shared" si="15"/>
        <v>0</v>
      </c>
      <c r="BW8" s="553" t="s">
        <v>428</v>
      </c>
      <c r="BX8" s="553" t="s">
        <v>450</v>
      </c>
      <c r="BY8" s="553" t="s">
        <v>456</v>
      </c>
      <c r="BZ8" s="553" t="s">
        <v>269</v>
      </c>
      <c r="CA8" s="643">
        <v>172441073</v>
      </c>
      <c r="CB8" s="636">
        <f t="shared" si="16"/>
        <v>178476.51055499999</v>
      </c>
      <c r="CE8" s="553" t="s">
        <v>428</v>
      </c>
      <c r="CF8" s="553" t="s">
        <v>450</v>
      </c>
      <c r="CG8" s="553" t="s">
        <v>456</v>
      </c>
      <c r="CH8" s="553" t="s">
        <v>269</v>
      </c>
      <c r="CI8" s="644">
        <v>2653409000</v>
      </c>
      <c r="CJ8" s="644">
        <v>0</v>
      </c>
      <c r="CK8" s="644">
        <v>0</v>
      </c>
      <c r="CL8" s="643">
        <f t="shared" si="17"/>
        <v>2746278.3149999999</v>
      </c>
      <c r="CM8" s="643">
        <f t="shared" si="18"/>
        <v>0</v>
      </c>
      <c r="CN8" s="643">
        <f t="shared" si="19"/>
        <v>0</v>
      </c>
      <c r="CQ8" s="553" t="s">
        <v>827</v>
      </c>
      <c r="CR8" s="553" t="s">
        <v>828</v>
      </c>
      <c r="CS8" s="553" t="s">
        <v>431</v>
      </c>
      <c r="CT8" s="553" t="s">
        <v>431</v>
      </c>
      <c r="CU8" s="639">
        <v>1905624256</v>
      </c>
      <c r="CV8" s="636">
        <f t="shared" si="20"/>
        <v>1972321.1049599999</v>
      </c>
      <c r="CY8" s="553" t="s">
        <v>428</v>
      </c>
      <c r="CZ8" s="553" t="s">
        <v>450</v>
      </c>
      <c r="DA8" s="553" t="s">
        <v>456</v>
      </c>
      <c r="DB8" s="553" t="s">
        <v>269</v>
      </c>
      <c r="DC8" s="644">
        <v>2653409000</v>
      </c>
      <c r="DD8" s="644">
        <v>0</v>
      </c>
      <c r="DE8" s="644">
        <v>0</v>
      </c>
      <c r="DF8" s="636">
        <f t="shared" si="28"/>
        <v>2746278.3149999999</v>
      </c>
      <c r="DG8" s="636">
        <f t="shared" si="21"/>
        <v>0</v>
      </c>
      <c r="DH8" s="636">
        <f t="shared" si="22"/>
        <v>0</v>
      </c>
      <c r="DK8" s="552" t="s">
        <v>825</v>
      </c>
      <c r="DL8" s="553" t="s">
        <v>826</v>
      </c>
      <c r="DM8" s="553" t="s">
        <v>431</v>
      </c>
      <c r="DN8" s="553" t="s">
        <v>431</v>
      </c>
      <c r="DO8" s="553" t="s">
        <v>524</v>
      </c>
      <c r="DP8" s="560">
        <v>18656841786</v>
      </c>
      <c r="DQ8" s="636">
        <f t="shared" si="23"/>
        <v>18656841.785999998</v>
      </c>
      <c r="DS8" s="645" t="s">
        <v>428</v>
      </c>
      <c r="DT8" s="646" t="s">
        <v>923</v>
      </c>
      <c r="DU8" s="646" t="s">
        <v>456</v>
      </c>
      <c r="DV8" s="646" t="s">
        <v>269</v>
      </c>
      <c r="DW8" s="647">
        <v>2653409000</v>
      </c>
      <c r="DX8" s="647">
        <v>0</v>
      </c>
      <c r="DY8" s="647">
        <v>0</v>
      </c>
      <c r="DZ8" s="636">
        <f t="shared" si="24"/>
        <v>2653409</v>
      </c>
      <c r="EA8" s="636">
        <f t="shared" si="25"/>
        <v>0</v>
      </c>
      <c r="EB8" s="636">
        <f t="shared" si="26"/>
        <v>0</v>
      </c>
      <c r="ED8" s="553" t="s">
        <v>825</v>
      </c>
      <c r="EE8" s="553" t="s">
        <v>826</v>
      </c>
      <c r="EF8" s="553" t="s">
        <v>431</v>
      </c>
      <c r="EG8" s="553" t="s">
        <v>431</v>
      </c>
      <c r="EH8" s="560">
        <v>7247107640</v>
      </c>
      <c r="EI8" s="636">
        <f t="shared" si="29"/>
        <v>7247107.6399999997</v>
      </c>
      <c r="EK8" s="553" t="s">
        <v>428</v>
      </c>
      <c r="EL8" s="553" t="s">
        <v>923</v>
      </c>
      <c r="EM8" s="553" t="s">
        <v>456</v>
      </c>
      <c r="EN8" s="553" t="s">
        <v>269</v>
      </c>
      <c r="EO8" s="560">
        <v>2653409000</v>
      </c>
      <c r="EP8" s="560">
        <v>0</v>
      </c>
      <c r="EQ8" s="560">
        <v>0</v>
      </c>
      <c r="ER8" s="636">
        <f t="shared" si="30"/>
        <v>2653409</v>
      </c>
      <c r="ES8" s="636">
        <f t="shared" si="31"/>
        <v>0</v>
      </c>
      <c r="ET8" s="636">
        <f t="shared" si="32"/>
        <v>0</v>
      </c>
      <c r="EW8" s="552" t="s">
        <v>825</v>
      </c>
      <c r="EX8" s="553" t="s">
        <v>826</v>
      </c>
      <c r="EY8" s="552" t="s">
        <v>431</v>
      </c>
      <c r="EZ8" s="552" t="s">
        <v>431</v>
      </c>
      <c r="FA8" s="560">
        <v>6275751689</v>
      </c>
      <c r="FB8" s="636">
        <f t="shared" si="33"/>
        <v>6275751.6890000002</v>
      </c>
      <c r="FD8" s="552" t="s">
        <v>428</v>
      </c>
      <c r="FE8" s="552" t="s">
        <v>923</v>
      </c>
      <c r="FF8" s="552" t="s">
        <v>456</v>
      </c>
      <c r="FG8" s="552" t="s">
        <v>269</v>
      </c>
      <c r="FH8" s="560">
        <v>2653409000</v>
      </c>
      <c r="FI8" s="560">
        <v>0</v>
      </c>
      <c r="FJ8" s="560">
        <v>0</v>
      </c>
      <c r="FK8" s="643">
        <f t="shared" si="34"/>
        <v>2653409</v>
      </c>
      <c r="FL8" s="643">
        <f t="shared" si="35"/>
        <v>0</v>
      </c>
      <c r="FM8" s="643">
        <f t="shared" si="36"/>
        <v>0</v>
      </c>
      <c r="FP8" s="688" t="s">
        <v>825</v>
      </c>
      <c r="FQ8" s="308" t="s">
        <v>826</v>
      </c>
      <c r="FR8" s="688" t="s">
        <v>431</v>
      </c>
      <c r="FS8" s="308" t="s">
        <v>431</v>
      </c>
      <c r="FT8" s="309">
        <v>8538574442</v>
      </c>
      <c r="FU8" s="643">
        <f t="shared" si="37"/>
        <v>8538574.4419999998</v>
      </c>
      <c r="FW8" s="552" t="s">
        <v>428</v>
      </c>
      <c r="FX8" s="553" t="s">
        <v>923</v>
      </c>
      <c r="FY8" s="552" t="s">
        <v>456</v>
      </c>
      <c r="FZ8" s="553" t="s">
        <v>269</v>
      </c>
      <c r="GA8" s="560">
        <v>2653409000</v>
      </c>
      <c r="GB8" s="560">
        <v>0</v>
      </c>
      <c r="GC8" s="560">
        <v>0</v>
      </c>
      <c r="GD8" s="643">
        <f t="shared" si="38"/>
        <v>2653409</v>
      </c>
      <c r="GE8" s="643">
        <f t="shared" si="39"/>
        <v>0</v>
      </c>
      <c r="GF8" s="643">
        <f t="shared" si="40"/>
        <v>0</v>
      </c>
      <c r="GI8" s="553" t="s">
        <v>434</v>
      </c>
      <c r="GJ8" s="553" t="s">
        <v>141</v>
      </c>
      <c r="GK8" s="553" t="s">
        <v>431</v>
      </c>
      <c r="GL8" s="553" t="s">
        <v>431</v>
      </c>
      <c r="GM8" s="644">
        <v>1412592900</v>
      </c>
      <c r="GN8" s="716">
        <f t="shared" si="41"/>
        <v>1412592.9</v>
      </c>
      <c r="GQ8" s="553" t="s">
        <v>428</v>
      </c>
      <c r="GR8" s="553" t="s">
        <v>923</v>
      </c>
      <c r="GS8" s="553" t="s">
        <v>456</v>
      </c>
      <c r="GT8" s="553" t="s">
        <v>269</v>
      </c>
      <c r="GU8" s="717">
        <v>2653409000</v>
      </c>
      <c r="GV8" s="717">
        <v>0</v>
      </c>
      <c r="GW8" s="717">
        <v>0</v>
      </c>
      <c r="GX8" s="643">
        <f t="shared" si="42"/>
        <v>2653409</v>
      </c>
      <c r="GY8" s="643">
        <f t="shared" si="43"/>
        <v>0</v>
      </c>
      <c r="GZ8" s="643">
        <f t="shared" si="44"/>
        <v>0</v>
      </c>
      <c r="HC8" s="552" t="s">
        <v>428</v>
      </c>
      <c r="HD8" s="552" t="s">
        <v>923</v>
      </c>
      <c r="HE8" s="552" t="s">
        <v>429</v>
      </c>
      <c r="HF8" s="552" t="s">
        <v>270</v>
      </c>
      <c r="HG8" s="560">
        <v>16221540</v>
      </c>
      <c r="HH8" s="636">
        <f t="shared" si="45"/>
        <v>16221.54</v>
      </c>
      <c r="HK8" s="552" t="s">
        <v>428</v>
      </c>
      <c r="HL8" s="552" t="s">
        <v>923</v>
      </c>
      <c r="HM8" s="552" t="s">
        <v>456</v>
      </c>
      <c r="HN8" s="552" t="s">
        <v>269</v>
      </c>
      <c r="HO8" s="560">
        <v>2849934405</v>
      </c>
      <c r="HP8" s="560">
        <v>0</v>
      </c>
      <c r="HQ8" s="560">
        <v>0</v>
      </c>
      <c r="HR8" s="748">
        <f t="shared" si="46"/>
        <v>2849934.4049999998</v>
      </c>
      <c r="HS8" s="748">
        <f t="shared" si="47"/>
        <v>0</v>
      </c>
      <c r="HT8" s="748">
        <f t="shared" si="48"/>
        <v>0</v>
      </c>
    </row>
    <row r="9" spans="1:228" ht="15" x14ac:dyDescent="0.3">
      <c r="A9" s="553" t="s">
        <v>428</v>
      </c>
      <c r="B9" s="553" t="s">
        <v>450</v>
      </c>
      <c r="C9" s="553" t="s">
        <v>430</v>
      </c>
      <c r="D9" s="553" t="s">
        <v>313</v>
      </c>
      <c r="E9" s="553" t="s">
        <v>524</v>
      </c>
      <c r="F9" s="635">
        <v>3000000</v>
      </c>
      <c r="G9" s="635">
        <v>0</v>
      </c>
      <c r="H9" s="635">
        <v>0</v>
      </c>
      <c r="I9" s="635">
        <f t="shared" si="0"/>
        <v>3104.9999999999995</v>
      </c>
      <c r="J9" s="635">
        <f t="shared" si="1"/>
        <v>0</v>
      </c>
      <c r="K9" s="635">
        <f t="shared" si="2"/>
        <v>0</v>
      </c>
      <c r="N9" s="552" t="s">
        <v>428</v>
      </c>
      <c r="O9" s="553" t="s">
        <v>450</v>
      </c>
      <c r="P9" s="553" t="s">
        <v>430</v>
      </c>
      <c r="Q9" s="553" t="s">
        <v>313</v>
      </c>
      <c r="R9" s="1622">
        <v>0</v>
      </c>
      <c r="S9" s="1622">
        <v>0</v>
      </c>
      <c r="T9" s="1622">
        <v>93908</v>
      </c>
      <c r="U9" s="1623">
        <f t="shared" si="3"/>
        <v>0</v>
      </c>
      <c r="V9" s="1623">
        <f t="shared" si="4"/>
        <v>0</v>
      </c>
      <c r="W9" s="1623">
        <f t="shared" si="27"/>
        <v>97.194779999999994</v>
      </c>
      <c r="Y9" s="552" t="s">
        <v>428</v>
      </c>
      <c r="Z9" s="553" t="s">
        <v>450</v>
      </c>
      <c r="AA9" s="553" t="s">
        <v>454</v>
      </c>
      <c r="AB9" s="553" t="s">
        <v>455</v>
      </c>
      <c r="AC9" s="560">
        <v>300000000</v>
      </c>
      <c r="AD9" s="560">
        <v>0</v>
      </c>
      <c r="AE9" s="560">
        <v>0</v>
      </c>
      <c r="AF9" s="560">
        <f t="shared" si="5"/>
        <v>310500</v>
      </c>
      <c r="AG9" s="560">
        <f t="shared" si="6"/>
        <v>0</v>
      </c>
      <c r="AH9" s="560">
        <f t="shared" si="7"/>
        <v>0</v>
      </c>
      <c r="AJ9" s="645" t="s">
        <v>825</v>
      </c>
      <c r="AK9" s="646" t="s">
        <v>826</v>
      </c>
      <c r="AL9" s="646" t="s">
        <v>431</v>
      </c>
      <c r="AM9" s="646" t="s">
        <v>431</v>
      </c>
      <c r="AN9" s="647">
        <v>2591537160</v>
      </c>
      <c r="AO9" s="560">
        <f t="shared" si="8"/>
        <v>2682240.9605999999</v>
      </c>
      <c r="AR9" s="640" t="s">
        <v>428</v>
      </c>
      <c r="AS9" s="640" t="s">
        <v>450</v>
      </c>
      <c r="AT9" s="640" t="s">
        <v>454</v>
      </c>
      <c r="AU9" s="641" t="s">
        <v>455</v>
      </c>
      <c r="AV9" s="642">
        <v>300000000</v>
      </c>
      <c r="AW9" s="642">
        <v>0</v>
      </c>
      <c r="AX9" s="642">
        <v>0</v>
      </c>
      <c r="AY9" s="636">
        <f t="shared" si="9"/>
        <v>310500</v>
      </c>
      <c r="AZ9" s="636">
        <f t="shared" si="10"/>
        <v>0</v>
      </c>
      <c r="BA9" s="636">
        <f t="shared" si="11"/>
        <v>0</v>
      </c>
      <c r="BD9" s="552" t="s">
        <v>827</v>
      </c>
      <c r="BE9" s="553" t="s">
        <v>828</v>
      </c>
      <c r="BF9" s="553" t="s">
        <v>431</v>
      </c>
      <c r="BG9" s="553" t="s">
        <v>431</v>
      </c>
      <c r="BH9" s="560">
        <v>2259828649</v>
      </c>
      <c r="BI9" s="636">
        <f t="shared" si="12"/>
        <v>2338922.6517150002</v>
      </c>
      <c r="BK9" s="553" t="s">
        <v>428</v>
      </c>
      <c r="BL9" s="553" t="s">
        <v>450</v>
      </c>
      <c r="BM9" s="553" t="s">
        <v>479</v>
      </c>
      <c r="BN9" s="553" t="s">
        <v>333</v>
      </c>
      <c r="BO9" s="560">
        <v>567371000</v>
      </c>
      <c r="BP9" s="560">
        <v>0</v>
      </c>
      <c r="BQ9" s="560">
        <v>0</v>
      </c>
      <c r="BR9" s="643">
        <f t="shared" si="13"/>
        <v>587228.98499999999</v>
      </c>
      <c r="BS9" s="643">
        <f t="shared" si="14"/>
        <v>0</v>
      </c>
      <c r="BT9" s="643">
        <f t="shared" si="15"/>
        <v>0</v>
      </c>
      <c r="BW9" s="553" t="s">
        <v>428</v>
      </c>
      <c r="BX9" s="553" t="s">
        <v>450</v>
      </c>
      <c r="BY9" s="553" t="s">
        <v>430</v>
      </c>
      <c r="BZ9" s="553" t="s">
        <v>313</v>
      </c>
      <c r="CA9" s="643">
        <v>362220</v>
      </c>
      <c r="CB9" s="636">
        <f t="shared" si="16"/>
        <v>374.89769999999999</v>
      </c>
      <c r="CE9" s="553" t="s">
        <v>428</v>
      </c>
      <c r="CF9" s="553" t="s">
        <v>450</v>
      </c>
      <c r="CG9" s="553" t="s">
        <v>479</v>
      </c>
      <c r="CH9" s="553" t="s">
        <v>333</v>
      </c>
      <c r="CI9" s="644">
        <v>567371000</v>
      </c>
      <c r="CJ9" s="644">
        <v>0</v>
      </c>
      <c r="CK9" s="644">
        <v>0</v>
      </c>
      <c r="CL9" s="643">
        <f t="shared" si="17"/>
        <v>587228.98499999999</v>
      </c>
      <c r="CM9" s="643">
        <f t="shared" si="18"/>
        <v>0</v>
      </c>
      <c r="CN9" s="643">
        <f t="shared" si="19"/>
        <v>0</v>
      </c>
      <c r="CQ9" s="553" t="s">
        <v>829</v>
      </c>
      <c r="CR9" s="553" t="s">
        <v>830</v>
      </c>
      <c r="CS9" s="553" t="s">
        <v>431</v>
      </c>
      <c r="CT9" s="553" t="s">
        <v>431</v>
      </c>
      <c r="CU9" s="639">
        <v>3321452693</v>
      </c>
      <c r="CV9" s="636">
        <f t="shared" si="20"/>
        <v>3437703.5372549999</v>
      </c>
      <c r="CY9" s="553" t="s">
        <v>428</v>
      </c>
      <c r="CZ9" s="553" t="s">
        <v>450</v>
      </c>
      <c r="DA9" s="553" t="s">
        <v>479</v>
      </c>
      <c r="DB9" s="553" t="s">
        <v>333</v>
      </c>
      <c r="DC9" s="644">
        <v>567371000</v>
      </c>
      <c r="DD9" s="644">
        <v>0</v>
      </c>
      <c r="DE9" s="644">
        <v>0</v>
      </c>
      <c r="DF9" s="636">
        <f t="shared" si="28"/>
        <v>587228.98499999999</v>
      </c>
      <c r="DG9" s="636">
        <f t="shared" si="21"/>
        <v>0</v>
      </c>
      <c r="DH9" s="636">
        <f t="shared" si="22"/>
        <v>0</v>
      </c>
      <c r="DK9" s="552" t="s">
        <v>827</v>
      </c>
      <c r="DL9" s="553" t="s">
        <v>828</v>
      </c>
      <c r="DM9" s="553" t="s">
        <v>431</v>
      </c>
      <c r="DN9" s="553" t="s">
        <v>431</v>
      </c>
      <c r="DO9" s="553" t="s">
        <v>524</v>
      </c>
      <c r="DP9" s="560">
        <v>1026747791</v>
      </c>
      <c r="DQ9" s="636">
        <f t="shared" si="23"/>
        <v>1026747.791</v>
      </c>
      <c r="DS9" s="645" t="s">
        <v>428</v>
      </c>
      <c r="DT9" s="646" t="s">
        <v>923</v>
      </c>
      <c r="DU9" s="646" t="s">
        <v>479</v>
      </c>
      <c r="DV9" s="646" t="s">
        <v>333</v>
      </c>
      <c r="DW9" s="647">
        <v>567371000</v>
      </c>
      <c r="DX9" s="647">
        <v>0</v>
      </c>
      <c r="DY9" s="647">
        <v>0</v>
      </c>
      <c r="DZ9" s="636">
        <f t="shared" si="24"/>
        <v>567371</v>
      </c>
      <c r="EA9" s="636">
        <f t="shared" si="25"/>
        <v>0</v>
      </c>
      <c r="EB9" s="636">
        <f t="shared" si="26"/>
        <v>0</v>
      </c>
      <c r="ED9" s="553" t="s">
        <v>827</v>
      </c>
      <c r="EE9" s="553" t="s">
        <v>828</v>
      </c>
      <c r="EF9" s="553" t="s">
        <v>431</v>
      </c>
      <c r="EG9" s="553" t="s">
        <v>431</v>
      </c>
      <c r="EH9" s="560">
        <v>2864335619</v>
      </c>
      <c r="EI9" s="636">
        <f t="shared" si="29"/>
        <v>2864335.6189999999</v>
      </c>
      <c r="EK9" s="553" t="s">
        <v>428</v>
      </c>
      <c r="EL9" s="553" t="s">
        <v>923</v>
      </c>
      <c r="EM9" s="553" t="s">
        <v>479</v>
      </c>
      <c r="EN9" s="553" t="s">
        <v>333</v>
      </c>
      <c r="EO9" s="560">
        <v>567371000</v>
      </c>
      <c r="EP9" s="560">
        <v>0</v>
      </c>
      <c r="EQ9" s="560">
        <v>0</v>
      </c>
      <c r="ER9" s="636">
        <f t="shared" si="30"/>
        <v>567371</v>
      </c>
      <c r="ES9" s="636">
        <f t="shared" si="31"/>
        <v>0</v>
      </c>
      <c r="ET9" s="636">
        <f t="shared" si="32"/>
        <v>0</v>
      </c>
      <c r="EW9" s="552" t="s">
        <v>829</v>
      </c>
      <c r="EX9" s="553" t="s">
        <v>830</v>
      </c>
      <c r="EY9" s="552" t="s">
        <v>431</v>
      </c>
      <c r="EZ9" s="552" t="s">
        <v>431</v>
      </c>
      <c r="FA9" s="560">
        <v>1080862331</v>
      </c>
      <c r="FB9" s="636">
        <f t="shared" si="33"/>
        <v>1080862.331</v>
      </c>
      <c r="FD9" s="552" t="s">
        <v>428</v>
      </c>
      <c r="FE9" s="552" t="s">
        <v>923</v>
      </c>
      <c r="FF9" s="552" t="s">
        <v>479</v>
      </c>
      <c r="FG9" s="552" t="s">
        <v>333</v>
      </c>
      <c r="FH9" s="560">
        <v>567371000</v>
      </c>
      <c r="FI9" s="560">
        <v>0</v>
      </c>
      <c r="FJ9" s="560">
        <v>0</v>
      </c>
      <c r="FK9" s="643">
        <f t="shared" si="34"/>
        <v>567371</v>
      </c>
      <c r="FL9" s="643">
        <f t="shared" si="35"/>
        <v>0</v>
      </c>
      <c r="FM9" s="643">
        <f t="shared" si="36"/>
        <v>0</v>
      </c>
      <c r="FP9" s="688" t="s">
        <v>827</v>
      </c>
      <c r="FQ9" s="308" t="s">
        <v>828</v>
      </c>
      <c r="FR9" s="688" t="s">
        <v>431</v>
      </c>
      <c r="FS9" s="308" t="s">
        <v>431</v>
      </c>
      <c r="FT9" s="309">
        <v>3495693651</v>
      </c>
      <c r="FU9" s="643">
        <f t="shared" si="37"/>
        <v>3495693.6510000001</v>
      </c>
      <c r="FW9" s="552" t="s">
        <v>428</v>
      </c>
      <c r="FX9" s="553" t="s">
        <v>923</v>
      </c>
      <c r="FY9" s="552" t="s">
        <v>479</v>
      </c>
      <c r="FZ9" s="553" t="s">
        <v>333</v>
      </c>
      <c r="GA9" s="560">
        <v>567371000</v>
      </c>
      <c r="GB9" s="560">
        <v>0</v>
      </c>
      <c r="GC9" s="560">
        <v>0</v>
      </c>
      <c r="GD9" s="643">
        <f t="shared" si="38"/>
        <v>567371</v>
      </c>
      <c r="GE9" s="643">
        <f t="shared" si="39"/>
        <v>0</v>
      </c>
      <c r="GF9" s="643">
        <f t="shared" si="40"/>
        <v>0</v>
      </c>
      <c r="GI9" s="553" t="s">
        <v>823</v>
      </c>
      <c r="GJ9" s="553" t="s">
        <v>824</v>
      </c>
      <c r="GK9" s="553" t="s">
        <v>431</v>
      </c>
      <c r="GL9" s="553" t="s">
        <v>431</v>
      </c>
      <c r="GM9" s="644">
        <v>11827131216</v>
      </c>
      <c r="GN9" s="716">
        <f t="shared" si="41"/>
        <v>11827131.216</v>
      </c>
      <c r="GQ9" s="553" t="s">
        <v>428</v>
      </c>
      <c r="GR9" s="553" t="s">
        <v>923</v>
      </c>
      <c r="GS9" s="553" t="s">
        <v>479</v>
      </c>
      <c r="GT9" s="553" t="s">
        <v>333</v>
      </c>
      <c r="GU9" s="717">
        <v>567371000</v>
      </c>
      <c r="GV9" s="717">
        <v>0</v>
      </c>
      <c r="GW9" s="717">
        <v>0</v>
      </c>
      <c r="GX9" s="643">
        <f t="shared" si="42"/>
        <v>567371</v>
      </c>
      <c r="GY9" s="643">
        <f t="shared" si="43"/>
        <v>0</v>
      </c>
      <c r="GZ9" s="643">
        <f t="shared" si="44"/>
        <v>0</v>
      </c>
      <c r="HC9" s="552" t="s">
        <v>921</v>
      </c>
      <c r="HD9" s="552" t="s">
        <v>51</v>
      </c>
      <c r="HE9" s="552" t="s">
        <v>431</v>
      </c>
      <c r="HF9" s="552" t="s">
        <v>431</v>
      </c>
      <c r="HG9" s="560">
        <v>10666460930</v>
      </c>
      <c r="HH9" s="636">
        <f t="shared" si="45"/>
        <v>10666460.93</v>
      </c>
      <c r="HK9" s="552" t="s">
        <v>428</v>
      </c>
      <c r="HL9" s="552" t="s">
        <v>923</v>
      </c>
      <c r="HM9" s="552" t="s">
        <v>479</v>
      </c>
      <c r="HN9" s="552" t="s">
        <v>333</v>
      </c>
      <c r="HO9" s="560">
        <v>567371000</v>
      </c>
      <c r="HP9" s="560">
        <v>0</v>
      </c>
      <c r="HQ9" s="560">
        <v>0</v>
      </c>
      <c r="HR9" s="748">
        <f t="shared" si="46"/>
        <v>567371</v>
      </c>
      <c r="HS9" s="748">
        <f t="shared" si="47"/>
        <v>0</v>
      </c>
      <c r="HT9" s="748">
        <f t="shared" si="48"/>
        <v>0</v>
      </c>
    </row>
    <row r="10" spans="1:228" ht="15" x14ac:dyDescent="0.3">
      <c r="A10" s="553" t="s">
        <v>428</v>
      </c>
      <c r="B10" s="553" t="s">
        <v>450</v>
      </c>
      <c r="C10" s="553" t="s">
        <v>453</v>
      </c>
      <c r="D10" s="553" t="s">
        <v>272</v>
      </c>
      <c r="E10" s="553" t="s">
        <v>524</v>
      </c>
      <c r="F10" s="635">
        <v>1500000</v>
      </c>
      <c r="G10" s="635">
        <v>0</v>
      </c>
      <c r="H10" s="635">
        <v>0</v>
      </c>
      <c r="I10" s="635">
        <f t="shared" si="0"/>
        <v>1552.4999999999998</v>
      </c>
      <c r="J10" s="635">
        <f t="shared" si="1"/>
        <v>0</v>
      </c>
      <c r="K10" s="635">
        <f t="shared" si="2"/>
        <v>0</v>
      </c>
      <c r="N10" s="552" t="s">
        <v>434</v>
      </c>
      <c r="O10" s="553" t="s">
        <v>141</v>
      </c>
      <c r="P10" s="553" t="s">
        <v>431</v>
      </c>
      <c r="Q10" s="553" t="s">
        <v>431</v>
      </c>
      <c r="R10" s="1622">
        <v>0</v>
      </c>
      <c r="S10" s="1622">
        <v>322320961</v>
      </c>
      <c r="T10" s="1622">
        <v>322320961</v>
      </c>
      <c r="U10" s="1623">
        <f t="shared" si="3"/>
        <v>0</v>
      </c>
      <c r="V10" s="1623">
        <f t="shared" si="4"/>
        <v>333602.19463499996</v>
      </c>
      <c r="W10" s="1623">
        <f t="shared" si="27"/>
        <v>333602.19463499996</v>
      </c>
      <c r="Y10" s="552" t="s">
        <v>428</v>
      </c>
      <c r="Z10" s="553" t="s">
        <v>450</v>
      </c>
      <c r="AA10" s="553" t="s">
        <v>429</v>
      </c>
      <c r="AB10" s="553" t="s">
        <v>270</v>
      </c>
      <c r="AC10" s="560">
        <v>285477000</v>
      </c>
      <c r="AD10" s="560">
        <v>0</v>
      </c>
      <c r="AE10" s="560">
        <v>0</v>
      </c>
      <c r="AF10" s="560">
        <f t="shared" si="5"/>
        <v>295468.69499999995</v>
      </c>
      <c r="AG10" s="560">
        <f t="shared" si="6"/>
        <v>0</v>
      </c>
      <c r="AH10" s="560">
        <f t="shared" si="7"/>
        <v>0</v>
      </c>
      <c r="AJ10" s="645" t="s">
        <v>829</v>
      </c>
      <c r="AK10" s="646" t="s">
        <v>830</v>
      </c>
      <c r="AL10" s="646" t="s">
        <v>431</v>
      </c>
      <c r="AM10" s="646" t="s">
        <v>431</v>
      </c>
      <c r="AN10" s="647">
        <v>857335276</v>
      </c>
      <c r="AO10" s="560">
        <f t="shared" si="8"/>
        <v>887342.01065999991</v>
      </c>
      <c r="AR10" s="640" t="s">
        <v>428</v>
      </c>
      <c r="AS10" s="640" t="s">
        <v>450</v>
      </c>
      <c r="AT10" s="640" t="s">
        <v>429</v>
      </c>
      <c r="AU10" s="641" t="s">
        <v>270</v>
      </c>
      <c r="AV10" s="642">
        <v>285477000</v>
      </c>
      <c r="AW10" s="642">
        <v>0</v>
      </c>
      <c r="AX10" s="642">
        <v>0</v>
      </c>
      <c r="AY10" s="636">
        <f t="shared" si="9"/>
        <v>295468.69499999995</v>
      </c>
      <c r="AZ10" s="636">
        <f t="shared" si="10"/>
        <v>0</v>
      </c>
      <c r="BA10" s="636">
        <f t="shared" si="11"/>
        <v>0</v>
      </c>
      <c r="BD10" s="552" t="s">
        <v>829</v>
      </c>
      <c r="BE10" s="553" t="s">
        <v>830</v>
      </c>
      <c r="BF10" s="553" t="s">
        <v>431</v>
      </c>
      <c r="BG10" s="553" t="s">
        <v>431</v>
      </c>
      <c r="BH10" s="560">
        <v>224359525</v>
      </c>
      <c r="BI10" s="636">
        <f t="shared" si="12"/>
        <v>232212.10837499998</v>
      </c>
      <c r="BK10" s="553" t="s">
        <v>428</v>
      </c>
      <c r="BL10" s="553" t="s">
        <v>450</v>
      </c>
      <c r="BM10" s="553" t="s">
        <v>454</v>
      </c>
      <c r="BN10" s="553" t="s">
        <v>455</v>
      </c>
      <c r="BO10" s="560">
        <v>300000000</v>
      </c>
      <c r="BP10" s="560">
        <v>0</v>
      </c>
      <c r="BQ10" s="560">
        <v>0</v>
      </c>
      <c r="BR10" s="643">
        <f t="shared" si="13"/>
        <v>310500</v>
      </c>
      <c r="BS10" s="643">
        <f t="shared" si="14"/>
        <v>0</v>
      </c>
      <c r="BT10" s="643">
        <f t="shared" si="15"/>
        <v>0</v>
      </c>
      <c r="BW10" s="553" t="s">
        <v>521</v>
      </c>
      <c r="BX10" s="553" t="s">
        <v>522</v>
      </c>
      <c r="BY10" s="553" t="s">
        <v>431</v>
      </c>
      <c r="BZ10" s="553" t="s">
        <v>431</v>
      </c>
      <c r="CA10" s="643">
        <v>2977919825</v>
      </c>
      <c r="CB10" s="636">
        <f t="shared" si="16"/>
        <v>3082147.0188750001</v>
      </c>
      <c r="CE10" s="553" t="s">
        <v>428</v>
      </c>
      <c r="CF10" s="553" t="s">
        <v>450</v>
      </c>
      <c r="CG10" s="553" t="s">
        <v>454</v>
      </c>
      <c r="CH10" s="553" t="s">
        <v>455</v>
      </c>
      <c r="CI10" s="644">
        <v>300000000</v>
      </c>
      <c r="CJ10" s="644">
        <v>0</v>
      </c>
      <c r="CK10" s="644">
        <v>0</v>
      </c>
      <c r="CL10" s="643">
        <f t="shared" si="17"/>
        <v>310500</v>
      </c>
      <c r="CM10" s="643">
        <f t="shared" si="18"/>
        <v>0</v>
      </c>
      <c r="CN10" s="643">
        <f t="shared" si="19"/>
        <v>0</v>
      </c>
      <c r="CQ10" s="553" t="s">
        <v>831</v>
      </c>
      <c r="CR10" s="553" t="s">
        <v>832</v>
      </c>
      <c r="CS10" s="553" t="s">
        <v>431</v>
      </c>
      <c r="CT10" s="553" t="s">
        <v>431</v>
      </c>
      <c r="CU10" s="639">
        <v>801413286</v>
      </c>
      <c r="CV10" s="636">
        <f t="shared" si="20"/>
        <v>829462.75100999989</v>
      </c>
      <c r="CY10" s="553" t="s">
        <v>428</v>
      </c>
      <c r="CZ10" s="553" t="s">
        <v>450</v>
      </c>
      <c r="DA10" s="553" t="s">
        <v>454</v>
      </c>
      <c r="DB10" s="553" t="s">
        <v>455</v>
      </c>
      <c r="DC10" s="644">
        <v>300000000</v>
      </c>
      <c r="DD10" s="644">
        <v>0</v>
      </c>
      <c r="DE10" s="644">
        <v>0</v>
      </c>
      <c r="DF10" s="636">
        <f t="shared" si="28"/>
        <v>310500</v>
      </c>
      <c r="DG10" s="636">
        <f t="shared" si="21"/>
        <v>0</v>
      </c>
      <c r="DH10" s="636">
        <f t="shared" si="22"/>
        <v>0</v>
      </c>
      <c r="DK10" s="552" t="s">
        <v>829</v>
      </c>
      <c r="DL10" s="553" t="s">
        <v>830</v>
      </c>
      <c r="DM10" s="553" t="s">
        <v>431</v>
      </c>
      <c r="DN10" s="553" t="s">
        <v>431</v>
      </c>
      <c r="DO10" s="553" t="s">
        <v>524</v>
      </c>
      <c r="DP10" s="560">
        <v>353154052</v>
      </c>
      <c r="DQ10" s="636">
        <f t="shared" si="23"/>
        <v>353154.05200000003</v>
      </c>
      <c r="DS10" s="645" t="s">
        <v>428</v>
      </c>
      <c r="DT10" s="646" t="s">
        <v>923</v>
      </c>
      <c r="DU10" s="646" t="s">
        <v>454</v>
      </c>
      <c r="DV10" s="646" t="s">
        <v>455</v>
      </c>
      <c r="DW10" s="647">
        <v>300000000</v>
      </c>
      <c r="DX10" s="647">
        <v>0</v>
      </c>
      <c r="DY10" s="647">
        <v>0</v>
      </c>
      <c r="DZ10" s="636">
        <f t="shared" si="24"/>
        <v>300000</v>
      </c>
      <c r="EA10" s="636">
        <f t="shared" si="25"/>
        <v>0</v>
      </c>
      <c r="EB10" s="636">
        <f t="shared" si="26"/>
        <v>0</v>
      </c>
      <c r="ED10" s="553" t="s">
        <v>829</v>
      </c>
      <c r="EE10" s="553" t="s">
        <v>830</v>
      </c>
      <c r="EF10" s="553" t="s">
        <v>431</v>
      </c>
      <c r="EG10" s="553" t="s">
        <v>431</v>
      </c>
      <c r="EH10" s="560">
        <v>373317247</v>
      </c>
      <c r="EI10" s="636">
        <f t="shared" si="29"/>
        <v>373317.24699999997</v>
      </c>
      <c r="EK10" s="553" t="s">
        <v>428</v>
      </c>
      <c r="EL10" s="553" t="s">
        <v>923</v>
      </c>
      <c r="EM10" s="553" t="s">
        <v>454</v>
      </c>
      <c r="EN10" s="553" t="s">
        <v>455</v>
      </c>
      <c r="EO10" s="560">
        <v>300000000</v>
      </c>
      <c r="EP10" s="560">
        <v>0</v>
      </c>
      <c r="EQ10" s="560">
        <v>0</v>
      </c>
      <c r="ER10" s="636">
        <f t="shared" si="30"/>
        <v>300000</v>
      </c>
      <c r="ES10" s="636">
        <f t="shared" si="31"/>
        <v>0</v>
      </c>
      <c r="ET10" s="636">
        <f t="shared" si="32"/>
        <v>0</v>
      </c>
      <c r="EW10" s="552" t="s">
        <v>831</v>
      </c>
      <c r="EX10" s="553" t="s">
        <v>832</v>
      </c>
      <c r="EY10" s="552" t="s">
        <v>431</v>
      </c>
      <c r="EZ10" s="552" t="s">
        <v>431</v>
      </c>
      <c r="FA10" s="560">
        <v>588708000</v>
      </c>
      <c r="FB10" s="636">
        <f t="shared" si="33"/>
        <v>588708</v>
      </c>
      <c r="FD10" s="552" t="s">
        <v>428</v>
      </c>
      <c r="FE10" s="552" t="s">
        <v>923</v>
      </c>
      <c r="FF10" s="552" t="s">
        <v>454</v>
      </c>
      <c r="FG10" s="552" t="s">
        <v>455</v>
      </c>
      <c r="FH10" s="560">
        <v>300000000</v>
      </c>
      <c r="FI10" s="560">
        <v>0</v>
      </c>
      <c r="FJ10" s="560">
        <v>0</v>
      </c>
      <c r="FK10" s="643">
        <f t="shared" si="34"/>
        <v>300000</v>
      </c>
      <c r="FL10" s="643">
        <f t="shared" si="35"/>
        <v>0</v>
      </c>
      <c r="FM10" s="643">
        <f t="shared" si="36"/>
        <v>0</v>
      </c>
      <c r="FP10" s="688" t="s">
        <v>829</v>
      </c>
      <c r="FQ10" s="308" t="s">
        <v>830</v>
      </c>
      <c r="FR10" s="688" t="s">
        <v>431</v>
      </c>
      <c r="FS10" s="308" t="s">
        <v>431</v>
      </c>
      <c r="FT10" s="309">
        <v>688262717</v>
      </c>
      <c r="FU10" s="643">
        <f t="shared" si="37"/>
        <v>688262.71699999995</v>
      </c>
      <c r="FW10" s="552" t="s">
        <v>428</v>
      </c>
      <c r="FX10" s="553" t="s">
        <v>923</v>
      </c>
      <c r="FY10" s="552" t="s">
        <v>454</v>
      </c>
      <c r="FZ10" s="553" t="s">
        <v>455</v>
      </c>
      <c r="GA10" s="560">
        <v>300000000</v>
      </c>
      <c r="GB10" s="560">
        <v>0</v>
      </c>
      <c r="GC10" s="560">
        <v>0</v>
      </c>
      <c r="GD10" s="643">
        <f t="shared" si="38"/>
        <v>300000</v>
      </c>
      <c r="GE10" s="643">
        <f t="shared" si="39"/>
        <v>0</v>
      </c>
      <c r="GF10" s="643">
        <f t="shared" si="40"/>
        <v>0</v>
      </c>
      <c r="GI10" s="553" t="s">
        <v>825</v>
      </c>
      <c r="GJ10" s="553" t="s">
        <v>826</v>
      </c>
      <c r="GK10" s="553" t="s">
        <v>431</v>
      </c>
      <c r="GL10" s="553" t="s">
        <v>431</v>
      </c>
      <c r="GM10" s="644">
        <v>19491990559</v>
      </c>
      <c r="GN10" s="716">
        <f t="shared" si="41"/>
        <v>19491990.559</v>
      </c>
      <c r="GQ10" s="553" t="s">
        <v>428</v>
      </c>
      <c r="GR10" s="553" t="s">
        <v>923</v>
      </c>
      <c r="GS10" s="553" t="s">
        <v>454</v>
      </c>
      <c r="GT10" s="553" t="s">
        <v>455</v>
      </c>
      <c r="GU10" s="717">
        <v>300000000</v>
      </c>
      <c r="GV10" s="717">
        <v>0</v>
      </c>
      <c r="GW10" s="717">
        <v>0</v>
      </c>
      <c r="GX10" s="643">
        <f t="shared" si="42"/>
        <v>300000</v>
      </c>
      <c r="GY10" s="643">
        <f t="shared" si="43"/>
        <v>0</v>
      </c>
      <c r="GZ10" s="643">
        <f t="shared" si="44"/>
        <v>0</v>
      </c>
      <c r="HC10" s="552" t="s">
        <v>823</v>
      </c>
      <c r="HD10" s="552" t="s">
        <v>824</v>
      </c>
      <c r="HE10" s="552" t="s">
        <v>431</v>
      </c>
      <c r="HF10" s="552" t="s">
        <v>431</v>
      </c>
      <c r="HG10" s="560">
        <v>8862980390</v>
      </c>
      <c r="HH10" s="636">
        <f t="shared" si="45"/>
        <v>8862980.3900000006</v>
      </c>
      <c r="HK10" s="552" t="s">
        <v>428</v>
      </c>
      <c r="HL10" s="552" t="s">
        <v>923</v>
      </c>
      <c r="HM10" s="552" t="s">
        <v>429</v>
      </c>
      <c r="HN10" s="552" t="s">
        <v>270</v>
      </c>
      <c r="HO10" s="560">
        <v>194278488</v>
      </c>
      <c r="HP10" s="560">
        <v>0</v>
      </c>
      <c r="HQ10" s="560">
        <v>0</v>
      </c>
      <c r="HR10" s="748">
        <f t="shared" si="46"/>
        <v>194278.48800000001</v>
      </c>
      <c r="HS10" s="748">
        <f t="shared" si="47"/>
        <v>0</v>
      </c>
      <c r="HT10" s="748">
        <f t="shared" si="48"/>
        <v>0</v>
      </c>
    </row>
    <row r="11" spans="1:228" ht="15" x14ac:dyDescent="0.3">
      <c r="A11" s="553" t="s">
        <v>428</v>
      </c>
      <c r="B11" s="553" t="s">
        <v>450</v>
      </c>
      <c r="C11" s="553" t="s">
        <v>431</v>
      </c>
      <c r="D11" s="553" t="s">
        <v>431</v>
      </c>
      <c r="E11" s="553" t="s">
        <v>524</v>
      </c>
      <c r="F11" s="635">
        <v>0</v>
      </c>
      <c r="G11" s="635">
        <v>0</v>
      </c>
      <c r="H11" s="635">
        <v>0</v>
      </c>
      <c r="I11" s="635">
        <f t="shared" si="0"/>
        <v>0</v>
      </c>
      <c r="J11" s="635">
        <f t="shared" si="1"/>
        <v>0</v>
      </c>
      <c r="K11" s="635">
        <f t="shared" si="2"/>
        <v>0</v>
      </c>
      <c r="N11" s="552" t="s">
        <v>825</v>
      </c>
      <c r="O11" s="553" t="s">
        <v>826</v>
      </c>
      <c r="P11" s="553" t="s">
        <v>431</v>
      </c>
      <c r="Q11" s="553" t="s">
        <v>431</v>
      </c>
      <c r="R11" s="1622">
        <v>0</v>
      </c>
      <c r="S11" s="1622">
        <v>4021444182</v>
      </c>
      <c r="T11" s="1622">
        <v>3167207999</v>
      </c>
      <c r="U11" s="1623">
        <f t="shared" si="3"/>
        <v>0</v>
      </c>
      <c r="V11" s="1623">
        <f t="shared" si="4"/>
        <v>4162194.7283699997</v>
      </c>
      <c r="W11" s="1623">
        <f t="shared" si="27"/>
        <v>3278060.2789649996</v>
      </c>
      <c r="Y11" s="552" t="s">
        <v>428</v>
      </c>
      <c r="Z11" s="553" t="s">
        <v>450</v>
      </c>
      <c r="AA11" s="553" t="s">
        <v>430</v>
      </c>
      <c r="AB11" s="553" t="s">
        <v>313</v>
      </c>
      <c r="AC11" s="560">
        <v>3000000</v>
      </c>
      <c r="AD11" s="560">
        <v>0</v>
      </c>
      <c r="AE11" s="560">
        <v>0</v>
      </c>
      <c r="AF11" s="560">
        <f t="shared" si="5"/>
        <v>3104.9999999999995</v>
      </c>
      <c r="AG11" s="560">
        <f t="shared" si="6"/>
        <v>0</v>
      </c>
      <c r="AH11" s="560">
        <f t="shared" si="7"/>
        <v>0</v>
      </c>
      <c r="AJ11" s="645" t="s">
        <v>831</v>
      </c>
      <c r="AK11" s="646" t="s">
        <v>832</v>
      </c>
      <c r="AL11" s="646" t="s">
        <v>431</v>
      </c>
      <c r="AM11" s="646" t="s">
        <v>431</v>
      </c>
      <c r="AN11" s="647">
        <v>471722272</v>
      </c>
      <c r="AO11" s="560">
        <f t="shared" si="8"/>
        <v>488232.55151999998</v>
      </c>
      <c r="AR11" s="640" t="s">
        <v>428</v>
      </c>
      <c r="AS11" s="640" t="s">
        <v>450</v>
      </c>
      <c r="AT11" s="640" t="s">
        <v>430</v>
      </c>
      <c r="AU11" s="641" t="s">
        <v>313</v>
      </c>
      <c r="AV11" s="642">
        <v>3000000</v>
      </c>
      <c r="AW11" s="642">
        <v>0</v>
      </c>
      <c r="AX11" s="642">
        <v>0</v>
      </c>
      <c r="AY11" s="636">
        <f t="shared" si="9"/>
        <v>3104.9999999999995</v>
      </c>
      <c r="AZ11" s="636">
        <f t="shared" si="10"/>
        <v>0</v>
      </c>
      <c r="BA11" s="636">
        <f t="shared" si="11"/>
        <v>0</v>
      </c>
      <c r="BD11" s="552" t="s">
        <v>831</v>
      </c>
      <c r="BE11" s="553" t="s">
        <v>832</v>
      </c>
      <c r="BF11" s="553" t="s">
        <v>431</v>
      </c>
      <c r="BG11" s="553" t="s">
        <v>431</v>
      </c>
      <c r="BH11" s="560">
        <v>1100255241</v>
      </c>
      <c r="BI11" s="636">
        <f t="shared" si="12"/>
        <v>1138764.1744349999</v>
      </c>
      <c r="BK11" s="553" t="s">
        <v>428</v>
      </c>
      <c r="BL11" s="553" t="s">
        <v>450</v>
      </c>
      <c r="BM11" s="553" t="s">
        <v>429</v>
      </c>
      <c r="BN11" s="553" t="s">
        <v>270</v>
      </c>
      <c r="BO11" s="560">
        <v>282477000</v>
      </c>
      <c r="BP11" s="560">
        <v>0</v>
      </c>
      <c r="BQ11" s="560">
        <v>0</v>
      </c>
      <c r="BR11" s="643">
        <f t="shared" si="13"/>
        <v>292363.69499999995</v>
      </c>
      <c r="BS11" s="643">
        <f t="shared" si="14"/>
        <v>0</v>
      </c>
      <c r="BT11" s="643">
        <f t="shared" si="15"/>
        <v>0</v>
      </c>
      <c r="BW11" s="553" t="s">
        <v>823</v>
      </c>
      <c r="BX11" s="553" t="s">
        <v>824</v>
      </c>
      <c r="BY11" s="553" t="s">
        <v>431</v>
      </c>
      <c r="BZ11" s="553" t="s">
        <v>431</v>
      </c>
      <c r="CA11" s="643">
        <v>407480750</v>
      </c>
      <c r="CB11" s="636">
        <f t="shared" si="16"/>
        <v>421742.57624999998</v>
      </c>
      <c r="CE11" s="553" t="s">
        <v>428</v>
      </c>
      <c r="CF11" s="553" t="s">
        <v>450</v>
      </c>
      <c r="CG11" s="553" t="s">
        <v>429</v>
      </c>
      <c r="CH11" s="553" t="s">
        <v>270</v>
      </c>
      <c r="CI11" s="644">
        <v>282477000</v>
      </c>
      <c r="CJ11" s="644">
        <v>0</v>
      </c>
      <c r="CK11" s="644">
        <v>0</v>
      </c>
      <c r="CL11" s="643">
        <f t="shared" si="17"/>
        <v>292363.69499999995</v>
      </c>
      <c r="CM11" s="643">
        <f t="shared" si="18"/>
        <v>0</v>
      </c>
      <c r="CN11" s="643">
        <f t="shared" si="19"/>
        <v>0</v>
      </c>
      <c r="CQ11" s="553" t="s">
        <v>835</v>
      </c>
      <c r="CR11" s="553" t="s">
        <v>836</v>
      </c>
      <c r="CS11" s="553" t="s">
        <v>431</v>
      </c>
      <c r="CT11" s="553" t="s">
        <v>431</v>
      </c>
      <c r="CU11" s="639">
        <v>353528203</v>
      </c>
      <c r="CV11" s="636">
        <f t="shared" si="20"/>
        <v>365901.69010499993</v>
      </c>
      <c r="CY11" s="553" t="s">
        <v>428</v>
      </c>
      <c r="CZ11" s="553" t="s">
        <v>450</v>
      </c>
      <c r="DA11" s="553" t="s">
        <v>429</v>
      </c>
      <c r="DB11" s="553" t="s">
        <v>270</v>
      </c>
      <c r="DC11" s="644">
        <v>282477000</v>
      </c>
      <c r="DD11" s="644">
        <v>0</v>
      </c>
      <c r="DE11" s="644">
        <v>0</v>
      </c>
      <c r="DF11" s="636">
        <f t="shared" si="28"/>
        <v>292363.69499999995</v>
      </c>
      <c r="DG11" s="636">
        <f t="shared" si="21"/>
        <v>0</v>
      </c>
      <c r="DH11" s="636">
        <f t="shared" si="22"/>
        <v>0</v>
      </c>
      <c r="DK11" s="552" t="s">
        <v>831</v>
      </c>
      <c r="DL11" s="553" t="s">
        <v>832</v>
      </c>
      <c r="DM11" s="553" t="s">
        <v>431</v>
      </c>
      <c r="DN11" s="553" t="s">
        <v>431</v>
      </c>
      <c r="DO11" s="553" t="s">
        <v>524</v>
      </c>
      <c r="DP11" s="560">
        <v>2115139810</v>
      </c>
      <c r="DQ11" s="636">
        <f t="shared" si="23"/>
        <v>2115139.81</v>
      </c>
      <c r="DS11" s="645" t="s">
        <v>428</v>
      </c>
      <c r="DT11" s="646" t="s">
        <v>923</v>
      </c>
      <c r="DU11" s="646" t="s">
        <v>429</v>
      </c>
      <c r="DV11" s="646" t="s">
        <v>270</v>
      </c>
      <c r="DW11" s="647">
        <v>282477000</v>
      </c>
      <c r="DX11" s="647">
        <v>0</v>
      </c>
      <c r="DY11" s="647">
        <v>0</v>
      </c>
      <c r="DZ11" s="636">
        <f t="shared" si="24"/>
        <v>282477</v>
      </c>
      <c r="EA11" s="636">
        <f t="shared" si="25"/>
        <v>0</v>
      </c>
      <c r="EB11" s="636">
        <f t="shared" si="26"/>
        <v>0</v>
      </c>
      <c r="ED11" s="553" t="s">
        <v>831</v>
      </c>
      <c r="EE11" s="553" t="s">
        <v>832</v>
      </c>
      <c r="EF11" s="553" t="s">
        <v>431</v>
      </c>
      <c r="EG11" s="553" t="s">
        <v>431</v>
      </c>
      <c r="EH11" s="560">
        <v>2527056158</v>
      </c>
      <c r="EI11" s="636">
        <f t="shared" si="29"/>
        <v>2527056.1579999998</v>
      </c>
      <c r="EK11" s="553" t="s">
        <v>428</v>
      </c>
      <c r="EL11" s="553" t="s">
        <v>923</v>
      </c>
      <c r="EM11" s="553" t="s">
        <v>429</v>
      </c>
      <c r="EN11" s="553" t="s">
        <v>270</v>
      </c>
      <c r="EO11" s="560">
        <v>282477000</v>
      </c>
      <c r="EP11" s="560">
        <v>0</v>
      </c>
      <c r="EQ11" s="560">
        <v>0</v>
      </c>
      <c r="ER11" s="636">
        <f t="shared" si="30"/>
        <v>282477</v>
      </c>
      <c r="ES11" s="636">
        <f t="shared" si="31"/>
        <v>0</v>
      </c>
      <c r="ET11" s="636">
        <f t="shared" si="32"/>
        <v>0</v>
      </c>
      <c r="EW11" s="552" t="s">
        <v>837</v>
      </c>
      <c r="EX11" s="553" t="s">
        <v>838</v>
      </c>
      <c r="EY11" s="552" t="s">
        <v>431</v>
      </c>
      <c r="EZ11" s="552" t="s">
        <v>431</v>
      </c>
      <c r="FA11" s="560">
        <v>443113139</v>
      </c>
      <c r="FB11" s="636">
        <f t="shared" si="33"/>
        <v>443113.13900000002</v>
      </c>
      <c r="FD11" s="552" t="s">
        <v>428</v>
      </c>
      <c r="FE11" s="552" t="s">
        <v>923</v>
      </c>
      <c r="FF11" s="552" t="s">
        <v>429</v>
      </c>
      <c r="FG11" s="552" t="s">
        <v>270</v>
      </c>
      <c r="FH11" s="560">
        <v>282477000</v>
      </c>
      <c r="FI11" s="560">
        <v>0</v>
      </c>
      <c r="FJ11" s="560">
        <v>0</v>
      </c>
      <c r="FK11" s="643">
        <f t="shared" si="34"/>
        <v>282477</v>
      </c>
      <c r="FL11" s="643">
        <f t="shared" si="35"/>
        <v>0</v>
      </c>
      <c r="FM11" s="643">
        <f t="shared" si="36"/>
        <v>0</v>
      </c>
      <c r="FP11" s="688" t="s">
        <v>831</v>
      </c>
      <c r="FQ11" s="308" t="s">
        <v>832</v>
      </c>
      <c r="FR11" s="688" t="s">
        <v>431</v>
      </c>
      <c r="FS11" s="308" t="s">
        <v>431</v>
      </c>
      <c r="FT11" s="309">
        <v>1135115258</v>
      </c>
      <c r="FU11" s="643">
        <f t="shared" si="37"/>
        <v>1135115.2579999999</v>
      </c>
      <c r="FW11" s="552" t="s">
        <v>428</v>
      </c>
      <c r="FX11" s="553" t="s">
        <v>923</v>
      </c>
      <c r="FY11" s="552" t="s">
        <v>429</v>
      </c>
      <c r="FZ11" s="553" t="s">
        <v>270</v>
      </c>
      <c r="GA11" s="560">
        <v>282477000</v>
      </c>
      <c r="GB11" s="560">
        <v>0</v>
      </c>
      <c r="GC11" s="560">
        <v>0</v>
      </c>
      <c r="GD11" s="643">
        <f t="shared" si="38"/>
        <v>282477</v>
      </c>
      <c r="GE11" s="643">
        <f t="shared" si="39"/>
        <v>0</v>
      </c>
      <c r="GF11" s="643">
        <f t="shared" si="40"/>
        <v>0</v>
      </c>
      <c r="GI11" s="553" t="s">
        <v>829</v>
      </c>
      <c r="GJ11" s="553" t="s">
        <v>830</v>
      </c>
      <c r="GK11" s="553" t="s">
        <v>431</v>
      </c>
      <c r="GL11" s="553" t="s">
        <v>431</v>
      </c>
      <c r="GM11" s="644">
        <v>674446656</v>
      </c>
      <c r="GN11" s="716">
        <f t="shared" si="41"/>
        <v>674446.65599999996</v>
      </c>
      <c r="GQ11" s="553" t="s">
        <v>428</v>
      </c>
      <c r="GR11" s="553" t="s">
        <v>923</v>
      </c>
      <c r="GS11" s="553" t="s">
        <v>429</v>
      </c>
      <c r="GT11" s="553" t="s">
        <v>270</v>
      </c>
      <c r="GU11" s="717">
        <v>276277000</v>
      </c>
      <c r="GV11" s="717">
        <v>0</v>
      </c>
      <c r="GW11" s="717">
        <v>0</v>
      </c>
      <c r="GX11" s="643">
        <f t="shared" si="42"/>
        <v>276277</v>
      </c>
      <c r="GY11" s="643">
        <f t="shared" si="43"/>
        <v>0</v>
      </c>
      <c r="GZ11" s="643">
        <f t="shared" si="44"/>
        <v>0</v>
      </c>
      <c r="HC11" s="552" t="s">
        <v>825</v>
      </c>
      <c r="HD11" s="552" t="s">
        <v>826</v>
      </c>
      <c r="HE11" s="552" t="s">
        <v>431</v>
      </c>
      <c r="HF11" s="552" t="s">
        <v>431</v>
      </c>
      <c r="HG11" s="560">
        <v>14241547570</v>
      </c>
      <c r="HH11" s="636">
        <f t="shared" si="45"/>
        <v>14241547.57</v>
      </c>
      <c r="HK11" s="552" t="s">
        <v>428</v>
      </c>
      <c r="HL11" s="552" t="s">
        <v>923</v>
      </c>
      <c r="HM11" s="552" t="s">
        <v>454</v>
      </c>
      <c r="HN11" s="552" t="s">
        <v>455</v>
      </c>
      <c r="HO11" s="560">
        <v>176141098</v>
      </c>
      <c r="HP11" s="560">
        <v>0</v>
      </c>
      <c r="HQ11" s="560">
        <v>0</v>
      </c>
      <c r="HR11" s="748">
        <f t="shared" si="46"/>
        <v>176141.098</v>
      </c>
      <c r="HS11" s="748">
        <f t="shared" si="47"/>
        <v>0</v>
      </c>
      <c r="HT11" s="748">
        <f t="shared" si="48"/>
        <v>0</v>
      </c>
    </row>
    <row r="12" spans="1:228" ht="15" x14ac:dyDescent="0.3">
      <c r="A12" s="553" t="s">
        <v>428</v>
      </c>
      <c r="B12" s="553" t="s">
        <v>450</v>
      </c>
      <c r="C12" s="553" t="s">
        <v>430</v>
      </c>
      <c r="D12" s="553" t="s">
        <v>313</v>
      </c>
      <c r="E12" s="553" t="s">
        <v>524</v>
      </c>
      <c r="F12" s="635">
        <v>0</v>
      </c>
      <c r="G12" s="635">
        <v>2200000</v>
      </c>
      <c r="H12" s="635">
        <v>31448</v>
      </c>
      <c r="I12" s="635">
        <f t="shared" si="0"/>
        <v>0</v>
      </c>
      <c r="J12" s="635">
        <f t="shared" si="1"/>
        <v>2277</v>
      </c>
      <c r="K12" s="635">
        <f t="shared" si="2"/>
        <v>32.548679999999997</v>
      </c>
      <c r="N12" s="552" t="s">
        <v>827</v>
      </c>
      <c r="O12" s="553" t="s">
        <v>828</v>
      </c>
      <c r="P12" s="553" t="s">
        <v>431</v>
      </c>
      <c r="Q12" s="553" t="s">
        <v>431</v>
      </c>
      <c r="R12" s="1622">
        <v>0</v>
      </c>
      <c r="S12" s="1622">
        <v>0</v>
      </c>
      <c r="T12" s="1622">
        <v>30909656</v>
      </c>
      <c r="U12" s="1623">
        <f t="shared" si="3"/>
        <v>0</v>
      </c>
      <c r="V12" s="1623">
        <f t="shared" si="4"/>
        <v>0</v>
      </c>
      <c r="W12" s="1623">
        <f t="shared" si="27"/>
        <v>31991.493959999996</v>
      </c>
      <c r="Y12" s="552" t="s">
        <v>428</v>
      </c>
      <c r="Z12" s="553" t="s">
        <v>450</v>
      </c>
      <c r="AA12" s="553" t="s">
        <v>453</v>
      </c>
      <c r="AB12" s="553" t="s">
        <v>272</v>
      </c>
      <c r="AC12" s="560">
        <v>1500000</v>
      </c>
      <c r="AD12" s="560">
        <v>0</v>
      </c>
      <c r="AE12" s="560">
        <v>0</v>
      </c>
      <c r="AF12" s="560">
        <f t="shared" si="5"/>
        <v>1552.4999999999998</v>
      </c>
      <c r="AG12" s="560">
        <f t="shared" si="6"/>
        <v>0</v>
      </c>
      <c r="AH12" s="560">
        <f t="shared" si="7"/>
        <v>0</v>
      </c>
      <c r="AJ12" s="645" t="s">
        <v>833</v>
      </c>
      <c r="AK12" s="646" t="s">
        <v>834</v>
      </c>
      <c r="AL12" s="646" t="s">
        <v>431</v>
      </c>
      <c r="AM12" s="646" t="s">
        <v>431</v>
      </c>
      <c r="AN12" s="647">
        <v>1268882474</v>
      </c>
      <c r="AO12" s="560">
        <f t="shared" si="8"/>
        <v>1313293.3605899999</v>
      </c>
      <c r="AR12" s="640" t="s">
        <v>428</v>
      </c>
      <c r="AS12" s="640" t="s">
        <v>450</v>
      </c>
      <c r="AT12" s="640" t="s">
        <v>453</v>
      </c>
      <c r="AU12" s="641" t="s">
        <v>272</v>
      </c>
      <c r="AV12" s="642">
        <v>1500000</v>
      </c>
      <c r="AW12" s="642">
        <v>0</v>
      </c>
      <c r="AX12" s="642">
        <v>0</v>
      </c>
      <c r="AY12" s="636">
        <f t="shared" si="9"/>
        <v>1552.4999999999998</v>
      </c>
      <c r="AZ12" s="636">
        <f t="shared" si="10"/>
        <v>0</v>
      </c>
      <c r="BA12" s="636">
        <f t="shared" si="11"/>
        <v>0</v>
      </c>
      <c r="BD12" s="552" t="s">
        <v>835</v>
      </c>
      <c r="BE12" s="553" t="s">
        <v>836</v>
      </c>
      <c r="BF12" s="553" t="s">
        <v>431</v>
      </c>
      <c r="BG12" s="553" t="s">
        <v>431</v>
      </c>
      <c r="BH12" s="560">
        <v>142625884</v>
      </c>
      <c r="BI12" s="636">
        <f t="shared" si="12"/>
        <v>147617.78993999999</v>
      </c>
      <c r="BK12" s="553" t="s">
        <v>428</v>
      </c>
      <c r="BL12" s="553" t="s">
        <v>450</v>
      </c>
      <c r="BM12" s="553" t="s">
        <v>453</v>
      </c>
      <c r="BN12" s="553" t="s">
        <v>272</v>
      </c>
      <c r="BO12" s="560">
        <v>4500000</v>
      </c>
      <c r="BP12" s="560">
        <v>0</v>
      </c>
      <c r="BQ12" s="560">
        <v>0</v>
      </c>
      <c r="BR12" s="643">
        <f t="shared" si="13"/>
        <v>4657.5</v>
      </c>
      <c r="BS12" s="643">
        <f t="shared" si="14"/>
        <v>0</v>
      </c>
      <c r="BT12" s="643">
        <f t="shared" si="15"/>
        <v>0</v>
      </c>
      <c r="BW12" s="553" t="s">
        <v>825</v>
      </c>
      <c r="BX12" s="553" t="s">
        <v>826</v>
      </c>
      <c r="BY12" s="553" t="s">
        <v>431</v>
      </c>
      <c r="BZ12" s="553" t="s">
        <v>431</v>
      </c>
      <c r="CA12" s="643">
        <v>2557719020</v>
      </c>
      <c r="CB12" s="636">
        <f t="shared" si="16"/>
        <v>2647239.1856999998</v>
      </c>
      <c r="CE12" s="553" t="s">
        <v>428</v>
      </c>
      <c r="CF12" s="553" t="s">
        <v>450</v>
      </c>
      <c r="CG12" s="553" t="s">
        <v>453</v>
      </c>
      <c r="CH12" s="553" t="s">
        <v>272</v>
      </c>
      <c r="CI12" s="644">
        <v>4500000</v>
      </c>
      <c r="CJ12" s="644">
        <v>0</v>
      </c>
      <c r="CK12" s="644">
        <v>0</v>
      </c>
      <c r="CL12" s="643">
        <f t="shared" si="17"/>
        <v>4657.5</v>
      </c>
      <c r="CM12" s="643">
        <f t="shared" si="18"/>
        <v>0</v>
      </c>
      <c r="CN12" s="643">
        <f t="shared" si="19"/>
        <v>0</v>
      </c>
      <c r="CQ12" s="553" t="s">
        <v>837</v>
      </c>
      <c r="CR12" s="553" t="s">
        <v>838</v>
      </c>
      <c r="CS12" s="553" t="s">
        <v>431</v>
      </c>
      <c r="CT12" s="553" t="s">
        <v>431</v>
      </c>
      <c r="CU12" s="639">
        <v>84294808</v>
      </c>
      <c r="CV12" s="636">
        <f t="shared" si="20"/>
        <v>87245.126279999997</v>
      </c>
      <c r="CY12" s="553" t="s">
        <v>428</v>
      </c>
      <c r="CZ12" s="553" t="s">
        <v>450</v>
      </c>
      <c r="DA12" s="553" t="s">
        <v>453</v>
      </c>
      <c r="DB12" s="553" t="s">
        <v>272</v>
      </c>
      <c r="DC12" s="644">
        <v>4500000</v>
      </c>
      <c r="DD12" s="644">
        <v>0</v>
      </c>
      <c r="DE12" s="644">
        <v>0</v>
      </c>
      <c r="DF12" s="636">
        <f t="shared" si="28"/>
        <v>4657.5</v>
      </c>
      <c r="DG12" s="636">
        <f t="shared" si="21"/>
        <v>0</v>
      </c>
      <c r="DH12" s="636">
        <f t="shared" si="22"/>
        <v>0</v>
      </c>
      <c r="DK12" s="552" t="s">
        <v>835</v>
      </c>
      <c r="DL12" s="553" t="s">
        <v>836</v>
      </c>
      <c r="DM12" s="553" t="s">
        <v>431</v>
      </c>
      <c r="DN12" s="553" t="s">
        <v>431</v>
      </c>
      <c r="DO12" s="553" t="s">
        <v>524</v>
      </c>
      <c r="DP12" s="560">
        <v>1858189240</v>
      </c>
      <c r="DQ12" s="636">
        <f t="shared" si="23"/>
        <v>1858189.24</v>
      </c>
      <c r="DS12" s="645" t="s">
        <v>428</v>
      </c>
      <c r="DT12" s="646" t="s">
        <v>923</v>
      </c>
      <c r="DU12" s="646" t="s">
        <v>453</v>
      </c>
      <c r="DV12" s="646" t="s">
        <v>272</v>
      </c>
      <c r="DW12" s="647">
        <v>4500000</v>
      </c>
      <c r="DX12" s="647">
        <v>0</v>
      </c>
      <c r="DY12" s="647">
        <v>0</v>
      </c>
      <c r="DZ12" s="636">
        <f t="shared" si="24"/>
        <v>4500</v>
      </c>
      <c r="EA12" s="636">
        <f t="shared" si="25"/>
        <v>0</v>
      </c>
      <c r="EB12" s="636">
        <f t="shared" si="26"/>
        <v>0</v>
      </c>
      <c r="ED12" s="553" t="s">
        <v>833</v>
      </c>
      <c r="EE12" s="553" t="s">
        <v>834</v>
      </c>
      <c r="EF12" s="553" t="s">
        <v>431</v>
      </c>
      <c r="EG12" s="553" t="s">
        <v>431</v>
      </c>
      <c r="EH12" s="560">
        <v>190800000</v>
      </c>
      <c r="EI12" s="636">
        <f t="shared" si="29"/>
        <v>190800</v>
      </c>
      <c r="EK12" s="553" t="s">
        <v>428</v>
      </c>
      <c r="EL12" s="553" t="s">
        <v>923</v>
      </c>
      <c r="EM12" s="553" t="s">
        <v>453</v>
      </c>
      <c r="EN12" s="553" t="s">
        <v>272</v>
      </c>
      <c r="EO12" s="560">
        <v>4500000</v>
      </c>
      <c r="EP12" s="560">
        <v>0</v>
      </c>
      <c r="EQ12" s="560">
        <v>0</v>
      </c>
      <c r="ER12" s="636">
        <f t="shared" si="30"/>
        <v>4500</v>
      </c>
      <c r="ES12" s="636">
        <f t="shared" si="31"/>
        <v>0</v>
      </c>
      <c r="ET12" s="636">
        <f t="shared" si="32"/>
        <v>0</v>
      </c>
      <c r="EW12" s="552" t="s">
        <v>839</v>
      </c>
      <c r="EX12" s="553" t="s">
        <v>840</v>
      </c>
      <c r="EY12" s="552" t="s">
        <v>431</v>
      </c>
      <c r="EZ12" s="552" t="s">
        <v>431</v>
      </c>
      <c r="FA12" s="560">
        <v>735467226</v>
      </c>
      <c r="FB12" s="636">
        <f t="shared" si="33"/>
        <v>735467.22600000002</v>
      </c>
      <c r="FD12" s="552" t="s">
        <v>428</v>
      </c>
      <c r="FE12" s="552" t="s">
        <v>923</v>
      </c>
      <c r="FF12" s="552" t="s">
        <v>453</v>
      </c>
      <c r="FG12" s="552" t="s">
        <v>272</v>
      </c>
      <c r="FH12" s="560">
        <v>4500000</v>
      </c>
      <c r="FI12" s="560">
        <v>0</v>
      </c>
      <c r="FJ12" s="560">
        <v>0</v>
      </c>
      <c r="FK12" s="643">
        <f t="shared" si="34"/>
        <v>4500</v>
      </c>
      <c r="FL12" s="643">
        <f t="shared" si="35"/>
        <v>0</v>
      </c>
      <c r="FM12" s="643">
        <f t="shared" si="36"/>
        <v>0</v>
      </c>
      <c r="FP12" s="688" t="s">
        <v>833</v>
      </c>
      <c r="FQ12" s="308" t="s">
        <v>834</v>
      </c>
      <c r="FR12" s="688" t="s">
        <v>431</v>
      </c>
      <c r="FS12" s="308" t="s">
        <v>431</v>
      </c>
      <c r="FT12" s="309">
        <v>2951336640</v>
      </c>
      <c r="FU12" s="643">
        <f t="shared" si="37"/>
        <v>2951336.64</v>
      </c>
      <c r="FW12" s="552" t="s">
        <v>428</v>
      </c>
      <c r="FX12" s="553" t="s">
        <v>923</v>
      </c>
      <c r="FY12" s="552" t="s">
        <v>453</v>
      </c>
      <c r="FZ12" s="553" t="s">
        <v>272</v>
      </c>
      <c r="GA12" s="560">
        <v>4500000</v>
      </c>
      <c r="GB12" s="560">
        <v>0</v>
      </c>
      <c r="GC12" s="560">
        <v>0</v>
      </c>
      <c r="GD12" s="643">
        <f t="shared" si="38"/>
        <v>4500</v>
      </c>
      <c r="GE12" s="643">
        <f t="shared" si="39"/>
        <v>0</v>
      </c>
      <c r="GF12" s="643">
        <f t="shared" si="40"/>
        <v>0</v>
      </c>
      <c r="GI12" s="553" t="s">
        <v>831</v>
      </c>
      <c r="GJ12" s="553" t="s">
        <v>832</v>
      </c>
      <c r="GK12" s="553" t="s">
        <v>431</v>
      </c>
      <c r="GL12" s="553" t="s">
        <v>431</v>
      </c>
      <c r="GM12" s="644">
        <v>2013139877</v>
      </c>
      <c r="GN12" s="716">
        <f t="shared" si="41"/>
        <v>2013139.8770000001</v>
      </c>
      <c r="GQ12" s="553" t="s">
        <v>428</v>
      </c>
      <c r="GR12" s="553" t="s">
        <v>923</v>
      </c>
      <c r="GS12" s="553" t="s">
        <v>453</v>
      </c>
      <c r="GT12" s="553" t="s">
        <v>272</v>
      </c>
      <c r="GU12" s="717">
        <v>10700000</v>
      </c>
      <c r="GV12" s="717">
        <v>0</v>
      </c>
      <c r="GW12" s="717">
        <v>0</v>
      </c>
      <c r="GX12" s="643">
        <f t="shared" si="42"/>
        <v>10700</v>
      </c>
      <c r="GY12" s="643">
        <f t="shared" si="43"/>
        <v>0</v>
      </c>
      <c r="GZ12" s="643">
        <f t="shared" si="44"/>
        <v>0</v>
      </c>
      <c r="HC12" s="552" t="s">
        <v>829</v>
      </c>
      <c r="HD12" s="552" t="s">
        <v>830</v>
      </c>
      <c r="HE12" s="552" t="s">
        <v>431</v>
      </c>
      <c r="HF12" s="552" t="s">
        <v>431</v>
      </c>
      <c r="HG12" s="560">
        <v>219993594</v>
      </c>
      <c r="HH12" s="636">
        <f t="shared" si="45"/>
        <v>219993.59400000001</v>
      </c>
      <c r="HK12" s="552" t="s">
        <v>428</v>
      </c>
      <c r="HL12" s="552" t="s">
        <v>923</v>
      </c>
      <c r="HM12" s="552" t="s">
        <v>453</v>
      </c>
      <c r="HN12" s="552" t="s">
        <v>272</v>
      </c>
      <c r="HO12" s="560">
        <v>7053969</v>
      </c>
      <c r="HP12" s="560">
        <v>0</v>
      </c>
      <c r="HQ12" s="560">
        <v>0</v>
      </c>
      <c r="HR12" s="748">
        <f t="shared" si="46"/>
        <v>7053.9690000000001</v>
      </c>
      <c r="HS12" s="748">
        <f t="shared" si="47"/>
        <v>0</v>
      </c>
      <c r="HT12" s="748">
        <f t="shared" si="48"/>
        <v>0</v>
      </c>
    </row>
    <row r="13" spans="1:228" ht="15" x14ac:dyDescent="0.3">
      <c r="A13" s="553" t="s">
        <v>428</v>
      </c>
      <c r="B13" s="553" t="s">
        <v>450</v>
      </c>
      <c r="C13" s="553" t="s">
        <v>454</v>
      </c>
      <c r="D13" s="553" t="s">
        <v>455</v>
      </c>
      <c r="E13" s="553" t="s">
        <v>524</v>
      </c>
      <c r="F13" s="635">
        <v>0</v>
      </c>
      <c r="G13" s="635">
        <v>23034206</v>
      </c>
      <c r="H13" s="635">
        <v>0</v>
      </c>
      <c r="I13" s="635">
        <f t="shared" si="0"/>
        <v>0</v>
      </c>
      <c r="J13" s="635">
        <f t="shared" si="1"/>
        <v>23840.403209999997</v>
      </c>
      <c r="K13" s="635">
        <f t="shared" si="2"/>
        <v>0</v>
      </c>
      <c r="N13" s="552" t="s">
        <v>829</v>
      </c>
      <c r="O13" s="553" t="s">
        <v>830</v>
      </c>
      <c r="P13" s="553" t="s">
        <v>431</v>
      </c>
      <c r="Q13" s="553" t="s">
        <v>431</v>
      </c>
      <c r="R13" s="1622">
        <v>0</v>
      </c>
      <c r="S13" s="1622">
        <v>1325893147</v>
      </c>
      <c r="T13" s="1622">
        <v>595034170</v>
      </c>
      <c r="U13" s="1623">
        <f t="shared" si="3"/>
        <v>0</v>
      </c>
      <c r="V13" s="1623">
        <f t="shared" si="4"/>
        <v>1372299.4071450001</v>
      </c>
      <c r="W13" s="1623">
        <f t="shared" si="27"/>
        <v>615860.36595000001</v>
      </c>
      <c r="Y13" s="552" t="s">
        <v>428</v>
      </c>
      <c r="Z13" s="553" t="s">
        <v>450</v>
      </c>
      <c r="AA13" s="553" t="s">
        <v>431</v>
      </c>
      <c r="AB13" s="553" t="s">
        <v>431</v>
      </c>
      <c r="AC13" s="560">
        <v>0</v>
      </c>
      <c r="AD13" s="560">
        <v>0</v>
      </c>
      <c r="AE13" s="560">
        <v>0</v>
      </c>
      <c r="AF13" s="560">
        <f t="shared" si="5"/>
        <v>0</v>
      </c>
      <c r="AG13" s="560">
        <f t="shared" si="6"/>
        <v>0</v>
      </c>
      <c r="AH13" s="560">
        <f t="shared" si="7"/>
        <v>0</v>
      </c>
      <c r="AJ13" s="645" t="s">
        <v>835</v>
      </c>
      <c r="AK13" s="646" t="s">
        <v>836</v>
      </c>
      <c r="AL13" s="646" t="s">
        <v>431</v>
      </c>
      <c r="AM13" s="646" t="s">
        <v>431</v>
      </c>
      <c r="AN13" s="647">
        <v>347751238</v>
      </c>
      <c r="AO13" s="560">
        <f t="shared" si="8"/>
        <v>359922.53132999997</v>
      </c>
      <c r="AR13" s="640" t="s">
        <v>428</v>
      </c>
      <c r="AS13" s="640" t="s">
        <v>450</v>
      </c>
      <c r="AT13" s="640" t="s">
        <v>431</v>
      </c>
      <c r="AU13" s="641" t="s">
        <v>431</v>
      </c>
      <c r="AV13" s="642">
        <v>0</v>
      </c>
      <c r="AW13" s="642">
        <v>0</v>
      </c>
      <c r="AX13" s="642">
        <v>0</v>
      </c>
      <c r="AY13" s="636">
        <f t="shared" si="9"/>
        <v>0</v>
      </c>
      <c r="AZ13" s="636">
        <f t="shared" si="10"/>
        <v>0</v>
      </c>
      <c r="BA13" s="636">
        <f t="shared" si="11"/>
        <v>0</v>
      </c>
      <c r="BD13" s="552" t="s">
        <v>837</v>
      </c>
      <c r="BE13" s="553" t="s">
        <v>838</v>
      </c>
      <c r="BF13" s="553" t="s">
        <v>431</v>
      </c>
      <c r="BG13" s="553" t="s">
        <v>431</v>
      </c>
      <c r="BH13" s="560">
        <v>41661000</v>
      </c>
      <c r="BI13" s="636">
        <f t="shared" si="12"/>
        <v>43119.134999999995</v>
      </c>
      <c r="BK13" s="553" t="s">
        <v>428</v>
      </c>
      <c r="BL13" s="553" t="s">
        <v>450</v>
      </c>
      <c r="BM13" s="553" t="s">
        <v>430</v>
      </c>
      <c r="BN13" s="553" t="s">
        <v>313</v>
      </c>
      <c r="BO13" s="560">
        <v>3000000</v>
      </c>
      <c r="BP13" s="560">
        <v>0</v>
      </c>
      <c r="BQ13" s="560">
        <v>0</v>
      </c>
      <c r="BR13" s="643">
        <f t="shared" si="13"/>
        <v>3104.9999999999995</v>
      </c>
      <c r="BS13" s="643">
        <f t="shared" si="14"/>
        <v>0</v>
      </c>
      <c r="BT13" s="643">
        <f t="shared" si="15"/>
        <v>0</v>
      </c>
      <c r="BW13" s="553" t="s">
        <v>825</v>
      </c>
      <c r="BX13" s="553" t="s">
        <v>826</v>
      </c>
      <c r="BY13" s="553" t="s">
        <v>431</v>
      </c>
      <c r="BZ13" s="553" t="s">
        <v>431</v>
      </c>
      <c r="CA13" s="643">
        <v>0</v>
      </c>
      <c r="CB13" s="636">
        <f t="shared" si="16"/>
        <v>0</v>
      </c>
      <c r="CE13" s="553" t="s">
        <v>428</v>
      </c>
      <c r="CF13" s="553" t="s">
        <v>450</v>
      </c>
      <c r="CG13" s="553" t="s">
        <v>430</v>
      </c>
      <c r="CH13" s="553" t="s">
        <v>313</v>
      </c>
      <c r="CI13" s="644">
        <v>3000000</v>
      </c>
      <c r="CJ13" s="644">
        <v>0</v>
      </c>
      <c r="CK13" s="644">
        <v>0</v>
      </c>
      <c r="CL13" s="643">
        <f t="shared" si="17"/>
        <v>3104.9999999999995</v>
      </c>
      <c r="CM13" s="643">
        <f t="shared" si="18"/>
        <v>0</v>
      </c>
      <c r="CN13" s="643">
        <f t="shared" si="19"/>
        <v>0</v>
      </c>
      <c r="CQ13" s="553" t="s">
        <v>839</v>
      </c>
      <c r="CR13" s="553" t="s">
        <v>840</v>
      </c>
      <c r="CS13" s="553" t="s">
        <v>431</v>
      </c>
      <c r="CT13" s="553" t="s">
        <v>431</v>
      </c>
      <c r="CU13" s="639">
        <v>750119142</v>
      </c>
      <c r="CV13" s="636">
        <f t="shared" si="20"/>
        <v>776373.31196999992</v>
      </c>
      <c r="CY13" s="553" t="s">
        <v>428</v>
      </c>
      <c r="CZ13" s="553" t="s">
        <v>450</v>
      </c>
      <c r="DA13" s="553" t="s">
        <v>430</v>
      </c>
      <c r="DB13" s="553" t="s">
        <v>313</v>
      </c>
      <c r="DC13" s="644">
        <v>3000000</v>
      </c>
      <c r="DD13" s="644">
        <v>0</v>
      </c>
      <c r="DE13" s="644">
        <v>0</v>
      </c>
      <c r="DF13" s="636">
        <f t="shared" si="28"/>
        <v>3104.9999999999995</v>
      </c>
      <c r="DG13" s="636">
        <f t="shared" si="21"/>
        <v>0</v>
      </c>
      <c r="DH13" s="636">
        <f t="shared" si="22"/>
        <v>0</v>
      </c>
      <c r="DK13" s="552" t="s">
        <v>837</v>
      </c>
      <c r="DL13" s="553" t="s">
        <v>838</v>
      </c>
      <c r="DM13" s="553" t="s">
        <v>431</v>
      </c>
      <c r="DN13" s="553" t="s">
        <v>431</v>
      </c>
      <c r="DO13" s="553" t="s">
        <v>524</v>
      </c>
      <c r="DP13" s="560">
        <v>602664149</v>
      </c>
      <c r="DQ13" s="636">
        <f t="shared" si="23"/>
        <v>602664.14899999998</v>
      </c>
      <c r="DS13" s="645" t="s">
        <v>428</v>
      </c>
      <c r="DT13" s="646" t="s">
        <v>923</v>
      </c>
      <c r="DU13" s="646" t="s">
        <v>430</v>
      </c>
      <c r="DV13" s="646" t="s">
        <v>313</v>
      </c>
      <c r="DW13" s="647">
        <v>3000000</v>
      </c>
      <c r="DX13" s="647">
        <v>0</v>
      </c>
      <c r="DY13" s="647">
        <v>0</v>
      </c>
      <c r="DZ13" s="636">
        <f t="shared" si="24"/>
        <v>3000</v>
      </c>
      <c r="EA13" s="636">
        <f t="shared" si="25"/>
        <v>0</v>
      </c>
      <c r="EB13" s="636">
        <f t="shared" si="26"/>
        <v>0</v>
      </c>
      <c r="ED13" s="553" t="s">
        <v>835</v>
      </c>
      <c r="EE13" s="553" t="s">
        <v>836</v>
      </c>
      <c r="EF13" s="553" t="s">
        <v>431</v>
      </c>
      <c r="EG13" s="553" t="s">
        <v>431</v>
      </c>
      <c r="EH13" s="560">
        <v>200271669</v>
      </c>
      <c r="EI13" s="636">
        <f t="shared" si="29"/>
        <v>200271.66899999999</v>
      </c>
      <c r="EK13" s="553" t="s">
        <v>428</v>
      </c>
      <c r="EL13" s="553" t="s">
        <v>923</v>
      </c>
      <c r="EM13" s="553" t="s">
        <v>430</v>
      </c>
      <c r="EN13" s="553" t="s">
        <v>313</v>
      </c>
      <c r="EO13" s="560">
        <v>3000000</v>
      </c>
      <c r="EP13" s="560">
        <v>0</v>
      </c>
      <c r="EQ13" s="560">
        <v>0</v>
      </c>
      <c r="ER13" s="636">
        <f t="shared" si="30"/>
        <v>3000</v>
      </c>
      <c r="ES13" s="636">
        <f t="shared" si="31"/>
        <v>0</v>
      </c>
      <c r="ET13" s="636">
        <f t="shared" si="32"/>
        <v>0</v>
      </c>
      <c r="EW13" s="552" t="s">
        <v>841</v>
      </c>
      <c r="EX13" s="553" t="s">
        <v>842</v>
      </c>
      <c r="EY13" s="552" t="s">
        <v>431</v>
      </c>
      <c r="EZ13" s="552" t="s">
        <v>431</v>
      </c>
      <c r="FA13" s="560">
        <v>4198047134</v>
      </c>
      <c r="FB13" s="636">
        <f t="shared" si="33"/>
        <v>4198047.1339999996</v>
      </c>
      <c r="FD13" s="552" t="s">
        <v>428</v>
      </c>
      <c r="FE13" s="552" t="s">
        <v>923</v>
      </c>
      <c r="FF13" s="552" t="s">
        <v>430</v>
      </c>
      <c r="FG13" s="552" t="s">
        <v>313</v>
      </c>
      <c r="FH13" s="560">
        <v>3000000</v>
      </c>
      <c r="FI13" s="560">
        <v>0</v>
      </c>
      <c r="FJ13" s="560">
        <v>0</v>
      </c>
      <c r="FK13" s="643">
        <f t="shared" si="34"/>
        <v>3000</v>
      </c>
      <c r="FL13" s="643">
        <f t="shared" si="35"/>
        <v>0</v>
      </c>
      <c r="FM13" s="643">
        <f t="shared" si="36"/>
        <v>0</v>
      </c>
      <c r="FP13" s="688" t="s">
        <v>835</v>
      </c>
      <c r="FQ13" s="308" t="s">
        <v>836</v>
      </c>
      <c r="FR13" s="688" t="s">
        <v>431</v>
      </c>
      <c r="FS13" s="308" t="s">
        <v>431</v>
      </c>
      <c r="FT13" s="309">
        <v>192240436</v>
      </c>
      <c r="FU13" s="643">
        <f t="shared" si="37"/>
        <v>192240.43599999999</v>
      </c>
      <c r="FW13" s="552" t="s">
        <v>428</v>
      </c>
      <c r="FX13" s="553" t="s">
        <v>923</v>
      </c>
      <c r="FY13" s="552" t="s">
        <v>430</v>
      </c>
      <c r="FZ13" s="553" t="s">
        <v>313</v>
      </c>
      <c r="GA13" s="560">
        <v>3000000</v>
      </c>
      <c r="GB13" s="560">
        <v>0</v>
      </c>
      <c r="GC13" s="560">
        <v>0</v>
      </c>
      <c r="GD13" s="643">
        <f t="shared" si="38"/>
        <v>3000</v>
      </c>
      <c r="GE13" s="643">
        <f t="shared" si="39"/>
        <v>0</v>
      </c>
      <c r="GF13" s="643">
        <f t="shared" si="40"/>
        <v>0</v>
      </c>
      <c r="GI13" s="553" t="s">
        <v>835</v>
      </c>
      <c r="GJ13" s="553" t="s">
        <v>836</v>
      </c>
      <c r="GK13" s="553" t="s">
        <v>431</v>
      </c>
      <c r="GL13" s="553" t="s">
        <v>431</v>
      </c>
      <c r="GM13" s="644">
        <v>279635059</v>
      </c>
      <c r="GN13" s="716">
        <f t="shared" si="41"/>
        <v>279635.05900000001</v>
      </c>
      <c r="GQ13" s="553" t="s">
        <v>428</v>
      </c>
      <c r="GR13" s="553" t="s">
        <v>923</v>
      </c>
      <c r="GS13" s="553" t="s">
        <v>430</v>
      </c>
      <c r="GT13" s="553" t="s">
        <v>313</v>
      </c>
      <c r="GU13" s="717">
        <v>3000000</v>
      </c>
      <c r="GV13" s="717">
        <v>0</v>
      </c>
      <c r="GW13" s="717">
        <v>0</v>
      </c>
      <c r="GX13" s="643">
        <f t="shared" si="42"/>
        <v>3000</v>
      </c>
      <c r="GY13" s="643">
        <f t="shared" si="43"/>
        <v>0</v>
      </c>
      <c r="GZ13" s="643">
        <f t="shared" si="44"/>
        <v>0</v>
      </c>
      <c r="HC13" s="552" t="s">
        <v>831</v>
      </c>
      <c r="HD13" s="552" t="s">
        <v>832</v>
      </c>
      <c r="HE13" s="552" t="s">
        <v>431</v>
      </c>
      <c r="HF13" s="552" t="s">
        <v>431</v>
      </c>
      <c r="HG13" s="560">
        <v>1637343660</v>
      </c>
      <c r="HH13" s="636">
        <f t="shared" si="45"/>
        <v>1637343.66</v>
      </c>
      <c r="HK13" s="552" t="s">
        <v>428</v>
      </c>
      <c r="HL13" s="552" t="s">
        <v>923</v>
      </c>
      <c r="HM13" s="552" t="s">
        <v>430</v>
      </c>
      <c r="HN13" s="552" t="s">
        <v>313</v>
      </c>
      <c r="HO13" s="560">
        <v>1495040</v>
      </c>
      <c r="HP13" s="560">
        <v>0</v>
      </c>
      <c r="HQ13" s="560">
        <v>0</v>
      </c>
      <c r="HR13" s="748">
        <f t="shared" si="46"/>
        <v>1495.04</v>
      </c>
      <c r="HS13" s="748">
        <f t="shared" si="47"/>
        <v>0</v>
      </c>
      <c r="HT13" s="748">
        <f t="shared" si="48"/>
        <v>0</v>
      </c>
    </row>
    <row r="14" spans="1:228" ht="15" x14ac:dyDescent="0.3">
      <c r="A14" s="553" t="s">
        <v>428</v>
      </c>
      <c r="B14" s="553" t="s">
        <v>450</v>
      </c>
      <c r="C14" s="553" t="s">
        <v>429</v>
      </c>
      <c r="D14" s="553" t="s">
        <v>270</v>
      </c>
      <c r="E14" s="553" t="s">
        <v>524</v>
      </c>
      <c r="F14" s="635">
        <v>0</v>
      </c>
      <c r="G14" s="635">
        <v>192285576</v>
      </c>
      <c r="H14" s="635">
        <v>17123798</v>
      </c>
      <c r="I14" s="635">
        <f t="shared" si="0"/>
        <v>0</v>
      </c>
      <c r="J14" s="635">
        <f t="shared" si="1"/>
        <v>199015.57115999999</v>
      </c>
      <c r="K14" s="635">
        <f t="shared" si="2"/>
        <v>17723.130929999996</v>
      </c>
      <c r="N14" s="552" t="s">
        <v>831</v>
      </c>
      <c r="O14" s="553" t="s">
        <v>832</v>
      </c>
      <c r="P14" s="553" t="s">
        <v>431</v>
      </c>
      <c r="Q14" s="553" t="s">
        <v>431</v>
      </c>
      <c r="R14" s="1622">
        <v>0</v>
      </c>
      <c r="S14" s="1622">
        <v>2087428876</v>
      </c>
      <c r="T14" s="1622">
        <v>1934903869</v>
      </c>
      <c r="U14" s="1623">
        <f t="shared" si="3"/>
        <v>0</v>
      </c>
      <c r="V14" s="1623">
        <f t="shared" si="4"/>
        <v>2160488.8866599998</v>
      </c>
      <c r="W14" s="1623">
        <f t="shared" si="27"/>
        <v>2002625.5044149999</v>
      </c>
      <c r="Y14" s="552" t="s">
        <v>428</v>
      </c>
      <c r="Z14" s="553" t="s">
        <v>450</v>
      </c>
      <c r="AA14" s="553" t="s">
        <v>429</v>
      </c>
      <c r="AB14" s="553" t="s">
        <v>270</v>
      </c>
      <c r="AC14" s="560">
        <v>0</v>
      </c>
      <c r="AD14" s="560">
        <v>192285576</v>
      </c>
      <c r="AE14" s="560">
        <v>33047596</v>
      </c>
      <c r="AF14" s="560">
        <f t="shared" si="5"/>
        <v>0</v>
      </c>
      <c r="AG14" s="560">
        <f t="shared" si="6"/>
        <v>199015.57115999999</v>
      </c>
      <c r="AH14" s="560">
        <f t="shared" si="7"/>
        <v>34204.261859999991</v>
      </c>
      <c r="AJ14" s="645" t="s">
        <v>837</v>
      </c>
      <c r="AK14" s="646" t="s">
        <v>838</v>
      </c>
      <c r="AL14" s="646" t="s">
        <v>431</v>
      </c>
      <c r="AM14" s="646" t="s">
        <v>431</v>
      </c>
      <c r="AN14" s="647">
        <v>140969541</v>
      </c>
      <c r="AO14" s="560">
        <f t="shared" si="8"/>
        <v>145903.47493499998</v>
      </c>
      <c r="AR14" s="640" t="s">
        <v>428</v>
      </c>
      <c r="AS14" s="640" t="s">
        <v>450</v>
      </c>
      <c r="AT14" s="640" t="s">
        <v>453</v>
      </c>
      <c r="AU14" s="641" t="s">
        <v>272</v>
      </c>
      <c r="AV14" s="642">
        <v>0</v>
      </c>
      <c r="AW14" s="642">
        <v>499999</v>
      </c>
      <c r="AX14" s="642">
        <v>0</v>
      </c>
      <c r="AY14" s="636">
        <f t="shared" si="9"/>
        <v>0</v>
      </c>
      <c r="AZ14" s="636">
        <f t="shared" si="10"/>
        <v>517.498965</v>
      </c>
      <c r="BA14" s="636">
        <f t="shared" si="11"/>
        <v>0</v>
      </c>
      <c r="BD14" s="552" t="s">
        <v>841</v>
      </c>
      <c r="BE14" s="553" t="s">
        <v>842</v>
      </c>
      <c r="BF14" s="553" t="s">
        <v>431</v>
      </c>
      <c r="BG14" s="553" t="s">
        <v>431</v>
      </c>
      <c r="BH14" s="560">
        <v>1551903202</v>
      </c>
      <c r="BI14" s="636">
        <f t="shared" si="12"/>
        <v>1606219.8140699998</v>
      </c>
      <c r="BK14" s="553" t="s">
        <v>428</v>
      </c>
      <c r="BL14" s="553" t="s">
        <v>450</v>
      </c>
      <c r="BM14" s="553" t="s">
        <v>453</v>
      </c>
      <c r="BN14" s="553" t="s">
        <v>272</v>
      </c>
      <c r="BO14" s="560">
        <v>0</v>
      </c>
      <c r="BP14" s="560">
        <v>1950014</v>
      </c>
      <c r="BQ14" s="560">
        <v>499999</v>
      </c>
      <c r="BR14" s="643">
        <f t="shared" si="13"/>
        <v>0</v>
      </c>
      <c r="BS14" s="643">
        <f t="shared" si="14"/>
        <v>2018.2644899999998</v>
      </c>
      <c r="BT14" s="643">
        <f t="shared" si="15"/>
        <v>517.498965</v>
      </c>
      <c r="BW14" s="553" t="s">
        <v>827</v>
      </c>
      <c r="BX14" s="553" t="s">
        <v>828</v>
      </c>
      <c r="BY14" s="553" t="s">
        <v>431</v>
      </c>
      <c r="BZ14" s="553" t="s">
        <v>431</v>
      </c>
      <c r="CA14" s="643">
        <v>846022781</v>
      </c>
      <c r="CB14" s="636">
        <f t="shared" si="16"/>
        <v>875633.57833499985</v>
      </c>
      <c r="CE14" s="553" t="s">
        <v>428</v>
      </c>
      <c r="CF14" s="553" t="s">
        <v>450</v>
      </c>
      <c r="CG14" s="553" t="s">
        <v>430</v>
      </c>
      <c r="CH14" s="553" t="s">
        <v>313</v>
      </c>
      <c r="CI14" s="644">
        <v>0</v>
      </c>
      <c r="CJ14" s="644">
        <v>2500000</v>
      </c>
      <c r="CK14" s="644">
        <v>812716</v>
      </c>
      <c r="CL14" s="643">
        <f t="shared" si="17"/>
        <v>0</v>
      </c>
      <c r="CM14" s="643">
        <f t="shared" si="18"/>
        <v>2587.5</v>
      </c>
      <c r="CN14" s="643">
        <f t="shared" si="19"/>
        <v>841.16105999999991</v>
      </c>
      <c r="CQ14" s="553" t="s">
        <v>841</v>
      </c>
      <c r="CR14" s="553" t="s">
        <v>842</v>
      </c>
      <c r="CS14" s="553" t="s">
        <v>431</v>
      </c>
      <c r="CT14" s="553" t="s">
        <v>431</v>
      </c>
      <c r="CU14" s="639">
        <v>2096652991</v>
      </c>
      <c r="CV14" s="636">
        <f t="shared" si="20"/>
        <v>2170035.8456849996</v>
      </c>
      <c r="CY14" s="553" t="s">
        <v>428</v>
      </c>
      <c r="CZ14" s="553" t="s">
        <v>450</v>
      </c>
      <c r="DA14" s="553" t="s">
        <v>456</v>
      </c>
      <c r="DB14" s="553" t="s">
        <v>269</v>
      </c>
      <c r="DC14" s="644">
        <v>0</v>
      </c>
      <c r="DD14" s="644">
        <v>1051138756</v>
      </c>
      <c r="DE14" s="644">
        <v>947677463</v>
      </c>
      <c r="DF14" s="636">
        <f t="shared" si="28"/>
        <v>0</v>
      </c>
      <c r="DG14" s="636">
        <f t="shared" si="21"/>
        <v>1087928.61246</v>
      </c>
      <c r="DH14" s="636">
        <f t="shared" si="22"/>
        <v>980846.17420499993</v>
      </c>
      <c r="DK14" s="552" t="s">
        <v>839</v>
      </c>
      <c r="DL14" s="553" t="s">
        <v>840</v>
      </c>
      <c r="DM14" s="553" t="s">
        <v>431</v>
      </c>
      <c r="DN14" s="553" t="s">
        <v>431</v>
      </c>
      <c r="DO14" s="553" t="s">
        <v>524</v>
      </c>
      <c r="DP14" s="560">
        <v>636712010</v>
      </c>
      <c r="DQ14" s="636">
        <f t="shared" si="23"/>
        <v>636712.01</v>
      </c>
      <c r="DS14" s="645" t="s">
        <v>428</v>
      </c>
      <c r="DT14" s="646" t="s">
        <v>923</v>
      </c>
      <c r="DU14" s="646" t="s">
        <v>454</v>
      </c>
      <c r="DV14" s="646" t="s">
        <v>455</v>
      </c>
      <c r="DW14" s="647">
        <v>0</v>
      </c>
      <c r="DX14" s="647">
        <v>106517513</v>
      </c>
      <c r="DY14" s="647">
        <v>14243338</v>
      </c>
      <c r="DZ14" s="636">
        <f t="shared" si="24"/>
        <v>0</v>
      </c>
      <c r="EA14" s="636">
        <f t="shared" si="25"/>
        <v>106517.51300000001</v>
      </c>
      <c r="EB14" s="636">
        <f t="shared" si="26"/>
        <v>14243.338</v>
      </c>
      <c r="ED14" s="553" t="s">
        <v>837</v>
      </c>
      <c r="EE14" s="553" t="s">
        <v>838</v>
      </c>
      <c r="EF14" s="553" t="s">
        <v>431</v>
      </c>
      <c r="EG14" s="553" t="s">
        <v>431</v>
      </c>
      <c r="EH14" s="560">
        <v>601862259</v>
      </c>
      <c r="EI14" s="636">
        <f t="shared" si="29"/>
        <v>601862.25899999996</v>
      </c>
      <c r="EK14" s="553" t="s">
        <v>428</v>
      </c>
      <c r="EL14" s="553" t="s">
        <v>923</v>
      </c>
      <c r="EM14" s="553" t="s">
        <v>430</v>
      </c>
      <c r="EN14" s="553" t="s">
        <v>313</v>
      </c>
      <c r="EO14" s="560">
        <v>0</v>
      </c>
      <c r="EP14" s="560">
        <v>2500000</v>
      </c>
      <c r="EQ14" s="560">
        <v>1035758</v>
      </c>
      <c r="ER14" s="636">
        <f t="shared" si="30"/>
        <v>0</v>
      </c>
      <c r="ES14" s="636">
        <f t="shared" si="31"/>
        <v>2500</v>
      </c>
      <c r="ET14" s="636">
        <f t="shared" si="32"/>
        <v>1035.758</v>
      </c>
      <c r="EW14" s="552" t="s">
        <v>432</v>
      </c>
      <c r="EX14" s="553" t="s">
        <v>451</v>
      </c>
      <c r="EY14" s="552" t="s">
        <v>431</v>
      </c>
      <c r="EZ14" s="552" t="s">
        <v>431</v>
      </c>
      <c r="FA14" s="560">
        <v>1607860326</v>
      </c>
      <c r="FB14" s="636">
        <f t="shared" si="33"/>
        <v>1607860.3259999999</v>
      </c>
      <c r="FD14" s="552" t="s">
        <v>428</v>
      </c>
      <c r="FE14" s="552" t="s">
        <v>923</v>
      </c>
      <c r="FF14" s="552" t="s">
        <v>454</v>
      </c>
      <c r="FG14" s="552" t="s">
        <v>455</v>
      </c>
      <c r="FH14" s="560">
        <v>0</v>
      </c>
      <c r="FI14" s="560">
        <v>106517513</v>
      </c>
      <c r="FJ14" s="560">
        <v>14243338</v>
      </c>
      <c r="FK14" s="643">
        <f t="shared" si="34"/>
        <v>0</v>
      </c>
      <c r="FL14" s="643">
        <f t="shared" si="35"/>
        <v>106517.51300000001</v>
      </c>
      <c r="FM14" s="643">
        <f t="shared" si="36"/>
        <v>14243.338</v>
      </c>
      <c r="FP14" s="688" t="s">
        <v>837</v>
      </c>
      <c r="FQ14" s="308" t="s">
        <v>838</v>
      </c>
      <c r="FR14" s="688" t="s">
        <v>431</v>
      </c>
      <c r="FS14" s="308" t="s">
        <v>431</v>
      </c>
      <c r="FT14" s="309">
        <v>281503314</v>
      </c>
      <c r="FU14" s="643">
        <f t="shared" si="37"/>
        <v>281503.31400000001</v>
      </c>
      <c r="FW14" s="552" t="s">
        <v>428</v>
      </c>
      <c r="FX14" s="553" t="s">
        <v>923</v>
      </c>
      <c r="FY14" s="552" t="s">
        <v>430</v>
      </c>
      <c r="FZ14" s="553" t="s">
        <v>313</v>
      </c>
      <c r="GA14" s="560">
        <v>0</v>
      </c>
      <c r="GB14" s="560">
        <v>1374320</v>
      </c>
      <c r="GC14" s="560">
        <v>2550000</v>
      </c>
      <c r="GD14" s="643">
        <f t="shared" si="38"/>
        <v>0</v>
      </c>
      <c r="GE14" s="643">
        <f t="shared" si="39"/>
        <v>1374.32</v>
      </c>
      <c r="GF14" s="643">
        <f t="shared" si="40"/>
        <v>2550</v>
      </c>
      <c r="GI14" s="553" t="s">
        <v>837</v>
      </c>
      <c r="GJ14" s="553" t="s">
        <v>838</v>
      </c>
      <c r="GK14" s="553" t="s">
        <v>431</v>
      </c>
      <c r="GL14" s="553" t="s">
        <v>431</v>
      </c>
      <c r="GM14" s="644">
        <v>343750574</v>
      </c>
      <c r="GN14" s="716">
        <f t="shared" si="41"/>
        <v>343750.57400000002</v>
      </c>
      <c r="GQ14" s="553" t="s">
        <v>428</v>
      </c>
      <c r="GR14" s="553" t="s">
        <v>923</v>
      </c>
      <c r="GS14" s="553" t="s">
        <v>429</v>
      </c>
      <c r="GT14" s="553" t="s">
        <v>270</v>
      </c>
      <c r="GU14" s="717">
        <v>0</v>
      </c>
      <c r="GV14" s="717">
        <v>178056948</v>
      </c>
      <c r="GW14" s="717">
        <v>226962821</v>
      </c>
      <c r="GX14" s="643">
        <f t="shared" si="42"/>
        <v>0</v>
      </c>
      <c r="GY14" s="643">
        <f t="shared" si="43"/>
        <v>178056.948</v>
      </c>
      <c r="GZ14" s="643">
        <f t="shared" si="44"/>
        <v>226962.821</v>
      </c>
      <c r="HC14" s="552" t="s">
        <v>835</v>
      </c>
      <c r="HD14" s="552" t="s">
        <v>836</v>
      </c>
      <c r="HE14" s="552" t="s">
        <v>431</v>
      </c>
      <c r="HF14" s="552" t="s">
        <v>431</v>
      </c>
      <c r="HG14" s="560">
        <v>1659585535</v>
      </c>
      <c r="HH14" s="636">
        <f t="shared" si="45"/>
        <v>1659585.5349999999</v>
      </c>
      <c r="HK14" s="552" t="s">
        <v>428</v>
      </c>
      <c r="HL14" s="552" t="s">
        <v>923</v>
      </c>
      <c r="HM14" s="552" t="s">
        <v>479</v>
      </c>
      <c r="HN14" s="552" t="s">
        <v>333</v>
      </c>
      <c r="HO14" s="560">
        <v>0</v>
      </c>
      <c r="HP14" s="560">
        <v>502448627</v>
      </c>
      <c r="HQ14" s="560">
        <v>502448627</v>
      </c>
      <c r="HR14" s="748">
        <f t="shared" si="46"/>
        <v>0</v>
      </c>
      <c r="HS14" s="748">
        <f t="shared" si="47"/>
        <v>502448.62699999998</v>
      </c>
      <c r="HT14" s="748">
        <f t="shared" si="48"/>
        <v>502448.62699999998</v>
      </c>
    </row>
    <row r="15" spans="1:228" ht="15" x14ac:dyDescent="0.3">
      <c r="A15" s="553" t="s">
        <v>521</v>
      </c>
      <c r="B15" s="553" t="s">
        <v>522</v>
      </c>
      <c r="C15" s="553" t="s">
        <v>431</v>
      </c>
      <c r="D15" s="553" t="s">
        <v>431</v>
      </c>
      <c r="E15" s="553" t="s">
        <v>524</v>
      </c>
      <c r="F15" s="635">
        <v>10000</v>
      </c>
      <c r="G15" s="635">
        <v>0</v>
      </c>
      <c r="H15" s="635">
        <v>0</v>
      </c>
      <c r="I15" s="635">
        <f t="shared" si="0"/>
        <v>10.35</v>
      </c>
      <c r="J15" s="635">
        <f t="shared" si="1"/>
        <v>0</v>
      </c>
      <c r="K15" s="635">
        <f t="shared" si="2"/>
        <v>0</v>
      </c>
      <c r="N15" s="552" t="s">
        <v>833</v>
      </c>
      <c r="O15" s="553" t="s">
        <v>834</v>
      </c>
      <c r="P15" s="553" t="s">
        <v>431</v>
      </c>
      <c r="Q15" s="553" t="s">
        <v>431</v>
      </c>
      <c r="R15" s="1622">
        <v>0</v>
      </c>
      <c r="S15" s="1622">
        <v>3470113168</v>
      </c>
      <c r="T15" s="1622">
        <v>2201230694</v>
      </c>
      <c r="U15" s="1623">
        <f t="shared" si="3"/>
        <v>0</v>
      </c>
      <c r="V15" s="1623">
        <f t="shared" si="4"/>
        <v>3591567.1288799997</v>
      </c>
      <c r="W15" s="1623">
        <f t="shared" si="27"/>
        <v>2278273.76829</v>
      </c>
      <c r="Y15" s="552" t="s">
        <v>428</v>
      </c>
      <c r="Z15" s="553" t="s">
        <v>450</v>
      </c>
      <c r="AA15" s="553" t="s">
        <v>454</v>
      </c>
      <c r="AB15" s="553" t="s">
        <v>455</v>
      </c>
      <c r="AC15" s="560">
        <v>0</v>
      </c>
      <c r="AD15" s="560">
        <v>23034206</v>
      </c>
      <c r="AE15" s="560">
        <v>838747</v>
      </c>
      <c r="AF15" s="560">
        <f t="shared" si="5"/>
        <v>0</v>
      </c>
      <c r="AG15" s="560">
        <f t="shared" si="6"/>
        <v>23840.403209999997</v>
      </c>
      <c r="AH15" s="560">
        <f t="shared" si="7"/>
        <v>868.10314499999993</v>
      </c>
      <c r="AJ15" s="645" t="s">
        <v>841</v>
      </c>
      <c r="AK15" s="646" t="s">
        <v>842</v>
      </c>
      <c r="AL15" s="646" t="s">
        <v>431</v>
      </c>
      <c r="AM15" s="646" t="s">
        <v>431</v>
      </c>
      <c r="AN15" s="647">
        <v>1515072391</v>
      </c>
      <c r="AO15" s="560">
        <f t="shared" si="8"/>
        <v>1568099.924685</v>
      </c>
      <c r="AR15" s="640" t="s">
        <v>428</v>
      </c>
      <c r="AS15" s="640" t="s">
        <v>450</v>
      </c>
      <c r="AT15" s="640" t="s">
        <v>429</v>
      </c>
      <c r="AU15" s="641" t="s">
        <v>270</v>
      </c>
      <c r="AV15" s="642">
        <v>0</v>
      </c>
      <c r="AW15" s="642">
        <v>202905603</v>
      </c>
      <c r="AX15" s="642">
        <v>48209623</v>
      </c>
      <c r="AY15" s="636">
        <f t="shared" si="9"/>
        <v>0</v>
      </c>
      <c r="AZ15" s="636">
        <f t="shared" si="10"/>
        <v>210007.29910499998</v>
      </c>
      <c r="BA15" s="636">
        <f t="shared" si="11"/>
        <v>49896.959804999999</v>
      </c>
      <c r="BD15" s="552" t="s">
        <v>435</v>
      </c>
      <c r="BE15" s="553" t="s">
        <v>452</v>
      </c>
      <c r="BF15" s="553" t="s">
        <v>431</v>
      </c>
      <c r="BG15" s="553" t="s">
        <v>431</v>
      </c>
      <c r="BH15" s="560">
        <v>1039948825</v>
      </c>
      <c r="BI15" s="636">
        <f t="shared" si="12"/>
        <v>1076347.033875</v>
      </c>
      <c r="BK15" s="553" t="s">
        <v>428</v>
      </c>
      <c r="BL15" s="553" t="s">
        <v>450</v>
      </c>
      <c r="BM15" s="553" t="s">
        <v>430</v>
      </c>
      <c r="BN15" s="553" t="s">
        <v>313</v>
      </c>
      <c r="BO15" s="560">
        <v>0</v>
      </c>
      <c r="BP15" s="560">
        <v>2200000</v>
      </c>
      <c r="BQ15" s="560">
        <v>450496</v>
      </c>
      <c r="BR15" s="643">
        <f t="shared" si="13"/>
        <v>0</v>
      </c>
      <c r="BS15" s="643">
        <f t="shared" si="14"/>
        <v>2277</v>
      </c>
      <c r="BT15" s="643">
        <f t="shared" si="15"/>
        <v>466.26335999999992</v>
      </c>
      <c r="BW15" s="553" t="s">
        <v>829</v>
      </c>
      <c r="BX15" s="553" t="s">
        <v>830</v>
      </c>
      <c r="BY15" s="553" t="s">
        <v>431</v>
      </c>
      <c r="BZ15" s="553" t="s">
        <v>431</v>
      </c>
      <c r="CA15" s="643">
        <v>0</v>
      </c>
      <c r="CB15" s="636">
        <f t="shared" si="16"/>
        <v>0</v>
      </c>
      <c r="CE15" s="553" t="s">
        <v>428</v>
      </c>
      <c r="CF15" s="553" t="s">
        <v>450</v>
      </c>
      <c r="CG15" s="553" t="s">
        <v>454</v>
      </c>
      <c r="CH15" s="553" t="s">
        <v>455</v>
      </c>
      <c r="CI15" s="644">
        <v>0</v>
      </c>
      <c r="CJ15" s="644">
        <v>40567513</v>
      </c>
      <c r="CK15" s="644">
        <v>14243338</v>
      </c>
      <c r="CL15" s="643">
        <f t="shared" si="17"/>
        <v>0</v>
      </c>
      <c r="CM15" s="643">
        <f t="shared" si="18"/>
        <v>41987.375954999996</v>
      </c>
      <c r="CN15" s="643">
        <f t="shared" si="19"/>
        <v>14741.854829999998</v>
      </c>
      <c r="CQ15" s="553" t="s">
        <v>435</v>
      </c>
      <c r="CR15" s="553" t="s">
        <v>452</v>
      </c>
      <c r="CS15" s="553" t="s">
        <v>431</v>
      </c>
      <c r="CT15" s="553" t="s">
        <v>431</v>
      </c>
      <c r="CU15" s="639">
        <v>312223200</v>
      </c>
      <c r="CV15" s="636">
        <f t="shared" si="20"/>
        <v>323151.01199999999</v>
      </c>
      <c r="CY15" s="553" t="s">
        <v>428</v>
      </c>
      <c r="CZ15" s="553" t="s">
        <v>450</v>
      </c>
      <c r="DA15" s="553" t="s">
        <v>430</v>
      </c>
      <c r="DB15" s="553" t="s">
        <v>313</v>
      </c>
      <c r="DC15" s="644">
        <v>0</v>
      </c>
      <c r="DD15" s="644">
        <v>2500000</v>
      </c>
      <c r="DE15" s="644">
        <v>977902</v>
      </c>
      <c r="DF15" s="636">
        <f t="shared" si="28"/>
        <v>0</v>
      </c>
      <c r="DG15" s="636">
        <f t="shared" si="21"/>
        <v>2587.5</v>
      </c>
      <c r="DH15" s="636">
        <f t="shared" si="22"/>
        <v>1012.12857</v>
      </c>
      <c r="DK15" s="552" t="s">
        <v>841</v>
      </c>
      <c r="DL15" s="553" t="s">
        <v>842</v>
      </c>
      <c r="DM15" s="553" t="s">
        <v>431</v>
      </c>
      <c r="DN15" s="553" t="s">
        <v>431</v>
      </c>
      <c r="DO15" s="553" t="s">
        <v>524</v>
      </c>
      <c r="DP15" s="560">
        <v>11406123967</v>
      </c>
      <c r="DQ15" s="636">
        <f t="shared" si="23"/>
        <v>11406123.967</v>
      </c>
      <c r="DS15" s="645" t="s">
        <v>428</v>
      </c>
      <c r="DT15" s="646" t="s">
        <v>923</v>
      </c>
      <c r="DU15" s="646" t="s">
        <v>431</v>
      </c>
      <c r="DV15" s="646" t="s">
        <v>431</v>
      </c>
      <c r="DW15" s="647">
        <v>0</v>
      </c>
      <c r="DX15" s="647">
        <v>0</v>
      </c>
      <c r="DY15" s="647">
        <v>0</v>
      </c>
      <c r="DZ15" s="636">
        <f t="shared" si="24"/>
        <v>0</v>
      </c>
      <c r="EA15" s="636">
        <f t="shared" si="25"/>
        <v>0</v>
      </c>
      <c r="EB15" s="636">
        <f t="shared" si="26"/>
        <v>0</v>
      </c>
      <c r="ED15" s="553" t="s">
        <v>839</v>
      </c>
      <c r="EE15" s="553" t="s">
        <v>840</v>
      </c>
      <c r="EF15" s="553" t="s">
        <v>431</v>
      </c>
      <c r="EG15" s="553" t="s">
        <v>431</v>
      </c>
      <c r="EH15" s="560">
        <v>74638248</v>
      </c>
      <c r="EI15" s="636">
        <f t="shared" si="29"/>
        <v>74638.248000000007</v>
      </c>
      <c r="EK15" s="553" t="s">
        <v>428</v>
      </c>
      <c r="EL15" s="553" t="s">
        <v>923</v>
      </c>
      <c r="EM15" s="553" t="s">
        <v>454</v>
      </c>
      <c r="EN15" s="553" t="s">
        <v>455</v>
      </c>
      <c r="EO15" s="560">
        <v>0</v>
      </c>
      <c r="EP15" s="560">
        <v>40567513</v>
      </c>
      <c r="EQ15" s="560">
        <v>14243338</v>
      </c>
      <c r="ER15" s="636">
        <f t="shared" si="30"/>
        <v>0</v>
      </c>
      <c r="ES15" s="636">
        <f t="shared" si="31"/>
        <v>40567.512999999999</v>
      </c>
      <c r="ET15" s="636">
        <f t="shared" si="32"/>
        <v>14243.338</v>
      </c>
      <c r="EW15" s="552" t="s">
        <v>435</v>
      </c>
      <c r="EX15" s="553" t="s">
        <v>452</v>
      </c>
      <c r="EY15" s="552" t="s">
        <v>431</v>
      </c>
      <c r="EZ15" s="552" t="s">
        <v>431</v>
      </c>
      <c r="FA15" s="560">
        <v>210819581</v>
      </c>
      <c r="FB15" s="636">
        <f t="shared" si="33"/>
        <v>210819.58100000001</v>
      </c>
      <c r="FD15" s="552" t="s">
        <v>428</v>
      </c>
      <c r="FE15" s="552" t="s">
        <v>923</v>
      </c>
      <c r="FF15" s="552" t="s">
        <v>430</v>
      </c>
      <c r="FG15" s="552" t="s">
        <v>313</v>
      </c>
      <c r="FH15" s="560">
        <v>0</v>
      </c>
      <c r="FI15" s="560">
        <v>2500000</v>
      </c>
      <c r="FJ15" s="560">
        <v>1093614</v>
      </c>
      <c r="FK15" s="643">
        <f t="shared" si="34"/>
        <v>0</v>
      </c>
      <c r="FL15" s="643">
        <f t="shared" si="35"/>
        <v>2500</v>
      </c>
      <c r="FM15" s="643">
        <f t="shared" si="36"/>
        <v>1093.614</v>
      </c>
      <c r="FP15" s="688" t="s">
        <v>839</v>
      </c>
      <c r="FQ15" s="308" t="s">
        <v>840</v>
      </c>
      <c r="FR15" s="688" t="s">
        <v>431</v>
      </c>
      <c r="FS15" s="308" t="s">
        <v>431</v>
      </c>
      <c r="FT15" s="309">
        <v>736015092</v>
      </c>
      <c r="FU15" s="643">
        <f t="shared" si="37"/>
        <v>736015.09199999995</v>
      </c>
      <c r="FW15" s="552" t="s">
        <v>428</v>
      </c>
      <c r="FX15" s="553" t="s">
        <v>923</v>
      </c>
      <c r="FY15" s="552" t="s">
        <v>454</v>
      </c>
      <c r="FZ15" s="553" t="s">
        <v>455</v>
      </c>
      <c r="GA15" s="560">
        <v>0</v>
      </c>
      <c r="GB15" s="560">
        <v>35756938</v>
      </c>
      <c r="GC15" s="560">
        <v>106517513</v>
      </c>
      <c r="GD15" s="643">
        <f t="shared" si="38"/>
        <v>0</v>
      </c>
      <c r="GE15" s="643">
        <f t="shared" si="39"/>
        <v>35756.938000000002</v>
      </c>
      <c r="GF15" s="643">
        <f t="shared" si="40"/>
        <v>106517.51300000001</v>
      </c>
      <c r="GI15" s="553" t="s">
        <v>839</v>
      </c>
      <c r="GJ15" s="553" t="s">
        <v>840</v>
      </c>
      <c r="GK15" s="553" t="s">
        <v>431</v>
      </c>
      <c r="GL15" s="553" t="s">
        <v>431</v>
      </c>
      <c r="GM15" s="644">
        <v>1200094092</v>
      </c>
      <c r="GN15" s="716">
        <f t="shared" si="41"/>
        <v>1200094.0919999999</v>
      </c>
      <c r="GQ15" s="553" t="s">
        <v>428</v>
      </c>
      <c r="GR15" s="553" t="s">
        <v>923</v>
      </c>
      <c r="GS15" s="553" t="s">
        <v>430</v>
      </c>
      <c r="GT15" s="553" t="s">
        <v>313</v>
      </c>
      <c r="GU15" s="717">
        <v>0</v>
      </c>
      <c r="GV15" s="717">
        <v>1434696</v>
      </c>
      <c r="GW15" s="717">
        <v>2550000</v>
      </c>
      <c r="GX15" s="643">
        <f t="shared" si="42"/>
        <v>0</v>
      </c>
      <c r="GY15" s="643">
        <f t="shared" si="43"/>
        <v>1434.6959999999999</v>
      </c>
      <c r="GZ15" s="643">
        <f t="shared" si="44"/>
        <v>2550</v>
      </c>
      <c r="HC15" s="552" t="s">
        <v>837</v>
      </c>
      <c r="HD15" s="552" t="s">
        <v>838</v>
      </c>
      <c r="HE15" s="552" t="s">
        <v>431</v>
      </c>
      <c r="HF15" s="552" t="s">
        <v>431</v>
      </c>
      <c r="HG15" s="560">
        <v>685515215</v>
      </c>
      <c r="HH15" s="636">
        <f t="shared" si="45"/>
        <v>685515.21499999997</v>
      </c>
      <c r="HK15" s="552" t="s">
        <v>428</v>
      </c>
      <c r="HL15" s="552" t="s">
        <v>923</v>
      </c>
      <c r="HM15" s="552" t="s">
        <v>456</v>
      </c>
      <c r="HN15" s="552" t="s">
        <v>269</v>
      </c>
      <c r="HO15" s="560">
        <v>0</v>
      </c>
      <c r="HP15" s="560">
        <v>2848446116</v>
      </c>
      <c r="HQ15" s="560">
        <v>2848446116</v>
      </c>
      <c r="HR15" s="748">
        <f t="shared" si="46"/>
        <v>0</v>
      </c>
      <c r="HS15" s="748">
        <f t="shared" si="47"/>
        <v>2848446.1159999999</v>
      </c>
      <c r="HT15" s="748">
        <f t="shared" si="48"/>
        <v>2848446.1159999999</v>
      </c>
    </row>
    <row r="16" spans="1:228" ht="15" x14ac:dyDescent="0.3">
      <c r="A16" s="553" t="s">
        <v>434</v>
      </c>
      <c r="B16" s="553" t="s">
        <v>141</v>
      </c>
      <c r="C16" s="553" t="s">
        <v>431</v>
      </c>
      <c r="D16" s="553" t="s">
        <v>431</v>
      </c>
      <c r="E16" s="553" t="s">
        <v>524</v>
      </c>
      <c r="F16" s="635">
        <v>5667935000</v>
      </c>
      <c r="G16" s="635">
        <v>0</v>
      </c>
      <c r="H16" s="635">
        <v>0</v>
      </c>
      <c r="I16" s="635">
        <f t="shared" si="0"/>
        <v>5866312.7249999996</v>
      </c>
      <c r="J16" s="635">
        <f t="shared" si="1"/>
        <v>0</v>
      </c>
      <c r="K16" s="635">
        <f t="shared" si="2"/>
        <v>0</v>
      </c>
      <c r="N16" s="552" t="s">
        <v>835</v>
      </c>
      <c r="O16" s="553" t="s">
        <v>836</v>
      </c>
      <c r="P16" s="553" t="s">
        <v>431</v>
      </c>
      <c r="Q16" s="553" t="s">
        <v>431</v>
      </c>
      <c r="R16" s="1622">
        <v>0</v>
      </c>
      <c r="S16" s="1622">
        <v>422592850</v>
      </c>
      <c r="T16" s="1622">
        <v>363792850</v>
      </c>
      <c r="U16" s="1623">
        <f t="shared" si="3"/>
        <v>0</v>
      </c>
      <c r="V16" s="1623">
        <f t="shared" si="4"/>
        <v>437383.59974999994</v>
      </c>
      <c r="W16" s="1623">
        <f t="shared" si="27"/>
        <v>376525.59974999994</v>
      </c>
      <c r="Y16" s="552" t="s">
        <v>428</v>
      </c>
      <c r="Z16" s="553" t="s">
        <v>450</v>
      </c>
      <c r="AA16" s="553" t="s">
        <v>430</v>
      </c>
      <c r="AB16" s="553" t="s">
        <v>313</v>
      </c>
      <c r="AC16" s="560">
        <v>0</v>
      </c>
      <c r="AD16" s="560">
        <v>2200000</v>
      </c>
      <c r="AE16" s="560">
        <v>125356</v>
      </c>
      <c r="AF16" s="560">
        <f t="shared" si="5"/>
        <v>0</v>
      </c>
      <c r="AG16" s="560">
        <f t="shared" si="6"/>
        <v>2277</v>
      </c>
      <c r="AH16" s="560">
        <f t="shared" si="7"/>
        <v>129.74345999999997</v>
      </c>
      <c r="AJ16" s="645" t="s">
        <v>843</v>
      </c>
      <c r="AK16" s="646" t="s">
        <v>844</v>
      </c>
      <c r="AL16" s="646" t="s">
        <v>431</v>
      </c>
      <c r="AM16" s="646" t="s">
        <v>431</v>
      </c>
      <c r="AN16" s="647">
        <v>0</v>
      </c>
      <c r="AO16" s="560">
        <f t="shared" si="8"/>
        <v>0</v>
      </c>
      <c r="AR16" s="640" t="s">
        <v>428</v>
      </c>
      <c r="AS16" s="640" t="s">
        <v>450</v>
      </c>
      <c r="AT16" s="640" t="s">
        <v>430</v>
      </c>
      <c r="AU16" s="641" t="s">
        <v>313</v>
      </c>
      <c r="AV16" s="642">
        <v>0</v>
      </c>
      <c r="AW16" s="642">
        <v>2200000</v>
      </c>
      <c r="AX16" s="642">
        <v>287830</v>
      </c>
      <c r="AY16" s="636">
        <f t="shared" si="9"/>
        <v>0</v>
      </c>
      <c r="AZ16" s="636">
        <f t="shared" si="10"/>
        <v>2277</v>
      </c>
      <c r="BA16" s="636">
        <f t="shared" si="11"/>
        <v>297.90404999999998</v>
      </c>
      <c r="BI16" s="232">
        <f>SUM(BI3:BI15)</f>
        <v>29475465.172920004</v>
      </c>
      <c r="BK16" s="553" t="s">
        <v>428</v>
      </c>
      <c r="BL16" s="553" t="s">
        <v>450</v>
      </c>
      <c r="BM16" s="553" t="s">
        <v>456</v>
      </c>
      <c r="BN16" s="553" t="s">
        <v>269</v>
      </c>
      <c r="BO16" s="560">
        <v>0</v>
      </c>
      <c r="BP16" s="560">
        <v>713136390</v>
      </c>
      <c r="BQ16" s="560">
        <v>713136390</v>
      </c>
      <c r="BR16" s="643">
        <f t="shared" si="13"/>
        <v>0</v>
      </c>
      <c r="BS16" s="643">
        <f t="shared" si="14"/>
        <v>738096.16365</v>
      </c>
      <c r="BT16" s="643">
        <f t="shared" si="15"/>
        <v>738096.16365</v>
      </c>
      <c r="BW16" s="553" t="s">
        <v>829</v>
      </c>
      <c r="BX16" s="553" t="s">
        <v>830</v>
      </c>
      <c r="BY16" s="553" t="s">
        <v>431</v>
      </c>
      <c r="BZ16" s="553" t="s">
        <v>431</v>
      </c>
      <c r="CA16" s="643">
        <v>1485183526</v>
      </c>
      <c r="CB16" s="636">
        <f t="shared" si="16"/>
        <v>1537164.9494099999</v>
      </c>
      <c r="CE16" s="553" t="s">
        <v>428</v>
      </c>
      <c r="CF16" s="553" t="s">
        <v>450</v>
      </c>
      <c r="CG16" s="553" t="s">
        <v>431</v>
      </c>
      <c r="CH16" s="553" t="s">
        <v>431</v>
      </c>
      <c r="CI16" s="644">
        <v>0</v>
      </c>
      <c r="CJ16" s="644">
        <v>0</v>
      </c>
      <c r="CK16" s="644">
        <v>0</v>
      </c>
      <c r="CL16" s="643">
        <f t="shared" si="17"/>
        <v>0</v>
      </c>
      <c r="CM16" s="643">
        <f t="shared" si="18"/>
        <v>0</v>
      </c>
      <c r="CN16" s="643">
        <f t="shared" si="19"/>
        <v>0</v>
      </c>
      <c r="CV16" s="232">
        <f>SUM(CV3:CV15)</f>
        <v>15089015.183085</v>
      </c>
      <c r="CY16" s="553" t="s">
        <v>428</v>
      </c>
      <c r="CZ16" s="553" t="s">
        <v>450</v>
      </c>
      <c r="DA16" s="553" t="s">
        <v>431</v>
      </c>
      <c r="DB16" s="553" t="s">
        <v>431</v>
      </c>
      <c r="DC16" s="644">
        <v>0</v>
      </c>
      <c r="DD16" s="644">
        <v>0</v>
      </c>
      <c r="DE16" s="644">
        <v>0</v>
      </c>
      <c r="DF16" s="636">
        <f t="shared" si="28"/>
        <v>0</v>
      </c>
      <c r="DG16" s="636">
        <f t="shared" si="21"/>
        <v>0</v>
      </c>
      <c r="DH16" s="636">
        <f t="shared" si="22"/>
        <v>0</v>
      </c>
      <c r="DK16" s="552" t="s">
        <v>432</v>
      </c>
      <c r="DL16" s="553" t="s">
        <v>451</v>
      </c>
      <c r="DM16" s="553" t="s">
        <v>431</v>
      </c>
      <c r="DN16" s="553" t="s">
        <v>431</v>
      </c>
      <c r="DO16" s="553" t="s">
        <v>524</v>
      </c>
      <c r="DP16" s="560">
        <v>7465274223</v>
      </c>
      <c r="DQ16" s="636">
        <f t="shared" si="23"/>
        <v>7465274.2230000002</v>
      </c>
      <c r="DS16" s="645" t="s">
        <v>428</v>
      </c>
      <c r="DT16" s="646" t="s">
        <v>923</v>
      </c>
      <c r="DU16" s="646" t="s">
        <v>456</v>
      </c>
      <c r="DV16" s="646" t="s">
        <v>269</v>
      </c>
      <c r="DW16" s="647">
        <v>0</v>
      </c>
      <c r="DX16" s="647">
        <v>1341582476</v>
      </c>
      <c r="DY16" s="647">
        <v>1184235218</v>
      </c>
      <c r="DZ16" s="636">
        <f t="shared" si="24"/>
        <v>0</v>
      </c>
      <c r="EA16" s="636">
        <f t="shared" si="25"/>
        <v>1341582.476</v>
      </c>
      <c r="EB16" s="636">
        <f t="shared" si="26"/>
        <v>1184235.2180000001</v>
      </c>
      <c r="ED16" s="553" t="s">
        <v>841</v>
      </c>
      <c r="EE16" s="553" t="s">
        <v>842</v>
      </c>
      <c r="EF16" s="553" t="s">
        <v>431</v>
      </c>
      <c r="EG16" s="553" t="s">
        <v>431</v>
      </c>
      <c r="EH16" s="560">
        <v>4166102114</v>
      </c>
      <c r="EI16" s="636">
        <f t="shared" si="29"/>
        <v>4166102.1140000001</v>
      </c>
      <c r="EK16" s="553" t="s">
        <v>428</v>
      </c>
      <c r="EL16" s="553" t="s">
        <v>923</v>
      </c>
      <c r="EM16" s="553" t="s">
        <v>431</v>
      </c>
      <c r="EN16" s="553" t="s">
        <v>431</v>
      </c>
      <c r="EO16" s="560">
        <v>0</v>
      </c>
      <c r="EP16" s="560">
        <v>0</v>
      </c>
      <c r="EQ16" s="560">
        <v>0</v>
      </c>
      <c r="ER16" s="636">
        <f t="shared" si="30"/>
        <v>0</v>
      </c>
      <c r="ES16" s="636">
        <f t="shared" si="31"/>
        <v>0</v>
      </c>
      <c r="ET16" s="636">
        <f t="shared" si="32"/>
        <v>0</v>
      </c>
      <c r="FB16" s="232">
        <f>SUM(FB3:FB15)</f>
        <v>16265569.859999999</v>
      </c>
      <c r="FD16" s="552" t="s">
        <v>428</v>
      </c>
      <c r="FE16" s="552" t="s">
        <v>923</v>
      </c>
      <c r="FF16" s="552" t="s">
        <v>431</v>
      </c>
      <c r="FG16" s="552" t="s">
        <v>431</v>
      </c>
      <c r="FH16" s="560">
        <v>0</v>
      </c>
      <c r="FI16" s="560">
        <v>0</v>
      </c>
      <c r="FJ16" s="560">
        <v>0</v>
      </c>
      <c r="FK16" s="643">
        <f t="shared" si="34"/>
        <v>0</v>
      </c>
      <c r="FL16" s="643">
        <f t="shared" si="35"/>
        <v>0</v>
      </c>
      <c r="FM16" s="643">
        <f t="shared" si="36"/>
        <v>0</v>
      </c>
      <c r="FP16" s="688" t="s">
        <v>841</v>
      </c>
      <c r="FQ16" s="308" t="s">
        <v>842</v>
      </c>
      <c r="FR16" s="688" t="s">
        <v>431</v>
      </c>
      <c r="FS16" s="308" t="s">
        <v>431</v>
      </c>
      <c r="FT16" s="309">
        <v>4561338784</v>
      </c>
      <c r="FU16" s="643">
        <f t="shared" si="37"/>
        <v>4561338.784</v>
      </c>
      <c r="FW16" s="552" t="s">
        <v>428</v>
      </c>
      <c r="FX16" s="553" t="s">
        <v>923</v>
      </c>
      <c r="FY16" s="552" t="s">
        <v>431</v>
      </c>
      <c r="FZ16" s="553" t="s">
        <v>431</v>
      </c>
      <c r="GA16" s="560">
        <v>0</v>
      </c>
      <c r="GB16" s="560">
        <v>0</v>
      </c>
      <c r="GC16" s="560">
        <v>0</v>
      </c>
      <c r="GD16" s="643">
        <f t="shared" si="38"/>
        <v>0</v>
      </c>
      <c r="GE16" s="643">
        <f t="shared" si="39"/>
        <v>0</v>
      </c>
      <c r="GF16" s="643">
        <f t="shared" si="40"/>
        <v>0</v>
      </c>
      <c r="GI16" s="553" t="s">
        <v>841</v>
      </c>
      <c r="GJ16" s="553" t="s">
        <v>842</v>
      </c>
      <c r="GK16" s="553" t="s">
        <v>431</v>
      </c>
      <c r="GL16" s="553" t="s">
        <v>431</v>
      </c>
      <c r="GM16" s="644">
        <v>2786461595</v>
      </c>
      <c r="GN16" s="716">
        <f t="shared" si="41"/>
        <v>2786461.5950000002</v>
      </c>
      <c r="GQ16" s="553" t="s">
        <v>428</v>
      </c>
      <c r="GR16" s="553" t="s">
        <v>923</v>
      </c>
      <c r="GS16" s="553" t="s">
        <v>454</v>
      </c>
      <c r="GT16" s="553" t="s">
        <v>455</v>
      </c>
      <c r="GU16" s="717">
        <v>0</v>
      </c>
      <c r="GV16" s="717">
        <v>81926951</v>
      </c>
      <c r="GW16" s="717">
        <v>106517513</v>
      </c>
      <c r="GX16" s="643">
        <f t="shared" si="42"/>
        <v>0</v>
      </c>
      <c r="GY16" s="643">
        <f t="shared" si="43"/>
        <v>81926.951000000001</v>
      </c>
      <c r="GZ16" s="643">
        <f t="shared" si="44"/>
        <v>106517.51300000001</v>
      </c>
      <c r="HC16" s="552" t="s">
        <v>839</v>
      </c>
      <c r="HD16" s="552" t="s">
        <v>840</v>
      </c>
      <c r="HE16" s="552" t="s">
        <v>431</v>
      </c>
      <c r="HF16" s="552" t="s">
        <v>431</v>
      </c>
      <c r="HG16" s="560">
        <v>4870458022</v>
      </c>
      <c r="HH16" s="636">
        <f t="shared" si="45"/>
        <v>4870458.0219999999</v>
      </c>
      <c r="HK16" s="552" t="s">
        <v>428</v>
      </c>
      <c r="HL16" s="552" t="s">
        <v>923</v>
      </c>
      <c r="HM16" s="552" t="s">
        <v>431</v>
      </c>
      <c r="HN16" s="552" t="s">
        <v>431</v>
      </c>
      <c r="HO16" s="560">
        <v>0</v>
      </c>
      <c r="HP16" s="560">
        <v>0</v>
      </c>
      <c r="HQ16" s="560">
        <v>0</v>
      </c>
      <c r="HR16" s="748">
        <f t="shared" si="46"/>
        <v>0</v>
      </c>
      <c r="HS16" s="748">
        <f t="shared" si="47"/>
        <v>0</v>
      </c>
      <c r="HT16" s="748">
        <f t="shared" si="48"/>
        <v>0</v>
      </c>
    </row>
    <row r="17" spans="1:228" ht="15" x14ac:dyDescent="0.3">
      <c r="A17" s="553" t="s">
        <v>823</v>
      </c>
      <c r="B17" s="553" t="s">
        <v>824</v>
      </c>
      <c r="C17" s="553" t="s">
        <v>431</v>
      </c>
      <c r="D17" s="553" t="s">
        <v>431</v>
      </c>
      <c r="E17" s="553" t="s">
        <v>524</v>
      </c>
      <c r="F17" s="635">
        <v>42112712000</v>
      </c>
      <c r="G17" s="635">
        <v>0</v>
      </c>
      <c r="H17" s="635">
        <v>0</v>
      </c>
      <c r="I17" s="635">
        <f t="shared" si="0"/>
        <v>43586656.919999994</v>
      </c>
      <c r="J17" s="635">
        <f t="shared" si="1"/>
        <v>0</v>
      </c>
      <c r="K17" s="635">
        <f t="shared" si="2"/>
        <v>0</v>
      </c>
      <c r="N17" s="552" t="s">
        <v>837</v>
      </c>
      <c r="O17" s="553" t="s">
        <v>838</v>
      </c>
      <c r="P17" s="553" t="s">
        <v>431</v>
      </c>
      <c r="Q17" s="553" t="s">
        <v>431</v>
      </c>
      <c r="R17" s="1622">
        <v>0</v>
      </c>
      <c r="S17" s="1622">
        <v>250665791</v>
      </c>
      <c r="T17" s="1622">
        <v>119696250</v>
      </c>
      <c r="U17" s="1623">
        <f t="shared" si="3"/>
        <v>0</v>
      </c>
      <c r="V17" s="1623">
        <f t="shared" si="4"/>
        <v>259439.09368499997</v>
      </c>
      <c r="W17" s="1623">
        <f t="shared" si="27"/>
        <v>123885.61874999999</v>
      </c>
      <c r="Y17" s="552" t="s">
        <v>428</v>
      </c>
      <c r="Z17" s="553" t="s">
        <v>450</v>
      </c>
      <c r="AA17" s="553" t="s">
        <v>456</v>
      </c>
      <c r="AB17" s="553" t="s">
        <v>269</v>
      </c>
      <c r="AC17" s="560">
        <v>0</v>
      </c>
      <c r="AD17" s="560">
        <v>564586391</v>
      </c>
      <c r="AE17" s="560">
        <v>452855083</v>
      </c>
      <c r="AF17" s="560">
        <f t="shared" si="5"/>
        <v>0</v>
      </c>
      <c r="AG17" s="560">
        <f t="shared" si="6"/>
        <v>584346.91468499985</v>
      </c>
      <c r="AH17" s="560">
        <f t="shared" si="7"/>
        <v>468705.01090499997</v>
      </c>
      <c r="AJ17" s="645" t="s">
        <v>435</v>
      </c>
      <c r="AK17" s="646" t="s">
        <v>452</v>
      </c>
      <c r="AL17" s="646" t="s">
        <v>431</v>
      </c>
      <c r="AM17" s="646" t="s">
        <v>431</v>
      </c>
      <c r="AN17" s="647">
        <v>128012751</v>
      </c>
      <c r="AO17" s="560">
        <f t="shared" si="8"/>
        <v>132493.197285</v>
      </c>
      <c r="AR17" s="640" t="s">
        <v>428</v>
      </c>
      <c r="AS17" s="640" t="s">
        <v>450</v>
      </c>
      <c r="AT17" s="640" t="s">
        <v>456</v>
      </c>
      <c r="AU17" s="641" t="s">
        <v>269</v>
      </c>
      <c r="AV17" s="642">
        <v>0</v>
      </c>
      <c r="AW17" s="642">
        <v>655636391</v>
      </c>
      <c r="AX17" s="642">
        <v>581536391</v>
      </c>
      <c r="AY17" s="636">
        <f t="shared" si="9"/>
        <v>0</v>
      </c>
      <c r="AZ17" s="636">
        <f t="shared" si="10"/>
        <v>678583.66468499985</v>
      </c>
      <c r="BA17" s="636">
        <f t="shared" si="11"/>
        <v>601890.16468499985</v>
      </c>
      <c r="BK17" s="553" t="s">
        <v>428</v>
      </c>
      <c r="BL17" s="553" t="s">
        <v>450</v>
      </c>
      <c r="BM17" s="553" t="s">
        <v>431</v>
      </c>
      <c r="BN17" s="553" t="s">
        <v>431</v>
      </c>
      <c r="BO17" s="560">
        <v>0</v>
      </c>
      <c r="BP17" s="560">
        <v>0</v>
      </c>
      <c r="BQ17" s="560">
        <v>0</v>
      </c>
      <c r="BR17" s="643">
        <f t="shared" si="13"/>
        <v>0</v>
      </c>
      <c r="BS17" s="643">
        <f t="shared" si="14"/>
        <v>0</v>
      </c>
      <c r="BT17" s="643">
        <f t="shared" si="15"/>
        <v>0</v>
      </c>
      <c r="BW17" s="553" t="s">
        <v>831</v>
      </c>
      <c r="BX17" s="553" t="s">
        <v>832</v>
      </c>
      <c r="BY17" s="553" t="s">
        <v>431</v>
      </c>
      <c r="BZ17" s="553" t="s">
        <v>431</v>
      </c>
      <c r="CA17" s="643">
        <v>1092860802</v>
      </c>
      <c r="CB17" s="636">
        <f t="shared" si="16"/>
        <v>1131110.9300699998</v>
      </c>
      <c r="CE17" s="553" t="s">
        <v>428</v>
      </c>
      <c r="CF17" s="553" t="s">
        <v>450</v>
      </c>
      <c r="CG17" s="553" t="s">
        <v>429</v>
      </c>
      <c r="CH17" s="553" t="s">
        <v>270</v>
      </c>
      <c r="CI17" s="644">
        <v>0</v>
      </c>
      <c r="CJ17" s="644">
        <v>202905603</v>
      </c>
      <c r="CK17" s="644">
        <v>82691657</v>
      </c>
      <c r="CL17" s="643">
        <f t="shared" si="17"/>
        <v>0</v>
      </c>
      <c r="CM17" s="643">
        <f t="shared" si="18"/>
        <v>210007.29910499998</v>
      </c>
      <c r="CN17" s="643">
        <f t="shared" si="19"/>
        <v>85585.864994999996</v>
      </c>
      <c r="CY17" s="553" t="s">
        <v>428</v>
      </c>
      <c r="CZ17" s="553" t="s">
        <v>450</v>
      </c>
      <c r="DA17" s="553" t="s">
        <v>429</v>
      </c>
      <c r="DB17" s="553" t="s">
        <v>270</v>
      </c>
      <c r="DC17" s="644">
        <v>0</v>
      </c>
      <c r="DD17" s="644">
        <v>226962821</v>
      </c>
      <c r="DE17" s="644">
        <v>98576478</v>
      </c>
      <c r="DF17" s="636">
        <f t="shared" si="28"/>
        <v>0</v>
      </c>
      <c r="DG17" s="636">
        <f t="shared" si="21"/>
        <v>234906.51973499998</v>
      </c>
      <c r="DH17" s="636">
        <f t="shared" si="22"/>
        <v>102026.65472999999</v>
      </c>
      <c r="DK17" s="552" t="s">
        <v>435</v>
      </c>
      <c r="DL17" s="553" t="s">
        <v>452</v>
      </c>
      <c r="DM17" s="553" t="s">
        <v>431</v>
      </c>
      <c r="DN17" s="553" t="s">
        <v>431</v>
      </c>
      <c r="DO17" s="553" t="s">
        <v>524</v>
      </c>
      <c r="DP17" s="560">
        <v>68343971</v>
      </c>
      <c r="DQ17" s="636">
        <f t="shared" si="23"/>
        <v>68343.971000000005</v>
      </c>
      <c r="DS17" s="645" t="s">
        <v>428</v>
      </c>
      <c r="DT17" s="646" t="s">
        <v>923</v>
      </c>
      <c r="DU17" s="646" t="s">
        <v>453</v>
      </c>
      <c r="DV17" s="646" t="s">
        <v>272</v>
      </c>
      <c r="DW17" s="647">
        <v>0</v>
      </c>
      <c r="DX17" s="647">
        <v>1950014</v>
      </c>
      <c r="DY17" s="647">
        <v>1950014</v>
      </c>
      <c r="DZ17" s="636">
        <f t="shared" si="24"/>
        <v>0</v>
      </c>
      <c r="EA17" s="636">
        <f t="shared" si="25"/>
        <v>1950.0139999999999</v>
      </c>
      <c r="EB17" s="636">
        <f t="shared" si="26"/>
        <v>1950.0139999999999</v>
      </c>
      <c r="ED17" s="553" t="s">
        <v>432</v>
      </c>
      <c r="EE17" s="553" t="s">
        <v>451</v>
      </c>
      <c r="EF17" s="553" t="s">
        <v>431</v>
      </c>
      <c r="EG17" s="553" t="s">
        <v>431</v>
      </c>
      <c r="EH17" s="560">
        <v>3017840079</v>
      </c>
      <c r="EI17" s="636">
        <f t="shared" si="29"/>
        <v>3017840.0789999999</v>
      </c>
      <c r="EK17" s="553" t="s">
        <v>428</v>
      </c>
      <c r="EL17" s="553" t="s">
        <v>923</v>
      </c>
      <c r="EM17" s="553" t="s">
        <v>456</v>
      </c>
      <c r="EN17" s="553" t="s">
        <v>269</v>
      </c>
      <c r="EO17" s="560">
        <v>0</v>
      </c>
      <c r="EP17" s="560">
        <v>1541757668</v>
      </c>
      <c r="EQ17" s="560">
        <v>1433582476</v>
      </c>
      <c r="ER17" s="636">
        <f t="shared" si="30"/>
        <v>0</v>
      </c>
      <c r="ES17" s="636">
        <f t="shared" si="31"/>
        <v>1541757.6680000001</v>
      </c>
      <c r="ET17" s="636">
        <f t="shared" si="32"/>
        <v>1433582.476</v>
      </c>
      <c r="FD17" s="552" t="s">
        <v>428</v>
      </c>
      <c r="FE17" s="552" t="s">
        <v>923</v>
      </c>
      <c r="FF17" s="552" t="s">
        <v>429</v>
      </c>
      <c r="FG17" s="552" t="s">
        <v>270</v>
      </c>
      <c r="FH17" s="560">
        <v>0</v>
      </c>
      <c r="FI17" s="560">
        <v>226962821</v>
      </c>
      <c r="FJ17" s="560">
        <v>146287306</v>
      </c>
      <c r="FK17" s="643">
        <f t="shared" si="34"/>
        <v>0</v>
      </c>
      <c r="FL17" s="643">
        <f t="shared" si="35"/>
        <v>226962.821</v>
      </c>
      <c r="FM17" s="643">
        <f t="shared" si="36"/>
        <v>146287.30600000001</v>
      </c>
      <c r="FP17" s="688" t="s">
        <v>843</v>
      </c>
      <c r="FQ17" s="308" t="s">
        <v>844</v>
      </c>
      <c r="FR17" s="688" t="s">
        <v>431</v>
      </c>
      <c r="FS17" s="308" t="s">
        <v>431</v>
      </c>
      <c r="FT17" s="309">
        <v>51881512</v>
      </c>
      <c r="FU17" s="643">
        <f t="shared" si="37"/>
        <v>51881.512000000002</v>
      </c>
      <c r="FW17" s="552" t="s">
        <v>428</v>
      </c>
      <c r="FX17" s="553" t="s">
        <v>923</v>
      </c>
      <c r="FY17" s="552" t="s">
        <v>456</v>
      </c>
      <c r="FZ17" s="553" t="s">
        <v>269</v>
      </c>
      <c r="GA17" s="560">
        <v>0</v>
      </c>
      <c r="GB17" s="560">
        <v>1556462844</v>
      </c>
      <c r="GC17" s="560">
        <v>1585688036</v>
      </c>
      <c r="GD17" s="643">
        <f t="shared" si="38"/>
        <v>0</v>
      </c>
      <c r="GE17" s="643">
        <f t="shared" si="39"/>
        <v>1556462.844</v>
      </c>
      <c r="GF17" s="643">
        <f t="shared" si="40"/>
        <v>1585688.0360000001</v>
      </c>
      <c r="GI17" s="553" t="s">
        <v>843</v>
      </c>
      <c r="GJ17" s="553" t="s">
        <v>844</v>
      </c>
      <c r="GK17" s="553" t="s">
        <v>431</v>
      </c>
      <c r="GL17" s="553" t="s">
        <v>431</v>
      </c>
      <c r="GM17" s="644">
        <v>2959325000</v>
      </c>
      <c r="GN17" s="716">
        <f t="shared" si="41"/>
        <v>2959325</v>
      </c>
      <c r="GQ17" s="553" t="s">
        <v>428</v>
      </c>
      <c r="GR17" s="553" t="s">
        <v>923</v>
      </c>
      <c r="GS17" s="553" t="s">
        <v>431</v>
      </c>
      <c r="GT17" s="553" t="s">
        <v>431</v>
      </c>
      <c r="GU17" s="717">
        <v>0</v>
      </c>
      <c r="GV17" s="717">
        <v>0</v>
      </c>
      <c r="GW17" s="717">
        <v>0</v>
      </c>
      <c r="GX17" s="643">
        <f t="shared" si="42"/>
        <v>0</v>
      </c>
      <c r="GY17" s="643">
        <f t="shared" si="43"/>
        <v>0</v>
      </c>
      <c r="GZ17" s="643">
        <f t="shared" si="44"/>
        <v>0</v>
      </c>
      <c r="HC17" s="552" t="s">
        <v>841</v>
      </c>
      <c r="HD17" s="552" t="s">
        <v>842</v>
      </c>
      <c r="HE17" s="552" t="s">
        <v>431</v>
      </c>
      <c r="HF17" s="552" t="s">
        <v>431</v>
      </c>
      <c r="HG17" s="560">
        <v>12103889710</v>
      </c>
      <c r="HH17" s="636">
        <f t="shared" si="45"/>
        <v>12103889.710000001</v>
      </c>
      <c r="HK17" s="552" t="s">
        <v>428</v>
      </c>
      <c r="HL17" s="552" t="s">
        <v>923</v>
      </c>
      <c r="HM17" s="552" t="s">
        <v>454</v>
      </c>
      <c r="HN17" s="552" t="s">
        <v>455</v>
      </c>
      <c r="HO17" s="560">
        <v>0</v>
      </c>
      <c r="HP17" s="560">
        <v>175298094</v>
      </c>
      <c r="HQ17" s="560">
        <v>175298094</v>
      </c>
      <c r="HR17" s="748">
        <f t="shared" si="46"/>
        <v>0</v>
      </c>
      <c r="HS17" s="748">
        <f t="shared" si="47"/>
        <v>175298.09400000001</v>
      </c>
      <c r="HT17" s="748">
        <f t="shared" si="48"/>
        <v>175298.09400000001</v>
      </c>
    </row>
    <row r="18" spans="1:228" ht="15" x14ac:dyDescent="0.3">
      <c r="A18" s="553" t="s">
        <v>825</v>
      </c>
      <c r="B18" s="553" t="s">
        <v>826</v>
      </c>
      <c r="C18" s="553" t="s">
        <v>431</v>
      </c>
      <c r="D18" s="553" t="s">
        <v>431</v>
      </c>
      <c r="E18" s="553" t="s">
        <v>524</v>
      </c>
      <c r="F18" s="635">
        <v>26521300000</v>
      </c>
      <c r="G18" s="635">
        <v>0</v>
      </c>
      <c r="H18" s="635">
        <v>0</v>
      </c>
      <c r="I18" s="635">
        <f t="shared" si="0"/>
        <v>27449545.499999996</v>
      </c>
      <c r="J18" s="635">
        <f t="shared" si="1"/>
        <v>0</v>
      </c>
      <c r="K18" s="635">
        <f t="shared" si="2"/>
        <v>0</v>
      </c>
      <c r="N18" s="552" t="s">
        <v>841</v>
      </c>
      <c r="O18" s="553" t="s">
        <v>842</v>
      </c>
      <c r="P18" s="553" t="s">
        <v>431</v>
      </c>
      <c r="Q18" s="553" t="s">
        <v>431</v>
      </c>
      <c r="R18" s="1622">
        <v>0</v>
      </c>
      <c r="S18" s="1622">
        <v>3764283001</v>
      </c>
      <c r="T18" s="1622">
        <v>2136997216</v>
      </c>
      <c r="U18" s="1623">
        <f t="shared" si="3"/>
        <v>0</v>
      </c>
      <c r="V18" s="1623">
        <f t="shared" si="4"/>
        <v>3896032.906035</v>
      </c>
      <c r="W18" s="1623">
        <f t="shared" si="27"/>
        <v>2211792.1185599999</v>
      </c>
      <c r="Y18" s="552" t="s">
        <v>521</v>
      </c>
      <c r="Z18" s="553" t="s">
        <v>522</v>
      </c>
      <c r="AA18" s="553" t="s">
        <v>431</v>
      </c>
      <c r="AB18" s="553" t="s">
        <v>431</v>
      </c>
      <c r="AC18" s="560">
        <v>10000</v>
      </c>
      <c r="AD18" s="560">
        <v>0</v>
      </c>
      <c r="AE18" s="560">
        <v>0</v>
      </c>
      <c r="AF18" s="560">
        <f t="shared" si="5"/>
        <v>10.35</v>
      </c>
      <c r="AG18" s="560">
        <f t="shared" si="6"/>
        <v>0</v>
      </c>
      <c r="AH18" s="560">
        <f t="shared" si="7"/>
        <v>0</v>
      </c>
      <c r="AJ18" s="645" t="s">
        <v>436</v>
      </c>
      <c r="AK18" s="646" t="s">
        <v>127</v>
      </c>
      <c r="AL18" s="646" t="s">
        <v>431</v>
      </c>
      <c r="AM18" s="646" t="s">
        <v>431</v>
      </c>
      <c r="AN18" s="647">
        <v>0</v>
      </c>
      <c r="AO18" s="560">
        <f t="shared" si="8"/>
        <v>0</v>
      </c>
      <c r="AR18" s="640" t="s">
        <v>428</v>
      </c>
      <c r="AS18" s="640" t="s">
        <v>450</v>
      </c>
      <c r="AT18" s="640" t="s">
        <v>454</v>
      </c>
      <c r="AU18" s="641" t="s">
        <v>455</v>
      </c>
      <c r="AV18" s="642">
        <v>0</v>
      </c>
      <c r="AW18" s="642">
        <v>23034206</v>
      </c>
      <c r="AX18" s="642">
        <v>838747</v>
      </c>
      <c r="AY18" s="636">
        <f t="shared" si="9"/>
        <v>0</v>
      </c>
      <c r="AZ18" s="636">
        <f t="shared" si="10"/>
        <v>23840.403209999997</v>
      </c>
      <c r="BA18" s="636">
        <f t="shared" si="11"/>
        <v>868.10314499999993</v>
      </c>
      <c r="BK18" s="553" t="s">
        <v>428</v>
      </c>
      <c r="BL18" s="553" t="s">
        <v>450</v>
      </c>
      <c r="BM18" s="553" t="s">
        <v>454</v>
      </c>
      <c r="BN18" s="553" t="s">
        <v>455</v>
      </c>
      <c r="BO18" s="560">
        <v>0</v>
      </c>
      <c r="BP18" s="560">
        <v>23034206</v>
      </c>
      <c r="BQ18" s="560">
        <v>838747</v>
      </c>
      <c r="BR18" s="643">
        <f t="shared" si="13"/>
        <v>0</v>
      </c>
      <c r="BS18" s="643">
        <f t="shared" si="14"/>
        <v>23840.403209999997</v>
      </c>
      <c r="BT18" s="643">
        <f t="shared" si="15"/>
        <v>868.10314499999993</v>
      </c>
      <c r="BW18" s="553" t="s">
        <v>833</v>
      </c>
      <c r="BX18" s="553" t="s">
        <v>834</v>
      </c>
      <c r="BY18" s="553" t="s">
        <v>431</v>
      </c>
      <c r="BZ18" s="553" t="s">
        <v>431</v>
      </c>
      <c r="CA18" s="643">
        <v>331500000</v>
      </c>
      <c r="CB18" s="636">
        <f t="shared" si="16"/>
        <v>343102.5</v>
      </c>
      <c r="CE18" s="553" t="s">
        <v>428</v>
      </c>
      <c r="CF18" s="553" t="s">
        <v>450</v>
      </c>
      <c r="CG18" s="553" t="s">
        <v>453</v>
      </c>
      <c r="CH18" s="553" t="s">
        <v>272</v>
      </c>
      <c r="CI18" s="644">
        <v>0</v>
      </c>
      <c r="CJ18" s="644">
        <v>1950014</v>
      </c>
      <c r="CK18" s="644">
        <v>1950014</v>
      </c>
      <c r="CL18" s="643">
        <f t="shared" si="17"/>
        <v>0</v>
      </c>
      <c r="CM18" s="643">
        <f t="shared" si="18"/>
        <v>2018.2644899999998</v>
      </c>
      <c r="CN18" s="643">
        <f t="shared" si="19"/>
        <v>2018.2644899999998</v>
      </c>
      <c r="CY18" s="553" t="s">
        <v>428</v>
      </c>
      <c r="CZ18" s="553" t="s">
        <v>450</v>
      </c>
      <c r="DA18" s="553" t="s">
        <v>453</v>
      </c>
      <c r="DB18" s="553" t="s">
        <v>272</v>
      </c>
      <c r="DC18" s="644">
        <v>0</v>
      </c>
      <c r="DD18" s="644">
        <v>1950014</v>
      </c>
      <c r="DE18" s="644">
        <v>1950014</v>
      </c>
      <c r="DF18" s="636">
        <f t="shared" si="28"/>
        <v>0</v>
      </c>
      <c r="DG18" s="636">
        <f t="shared" si="21"/>
        <v>2018.2644899999998</v>
      </c>
      <c r="DH18" s="636">
        <f t="shared" si="22"/>
        <v>2018.2644899999998</v>
      </c>
      <c r="DQ18" s="232">
        <f>SUM(DQ3:DQ17)</f>
        <v>45609995.249999993</v>
      </c>
      <c r="DS18" s="645" t="s">
        <v>428</v>
      </c>
      <c r="DT18" s="646" t="s">
        <v>923</v>
      </c>
      <c r="DU18" s="646" t="s">
        <v>429</v>
      </c>
      <c r="DV18" s="646" t="s">
        <v>270</v>
      </c>
      <c r="DW18" s="647">
        <v>0</v>
      </c>
      <c r="DX18" s="647">
        <v>226962821</v>
      </c>
      <c r="DY18" s="647">
        <v>114461299</v>
      </c>
      <c r="DZ18" s="636">
        <f t="shared" si="24"/>
        <v>0</v>
      </c>
      <c r="EA18" s="636">
        <f t="shared" si="25"/>
        <v>226962.821</v>
      </c>
      <c r="EB18" s="636">
        <f t="shared" si="26"/>
        <v>114461.299</v>
      </c>
      <c r="ED18" s="553" t="s">
        <v>435</v>
      </c>
      <c r="EE18" s="553" t="s">
        <v>452</v>
      </c>
      <c r="EF18" s="553" t="s">
        <v>431</v>
      </c>
      <c r="EG18" s="553" t="s">
        <v>431</v>
      </c>
      <c r="EH18" s="560">
        <v>8630190</v>
      </c>
      <c r="EI18" s="636">
        <f t="shared" si="29"/>
        <v>8630.19</v>
      </c>
      <c r="EK18" s="553" t="s">
        <v>428</v>
      </c>
      <c r="EL18" s="553" t="s">
        <v>923</v>
      </c>
      <c r="EM18" s="553" t="s">
        <v>453</v>
      </c>
      <c r="EN18" s="553" t="s">
        <v>272</v>
      </c>
      <c r="EO18" s="560">
        <v>0</v>
      </c>
      <c r="EP18" s="560">
        <v>1950014</v>
      </c>
      <c r="EQ18" s="560">
        <v>1950014</v>
      </c>
      <c r="ER18" s="636">
        <f t="shared" si="30"/>
        <v>0</v>
      </c>
      <c r="ES18" s="636">
        <f t="shared" si="31"/>
        <v>1950.0139999999999</v>
      </c>
      <c r="ET18" s="636">
        <f t="shared" si="32"/>
        <v>1950.0139999999999</v>
      </c>
      <c r="FD18" s="552" t="s">
        <v>428</v>
      </c>
      <c r="FE18" s="552" t="s">
        <v>923</v>
      </c>
      <c r="FF18" s="552" t="s">
        <v>456</v>
      </c>
      <c r="FG18" s="552" t="s">
        <v>269</v>
      </c>
      <c r="FH18" s="560">
        <v>0</v>
      </c>
      <c r="FI18" s="560">
        <v>1475807668</v>
      </c>
      <c r="FJ18" s="560">
        <v>1440082476</v>
      </c>
      <c r="FK18" s="643">
        <f t="shared" si="34"/>
        <v>0</v>
      </c>
      <c r="FL18" s="643">
        <f t="shared" si="35"/>
        <v>1475807.6680000001</v>
      </c>
      <c r="FM18" s="643">
        <f t="shared" si="36"/>
        <v>1440082.476</v>
      </c>
      <c r="FP18" s="688" t="s">
        <v>432</v>
      </c>
      <c r="FQ18" s="308" t="s">
        <v>451</v>
      </c>
      <c r="FR18" s="688" t="s">
        <v>431</v>
      </c>
      <c r="FS18" s="308" t="s">
        <v>431</v>
      </c>
      <c r="FT18" s="309">
        <v>1519547889</v>
      </c>
      <c r="FU18" s="643">
        <f t="shared" si="37"/>
        <v>1519547.889</v>
      </c>
      <c r="FW18" s="552" t="s">
        <v>428</v>
      </c>
      <c r="FX18" s="553" t="s">
        <v>923</v>
      </c>
      <c r="FY18" s="552" t="s">
        <v>453</v>
      </c>
      <c r="FZ18" s="553" t="s">
        <v>272</v>
      </c>
      <c r="GA18" s="560">
        <v>0</v>
      </c>
      <c r="GB18" s="560">
        <v>1950014</v>
      </c>
      <c r="GC18" s="560">
        <v>2104714</v>
      </c>
      <c r="GD18" s="643">
        <f t="shared" si="38"/>
        <v>0</v>
      </c>
      <c r="GE18" s="643">
        <f t="shared" si="39"/>
        <v>1950.0139999999999</v>
      </c>
      <c r="GF18" s="643">
        <f t="shared" si="40"/>
        <v>2104.7139999999999</v>
      </c>
      <c r="GI18" s="553" t="s">
        <v>432</v>
      </c>
      <c r="GJ18" s="553" t="s">
        <v>451</v>
      </c>
      <c r="GK18" s="553" t="s">
        <v>431</v>
      </c>
      <c r="GL18" s="553" t="s">
        <v>431</v>
      </c>
      <c r="GM18" s="644">
        <v>2737124553</v>
      </c>
      <c r="GN18" s="716">
        <f t="shared" si="41"/>
        <v>2737124.5529999998</v>
      </c>
      <c r="GQ18" s="553" t="s">
        <v>428</v>
      </c>
      <c r="GR18" s="553" t="s">
        <v>923</v>
      </c>
      <c r="GS18" s="553" t="s">
        <v>456</v>
      </c>
      <c r="GT18" s="553" t="s">
        <v>269</v>
      </c>
      <c r="GU18" s="717">
        <v>0</v>
      </c>
      <c r="GV18" s="717">
        <v>1592188036</v>
      </c>
      <c r="GW18" s="717">
        <v>1592188036</v>
      </c>
      <c r="GX18" s="643">
        <f t="shared" si="42"/>
        <v>0</v>
      </c>
      <c r="GY18" s="643">
        <f t="shared" si="43"/>
        <v>1592188.0360000001</v>
      </c>
      <c r="GZ18" s="643">
        <f t="shared" si="44"/>
        <v>1592188.0360000001</v>
      </c>
      <c r="HC18" s="552" t="s">
        <v>843</v>
      </c>
      <c r="HD18" s="552" t="s">
        <v>844</v>
      </c>
      <c r="HE18" s="552" t="s">
        <v>431</v>
      </c>
      <c r="HF18" s="552" t="s">
        <v>431</v>
      </c>
      <c r="HG18" s="560">
        <v>5203655488</v>
      </c>
      <c r="HH18" s="636">
        <f t="shared" si="45"/>
        <v>5203655.4879999999</v>
      </c>
      <c r="HK18" s="552" t="s">
        <v>428</v>
      </c>
      <c r="HL18" s="552" t="s">
        <v>923</v>
      </c>
      <c r="HM18" s="552" t="s">
        <v>430</v>
      </c>
      <c r="HN18" s="552" t="s">
        <v>313</v>
      </c>
      <c r="HO18" s="560">
        <v>0</v>
      </c>
      <c r="HP18" s="560">
        <v>1495040</v>
      </c>
      <c r="HQ18" s="560">
        <v>1495040</v>
      </c>
      <c r="HR18" s="748">
        <f t="shared" si="46"/>
        <v>0</v>
      </c>
      <c r="HS18" s="748">
        <f t="shared" si="47"/>
        <v>1495.04</v>
      </c>
      <c r="HT18" s="748">
        <f t="shared" si="48"/>
        <v>1495.04</v>
      </c>
    </row>
    <row r="19" spans="1:228" ht="15" x14ac:dyDescent="0.3">
      <c r="A19" s="553" t="s">
        <v>825</v>
      </c>
      <c r="B19" s="553" t="s">
        <v>826</v>
      </c>
      <c r="C19" s="553" t="s">
        <v>431</v>
      </c>
      <c r="D19" s="553" t="s">
        <v>431</v>
      </c>
      <c r="E19" s="553" t="s">
        <v>524</v>
      </c>
      <c r="F19" s="635">
        <v>0</v>
      </c>
      <c r="G19" s="635">
        <v>904988624</v>
      </c>
      <c r="H19" s="635">
        <v>343835128</v>
      </c>
      <c r="I19" s="635">
        <f t="shared" si="0"/>
        <v>0</v>
      </c>
      <c r="J19" s="635">
        <f t="shared" si="1"/>
        <v>936663.22583999985</v>
      </c>
      <c r="K19" s="635">
        <f t="shared" si="2"/>
        <v>355869.35748000001</v>
      </c>
      <c r="N19" s="552" t="s">
        <v>843</v>
      </c>
      <c r="O19" s="553" t="s">
        <v>844</v>
      </c>
      <c r="P19" s="553" t="s">
        <v>431</v>
      </c>
      <c r="Q19" s="553" t="s">
        <v>431</v>
      </c>
      <c r="R19" s="1622">
        <v>0</v>
      </c>
      <c r="S19" s="1622">
        <v>93732000</v>
      </c>
      <c r="T19" s="1622">
        <v>0</v>
      </c>
      <c r="U19" s="1623">
        <f t="shared" si="3"/>
        <v>0</v>
      </c>
      <c r="V19" s="1623">
        <f t="shared" si="4"/>
        <v>97012.62</v>
      </c>
      <c r="W19" s="1623">
        <f t="shared" si="27"/>
        <v>0</v>
      </c>
      <c r="Y19" s="552" t="s">
        <v>434</v>
      </c>
      <c r="Z19" s="553" t="s">
        <v>141</v>
      </c>
      <c r="AA19" s="553" t="s">
        <v>431</v>
      </c>
      <c r="AB19" s="553" t="s">
        <v>431</v>
      </c>
      <c r="AC19" s="560">
        <v>5667935000</v>
      </c>
      <c r="AD19" s="560">
        <v>0</v>
      </c>
      <c r="AE19" s="560">
        <v>0</v>
      </c>
      <c r="AF19" s="560">
        <f t="shared" si="5"/>
        <v>5866312.7249999996</v>
      </c>
      <c r="AG19" s="560">
        <f t="shared" si="6"/>
        <v>0</v>
      </c>
      <c r="AH19" s="560">
        <f t="shared" si="7"/>
        <v>0</v>
      </c>
      <c r="AK19" s="648"/>
      <c r="AL19" s="648"/>
      <c r="AM19" s="648"/>
      <c r="AO19" s="649"/>
      <c r="AR19" s="640" t="s">
        <v>521</v>
      </c>
      <c r="AS19" s="640" t="s">
        <v>522</v>
      </c>
      <c r="AT19" s="640" t="s">
        <v>431</v>
      </c>
      <c r="AU19" s="641" t="s">
        <v>431</v>
      </c>
      <c r="AV19" s="642">
        <v>10000</v>
      </c>
      <c r="AW19" s="642">
        <v>0</v>
      </c>
      <c r="AX19" s="642">
        <v>0</v>
      </c>
      <c r="AY19" s="636">
        <f t="shared" si="9"/>
        <v>10.35</v>
      </c>
      <c r="AZ19" s="636">
        <f t="shared" si="10"/>
        <v>0</v>
      </c>
      <c r="BA19" s="636">
        <f t="shared" si="11"/>
        <v>0</v>
      </c>
      <c r="BK19" s="553" t="s">
        <v>428</v>
      </c>
      <c r="BL19" s="553" t="s">
        <v>450</v>
      </c>
      <c r="BM19" s="553" t="s">
        <v>429</v>
      </c>
      <c r="BN19" s="553" t="s">
        <v>270</v>
      </c>
      <c r="BO19" s="560">
        <v>0</v>
      </c>
      <c r="BP19" s="560">
        <v>202905603</v>
      </c>
      <c r="BQ19" s="560">
        <v>66535843</v>
      </c>
      <c r="BR19" s="643">
        <f t="shared" si="13"/>
        <v>0</v>
      </c>
      <c r="BS19" s="643">
        <f t="shared" si="14"/>
        <v>210007.29910499998</v>
      </c>
      <c r="BT19" s="643">
        <f t="shared" si="15"/>
        <v>68864.597504999983</v>
      </c>
      <c r="BW19" s="553" t="s">
        <v>835</v>
      </c>
      <c r="BX19" s="553" t="s">
        <v>836</v>
      </c>
      <c r="BY19" s="553" t="s">
        <v>431</v>
      </c>
      <c r="BZ19" s="553" t="s">
        <v>431</v>
      </c>
      <c r="CA19" s="643">
        <v>386317257</v>
      </c>
      <c r="CB19" s="636">
        <f t="shared" si="16"/>
        <v>399838.36099499994</v>
      </c>
      <c r="CE19" s="553" t="s">
        <v>428</v>
      </c>
      <c r="CF19" s="553" t="s">
        <v>450</v>
      </c>
      <c r="CG19" s="553" t="s">
        <v>456</v>
      </c>
      <c r="CH19" s="553" t="s">
        <v>269</v>
      </c>
      <c r="CI19" s="644">
        <v>0</v>
      </c>
      <c r="CJ19" s="644">
        <v>947677463</v>
      </c>
      <c r="CK19" s="644">
        <v>885577463</v>
      </c>
      <c r="CL19" s="643">
        <f t="shared" si="17"/>
        <v>0</v>
      </c>
      <c r="CM19" s="643">
        <f t="shared" si="18"/>
        <v>980846.17420499993</v>
      </c>
      <c r="CN19" s="643">
        <f t="shared" si="19"/>
        <v>916572.67420499993</v>
      </c>
      <c r="CV19" s="650">
        <f>+CV16-'Prog 03'!AD11</f>
        <v>0</v>
      </c>
      <c r="CY19" s="553" t="s">
        <v>428</v>
      </c>
      <c r="CZ19" s="553" t="s">
        <v>450</v>
      </c>
      <c r="DA19" s="553" t="s">
        <v>454</v>
      </c>
      <c r="DB19" s="553" t="s">
        <v>455</v>
      </c>
      <c r="DC19" s="644">
        <v>0</v>
      </c>
      <c r="DD19" s="644">
        <v>106517513</v>
      </c>
      <c r="DE19" s="644">
        <v>14243338</v>
      </c>
      <c r="DF19" s="636">
        <f t="shared" si="28"/>
        <v>0</v>
      </c>
      <c r="DG19" s="636">
        <f t="shared" si="21"/>
        <v>110245.625955</v>
      </c>
      <c r="DH19" s="636">
        <f t="shared" si="22"/>
        <v>14741.854829999998</v>
      </c>
      <c r="DS19" s="645" t="s">
        <v>428</v>
      </c>
      <c r="DT19" s="646" t="s">
        <v>923</v>
      </c>
      <c r="DU19" s="646" t="s">
        <v>430</v>
      </c>
      <c r="DV19" s="646" t="s">
        <v>313</v>
      </c>
      <c r="DW19" s="647">
        <v>0</v>
      </c>
      <c r="DX19" s="647">
        <v>2500000</v>
      </c>
      <c r="DY19" s="647">
        <v>1006830</v>
      </c>
      <c r="DZ19" s="636">
        <f t="shared" si="24"/>
        <v>0</v>
      </c>
      <c r="EA19" s="636">
        <f t="shared" si="25"/>
        <v>2500</v>
      </c>
      <c r="EB19" s="636">
        <f t="shared" si="26"/>
        <v>1006.83</v>
      </c>
      <c r="EI19" s="232">
        <f>SUM(EI3:EI18)</f>
        <v>28635516.116</v>
      </c>
      <c r="EK19" s="553" t="s">
        <v>428</v>
      </c>
      <c r="EL19" s="553" t="s">
        <v>923</v>
      </c>
      <c r="EM19" s="553" t="s">
        <v>429</v>
      </c>
      <c r="EN19" s="553" t="s">
        <v>270</v>
      </c>
      <c r="EO19" s="560">
        <v>0</v>
      </c>
      <c r="EP19" s="560">
        <v>226962821</v>
      </c>
      <c r="EQ19" s="560">
        <v>130346120</v>
      </c>
      <c r="ER19" s="636">
        <f t="shared" si="30"/>
        <v>0</v>
      </c>
      <c r="ES19" s="636">
        <f t="shared" si="31"/>
        <v>226962.821</v>
      </c>
      <c r="ET19" s="636">
        <f t="shared" si="32"/>
        <v>130346.12</v>
      </c>
      <c r="FD19" s="552" t="s">
        <v>428</v>
      </c>
      <c r="FE19" s="552" t="s">
        <v>923</v>
      </c>
      <c r="FF19" s="552" t="s">
        <v>453</v>
      </c>
      <c r="FG19" s="552" t="s">
        <v>272</v>
      </c>
      <c r="FH19" s="560">
        <v>0</v>
      </c>
      <c r="FI19" s="560">
        <v>1950014</v>
      </c>
      <c r="FJ19" s="560">
        <v>1950014</v>
      </c>
      <c r="FK19" s="643">
        <f t="shared" si="34"/>
        <v>0</v>
      </c>
      <c r="FL19" s="643">
        <f t="shared" si="35"/>
        <v>1950.0139999999999</v>
      </c>
      <c r="FM19" s="643">
        <f t="shared" si="36"/>
        <v>1950.0139999999999</v>
      </c>
      <c r="FP19" s="688" t="s">
        <v>435</v>
      </c>
      <c r="FQ19" s="308" t="s">
        <v>452</v>
      </c>
      <c r="FR19" s="688" t="s">
        <v>431</v>
      </c>
      <c r="FS19" s="308" t="s">
        <v>431</v>
      </c>
      <c r="FT19" s="309">
        <v>2158945621</v>
      </c>
      <c r="FU19" s="643">
        <f t="shared" si="37"/>
        <v>2158945.6209999998</v>
      </c>
      <c r="FW19" s="552" t="s">
        <v>428</v>
      </c>
      <c r="FX19" s="553" t="s">
        <v>923</v>
      </c>
      <c r="FY19" s="552" t="s">
        <v>429</v>
      </c>
      <c r="FZ19" s="553" t="s">
        <v>270</v>
      </c>
      <c r="GA19" s="560">
        <v>0</v>
      </c>
      <c r="GB19" s="560">
        <v>162172127</v>
      </c>
      <c r="GC19" s="560">
        <v>226962821</v>
      </c>
      <c r="GD19" s="643">
        <f t="shared" si="38"/>
        <v>0</v>
      </c>
      <c r="GE19" s="643">
        <f t="shared" si="39"/>
        <v>162172.12700000001</v>
      </c>
      <c r="GF19" s="643">
        <f t="shared" si="40"/>
        <v>226962.821</v>
      </c>
      <c r="GI19" s="553" t="s">
        <v>435</v>
      </c>
      <c r="GJ19" s="553" t="s">
        <v>452</v>
      </c>
      <c r="GK19" s="553" t="s">
        <v>431</v>
      </c>
      <c r="GL19" s="553" t="s">
        <v>431</v>
      </c>
      <c r="GM19" s="644">
        <v>167796067</v>
      </c>
      <c r="GN19" s="716">
        <f t="shared" si="41"/>
        <v>167796.06700000001</v>
      </c>
      <c r="GQ19" s="553" t="s">
        <v>428</v>
      </c>
      <c r="GR19" s="553" t="s">
        <v>923</v>
      </c>
      <c r="GS19" s="553" t="s">
        <v>453</v>
      </c>
      <c r="GT19" s="553" t="s">
        <v>272</v>
      </c>
      <c r="GU19" s="717">
        <v>0</v>
      </c>
      <c r="GV19" s="717">
        <v>2104714</v>
      </c>
      <c r="GW19" s="717">
        <v>2568814</v>
      </c>
      <c r="GX19" s="643">
        <f t="shared" si="42"/>
        <v>0</v>
      </c>
      <c r="GY19" s="643">
        <f t="shared" si="43"/>
        <v>2104.7139999999999</v>
      </c>
      <c r="GZ19" s="643">
        <f t="shared" si="44"/>
        <v>2568.8139999999999</v>
      </c>
      <c r="HC19" s="552" t="s">
        <v>432</v>
      </c>
      <c r="HD19" s="552" t="s">
        <v>451</v>
      </c>
      <c r="HE19" s="552" t="s">
        <v>431</v>
      </c>
      <c r="HF19" s="552" t="s">
        <v>431</v>
      </c>
      <c r="HG19" s="560">
        <v>586845930</v>
      </c>
      <c r="HH19" s="636">
        <f t="shared" si="45"/>
        <v>586845.93000000005</v>
      </c>
      <c r="HK19" s="552" t="s">
        <v>428</v>
      </c>
      <c r="HL19" s="552" t="s">
        <v>923</v>
      </c>
      <c r="HM19" s="552" t="s">
        <v>429</v>
      </c>
      <c r="HN19" s="552" t="s">
        <v>270</v>
      </c>
      <c r="HO19" s="560">
        <v>0</v>
      </c>
      <c r="HP19" s="560">
        <v>194278488</v>
      </c>
      <c r="HQ19" s="560">
        <v>194278488</v>
      </c>
      <c r="HR19" s="748">
        <f t="shared" si="46"/>
        <v>0</v>
      </c>
      <c r="HS19" s="748">
        <f t="shared" si="47"/>
        <v>194278.48800000001</v>
      </c>
      <c r="HT19" s="748">
        <f t="shared" si="48"/>
        <v>194278.48800000001</v>
      </c>
    </row>
    <row r="20" spans="1:228" x14ac:dyDescent="0.3">
      <c r="A20" s="553" t="s">
        <v>827</v>
      </c>
      <c r="B20" s="553" t="s">
        <v>828</v>
      </c>
      <c r="C20" s="553" t="s">
        <v>431</v>
      </c>
      <c r="D20" s="553" t="s">
        <v>431</v>
      </c>
      <c r="E20" s="553" t="s">
        <v>524</v>
      </c>
      <c r="F20" s="635">
        <v>16643266000</v>
      </c>
      <c r="G20" s="635">
        <v>0</v>
      </c>
      <c r="H20" s="635">
        <v>0</v>
      </c>
      <c r="I20" s="635">
        <f t="shared" si="0"/>
        <v>17225780.309999999</v>
      </c>
      <c r="J20" s="635">
        <f t="shared" si="1"/>
        <v>0</v>
      </c>
      <c r="K20" s="635">
        <f t="shared" si="2"/>
        <v>0</v>
      </c>
      <c r="U20" s="636">
        <f>+R20/$U$1*$V$1</f>
        <v>0</v>
      </c>
      <c r="V20" s="636">
        <f>+S20/$U$1*$V$1</f>
        <v>0</v>
      </c>
      <c r="W20" s="636">
        <f>SUM(W3:W19)</f>
        <v>68616493.723034978</v>
      </c>
      <c r="Y20" s="552" t="s">
        <v>434</v>
      </c>
      <c r="Z20" s="553" t="s">
        <v>141</v>
      </c>
      <c r="AA20" s="553" t="s">
        <v>431</v>
      </c>
      <c r="AB20" s="553" t="s">
        <v>431</v>
      </c>
      <c r="AC20" s="560">
        <v>0</v>
      </c>
      <c r="AD20" s="560">
        <v>322320961</v>
      </c>
      <c r="AE20" s="560">
        <v>322320961</v>
      </c>
      <c r="AF20" s="560">
        <f t="shared" si="5"/>
        <v>0</v>
      </c>
      <c r="AG20" s="560">
        <f t="shared" si="6"/>
        <v>333602.19463499996</v>
      </c>
      <c r="AH20" s="560">
        <f t="shared" si="7"/>
        <v>333602.19463499996</v>
      </c>
      <c r="AR20" s="640" t="s">
        <v>434</v>
      </c>
      <c r="AS20" s="640" t="s">
        <v>141</v>
      </c>
      <c r="AT20" s="640" t="s">
        <v>431</v>
      </c>
      <c r="AU20" s="641" t="s">
        <v>431</v>
      </c>
      <c r="AV20" s="642">
        <v>5667935000</v>
      </c>
      <c r="AW20" s="642">
        <v>0</v>
      </c>
      <c r="AX20" s="642">
        <v>0</v>
      </c>
      <c r="AY20" s="636">
        <f t="shared" si="9"/>
        <v>5866312.7249999996</v>
      </c>
      <c r="AZ20" s="636">
        <f t="shared" si="10"/>
        <v>0</v>
      </c>
      <c r="BA20" s="636">
        <f t="shared" si="11"/>
        <v>0</v>
      </c>
      <c r="BK20" s="553" t="s">
        <v>521</v>
      </c>
      <c r="BL20" s="553" t="s">
        <v>522</v>
      </c>
      <c r="BM20" s="553" t="s">
        <v>431</v>
      </c>
      <c r="BN20" s="553" t="s">
        <v>431</v>
      </c>
      <c r="BO20" s="560">
        <v>10000</v>
      </c>
      <c r="BP20" s="560">
        <v>0</v>
      </c>
      <c r="BQ20" s="560">
        <v>0</v>
      </c>
      <c r="BR20" s="643">
        <f t="shared" si="13"/>
        <v>10.35</v>
      </c>
      <c r="BS20" s="643">
        <f t="shared" si="14"/>
        <v>0</v>
      </c>
      <c r="BT20" s="643">
        <f t="shared" si="15"/>
        <v>0</v>
      </c>
      <c r="BW20" s="553" t="s">
        <v>837</v>
      </c>
      <c r="BX20" s="553" t="s">
        <v>838</v>
      </c>
      <c r="BY20" s="553" t="s">
        <v>431</v>
      </c>
      <c r="BZ20" s="553" t="s">
        <v>431</v>
      </c>
      <c r="CA20" s="643">
        <v>202363677</v>
      </c>
      <c r="CB20" s="636">
        <f t="shared" si="16"/>
        <v>209446.40569499999</v>
      </c>
      <c r="CE20" s="553" t="s">
        <v>521</v>
      </c>
      <c r="CF20" s="553" t="s">
        <v>522</v>
      </c>
      <c r="CG20" s="553" t="s">
        <v>431</v>
      </c>
      <c r="CH20" s="553" t="s">
        <v>431</v>
      </c>
      <c r="CI20" s="644">
        <v>10000</v>
      </c>
      <c r="CJ20" s="644">
        <v>0</v>
      </c>
      <c r="CK20" s="644">
        <v>0</v>
      </c>
      <c r="CL20" s="643">
        <f t="shared" si="17"/>
        <v>10.35</v>
      </c>
      <c r="CM20" s="643">
        <f t="shared" si="18"/>
        <v>0</v>
      </c>
      <c r="CN20" s="643">
        <f t="shared" si="19"/>
        <v>0</v>
      </c>
      <c r="CY20" s="553" t="s">
        <v>521</v>
      </c>
      <c r="CZ20" s="553" t="s">
        <v>522</v>
      </c>
      <c r="DA20" s="553" t="s">
        <v>431</v>
      </c>
      <c r="DB20" s="553" t="s">
        <v>431</v>
      </c>
      <c r="DC20" s="644">
        <v>10000</v>
      </c>
      <c r="DD20" s="644">
        <v>0</v>
      </c>
      <c r="DE20" s="644">
        <v>0</v>
      </c>
      <c r="DF20" s="636">
        <f t="shared" si="28"/>
        <v>10.35</v>
      </c>
      <c r="DG20" s="636">
        <f t="shared" si="21"/>
        <v>0</v>
      </c>
      <c r="DH20" s="636">
        <f t="shared" si="22"/>
        <v>0</v>
      </c>
      <c r="DS20" s="645" t="s">
        <v>921</v>
      </c>
      <c r="DT20" s="646" t="s">
        <v>51</v>
      </c>
      <c r="DU20" s="646" t="s">
        <v>431</v>
      </c>
      <c r="DV20" s="646" t="s">
        <v>431</v>
      </c>
      <c r="DW20" s="647">
        <v>10000</v>
      </c>
      <c r="DX20" s="647">
        <v>0</v>
      </c>
      <c r="DY20" s="647">
        <v>0</v>
      </c>
      <c r="DZ20" s="636">
        <f t="shared" si="24"/>
        <v>10</v>
      </c>
      <c r="EA20" s="636">
        <f t="shared" si="25"/>
        <v>0</v>
      </c>
      <c r="EB20" s="636">
        <f t="shared" si="26"/>
        <v>0</v>
      </c>
      <c r="EK20" s="553" t="s">
        <v>921</v>
      </c>
      <c r="EL20" s="553" t="s">
        <v>51</v>
      </c>
      <c r="EM20" s="553" t="s">
        <v>431</v>
      </c>
      <c r="EN20" s="553" t="s">
        <v>431</v>
      </c>
      <c r="EO20" s="560">
        <v>10000</v>
      </c>
      <c r="EP20" s="560">
        <v>0</v>
      </c>
      <c r="EQ20" s="560">
        <v>0</v>
      </c>
      <c r="ER20" s="636">
        <f t="shared" si="30"/>
        <v>10</v>
      </c>
      <c r="ES20" s="636">
        <f t="shared" si="31"/>
        <v>0</v>
      </c>
      <c r="ET20" s="636">
        <f t="shared" si="32"/>
        <v>0</v>
      </c>
      <c r="FD20" s="552" t="s">
        <v>921</v>
      </c>
      <c r="FE20" s="552" t="s">
        <v>51</v>
      </c>
      <c r="FF20" s="552" t="s">
        <v>431</v>
      </c>
      <c r="FG20" s="552" t="s">
        <v>431</v>
      </c>
      <c r="FH20" s="560">
        <v>10000</v>
      </c>
      <c r="FI20" s="560">
        <v>0</v>
      </c>
      <c r="FJ20" s="560">
        <v>0</v>
      </c>
      <c r="FK20" s="643">
        <f t="shared" si="34"/>
        <v>10</v>
      </c>
      <c r="FL20" s="643">
        <f t="shared" si="35"/>
        <v>0</v>
      </c>
      <c r="FM20" s="643">
        <f t="shared" si="36"/>
        <v>0</v>
      </c>
      <c r="FW20" s="552" t="s">
        <v>921</v>
      </c>
      <c r="FX20" s="553" t="s">
        <v>51</v>
      </c>
      <c r="FY20" s="552" t="s">
        <v>431</v>
      </c>
      <c r="FZ20" s="553" t="s">
        <v>431</v>
      </c>
      <c r="GA20" s="560">
        <v>10000</v>
      </c>
      <c r="GB20" s="560">
        <v>0</v>
      </c>
      <c r="GC20" s="560">
        <v>0</v>
      </c>
      <c r="GD20" s="643">
        <f t="shared" si="38"/>
        <v>10</v>
      </c>
      <c r="GE20" s="643">
        <f t="shared" si="39"/>
        <v>0</v>
      </c>
      <c r="GF20" s="643">
        <f t="shared" si="40"/>
        <v>0</v>
      </c>
      <c r="GI20" s="41"/>
      <c r="GJ20" s="41"/>
      <c r="GK20" s="41"/>
      <c r="GL20" s="41"/>
      <c r="GM20" s="41"/>
      <c r="GQ20" s="553" t="s">
        <v>921</v>
      </c>
      <c r="GR20" s="553" t="s">
        <v>51</v>
      </c>
      <c r="GS20" s="553" t="s">
        <v>431</v>
      </c>
      <c r="GT20" s="553" t="s">
        <v>431</v>
      </c>
      <c r="GU20" s="717">
        <v>10000</v>
      </c>
      <c r="GV20" s="717">
        <v>0</v>
      </c>
      <c r="GW20" s="717">
        <v>0</v>
      </c>
      <c r="GX20" s="643">
        <f t="shared" si="42"/>
        <v>10</v>
      </c>
      <c r="GY20" s="643">
        <f t="shared" si="43"/>
        <v>0</v>
      </c>
      <c r="GZ20" s="643">
        <f t="shared" si="44"/>
        <v>0</v>
      </c>
      <c r="HC20" s="552" t="s">
        <v>435</v>
      </c>
      <c r="HD20" s="552" t="s">
        <v>452</v>
      </c>
      <c r="HE20" s="552" t="s">
        <v>431</v>
      </c>
      <c r="HF20" s="552" t="s">
        <v>431</v>
      </c>
      <c r="HG20" s="560">
        <v>3658861875</v>
      </c>
      <c r="HH20" s="636">
        <f t="shared" si="45"/>
        <v>3658861.875</v>
      </c>
      <c r="HK20" s="552" t="s">
        <v>428</v>
      </c>
      <c r="HL20" s="552" t="s">
        <v>923</v>
      </c>
      <c r="HM20" s="552" t="s">
        <v>453</v>
      </c>
      <c r="HN20" s="552" t="s">
        <v>272</v>
      </c>
      <c r="HO20" s="560">
        <v>0</v>
      </c>
      <c r="HP20" s="560">
        <v>6758804</v>
      </c>
      <c r="HQ20" s="560">
        <v>6758804</v>
      </c>
      <c r="HR20" s="748">
        <f t="shared" si="46"/>
        <v>0</v>
      </c>
      <c r="HS20" s="748">
        <f t="shared" si="47"/>
        <v>6758.8040000000001</v>
      </c>
      <c r="HT20" s="748">
        <f t="shared" si="48"/>
        <v>6758.8040000000001</v>
      </c>
    </row>
    <row r="21" spans="1:228" ht="15" x14ac:dyDescent="0.3">
      <c r="A21" s="553" t="s">
        <v>827</v>
      </c>
      <c r="B21" s="553" t="s">
        <v>828</v>
      </c>
      <c r="C21" s="553" t="s">
        <v>431</v>
      </c>
      <c r="D21" s="553" t="s">
        <v>431</v>
      </c>
      <c r="E21" s="553" t="s">
        <v>524</v>
      </c>
      <c r="F21" s="635">
        <v>0</v>
      </c>
      <c r="G21" s="635">
        <v>9611191441</v>
      </c>
      <c r="H21" s="635">
        <v>4778120491</v>
      </c>
      <c r="I21" s="635">
        <f t="shared" si="0"/>
        <v>0</v>
      </c>
      <c r="J21" s="635">
        <f t="shared" si="1"/>
        <v>9947583.1414349992</v>
      </c>
      <c r="K21" s="635">
        <f t="shared" si="2"/>
        <v>4945354.7081850003</v>
      </c>
      <c r="Y21" s="552" t="s">
        <v>823</v>
      </c>
      <c r="Z21" s="553" t="s">
        <v>824</v>
      </c>
      <c r="AA21" s="553" t="s">
        <v>431</v>
      </c>
      <c r="AB21" s="553" t="s">
        <v>431</v>
      </c>
      <c r="AC21" s="560">
        <v>42112712000</v>
      </c>
      <c r="AD21" s="560">
        <v>0</v>
      </c>
      <c r="AE21" s="560">
        <v>0</v>
      </c>
      <c r="AF21" s="560">
        <f t="shared" si="5"/>
        <v>43586656.919999994</v>
      </c>
      <c r="AG21" s="560">
        <f t="shared" si="6"/>
        <v>0</v>
      </c>
      <c r="AH21" s="560">
        <f t="shared" si="7"/>
        <v>0</v>
      </c>
      <c r="AO21" s="650"/>
      <c r="AR21" s="640" t="s">
        <v>434</v>
      </c>
      <c r="AS21" s="640" t="s">
        <v>141</v>
      </c>
      <c r="AT21" s="640" t="s">
        <v>431</v>
      </c>
      <c r="AU21" s="641" t="s">
        <v>431</v>
      </c>
      <c r="AV21" s="642">
        <v>0</v>
      </c>
      <c r="AW21" s="642">
        <v>322320961</v>
      </c>
      <c r="AX21" s="642">
        <v>322320961</v>
      </c>
      <c r="AY21" s="636">
        <f t="shared" si="9"/>
        <v>0</v>
      </c>
      <c r="AZ21" s="636">
        <f t="shared" si="10"/>
        <v>333602.19463499996</v>
      </c>
      <c r="BA21" s="636">
        <f t="shared" si="11"/>
        <v>333602.19463499996</v>
      </c>
      <c r="BK21" s="553" t="s">
        <v>434</v>
      </c>
      <c r="BL21" s="553" t="s">
        <v>141</v>
      </c>
      <c r="BM21" s="553" t="s">
        <v>431</v>
      </c>
      <c r="BN21" s="553" t="s">
        <v>431</v>
      </c>
      <c r="BO21" s="560">
        <v>5667935000</v>
      </c>
      <c r="BP21" s="560">
        <v>0</v>
      </c>
      <c r="BQ21" s="560">
        <v>0</v>
      </c>
      <c r="BR21" s="643">
        <f t="shared" si="13"/>
        <v>5866312.7249999996</v>
      </c>
      <c r="BS21" s="643">
        <f t="shared" si="14"/>
        <v>0</v>
      </c>
      <c r="BT21" s="643">
        <f t="shared" si="15"/>
        <v>0</v>
      </c>
      <c r="BW21" s="553" t="s">
        <v>839</v>
      </c>
      <c r="BX21" s="553" t="s">
        <v>840</v>
      </c>
      <c r="BY21" s="553" t="s">
        <v>431</v>
      </c>
      <c r="BZ21" s="553" t="s">
        <v>431</v>
      </c>
      <c r="CA21" s="643">
        <v>0</v>
      </c>
      <c r="CB21" s="636">
        <f t="shared" si="16"/>
        <v>0</v>
      </c>
      <c r="CE21" s="553" t="s">
        <v>521</v>
      </c>
      <c r="CF21" s="553" t="s">
        <v>522</v>
      </c>
      <c r="CG21" s="553" t="s">
        <v>431</v>
      </c>
      <c r="CH21" s="553" t="s">
        <v>431</v>
      </c>
      <c r="CI21" s="644">
        <v>0</v>
      </c>
      <c r="CJ21" s="644">
        <v>2977919825</v>
      </c>
      <c r="CK21" s="644">
        <v>2977919825</v>
      </c>
      <c r="CL21" s="643">
        <f t="shared" si="17"/>
        <v>0</v>
      </c>
      <c r="CM21" s="643">
        <f t="shared" si="18"/>
        <v>3082147.0188750001</v>
      </c>
      <c r="CN21" s="643">
        <f t="shared" si="19"/>
        <v>3082147.0188750001</v>
      </c>
      <c r="CY21" s="553" t="s">
        <v>521</v>
      </c>
      <c r="CZ21" s="553" t="s">
        <v>522</v>
      </c>
      <c r="DA21" s="553" t="s">
        <v>431</v>
      </c>
      <c r="DB21" s="553" t="s">
        <v>431</v>
      </c>
      <c r="DC21" s="644">
        <v>0</v>
      </c>
      <c r="DD21" s="644">
        <v>2977919825</v>
      </c>
      <c r="DE21" s="644">
        <v>2977919825</v>
      </c>
      <c r="DF21" s="636">
        <f t="shared" si="28"/>
        <v>0</v>
      </c>
      <c r="DG21" s="636">
        <f t="shared" si="21"/>
        <v>3082147.0188750001</v>
      </c>
      <c r="DH21" s="636">
        <f t="shared" si="22"/>
        <v>3082147.0188750001</v>
      </c>
      <c r="DS21" s="645" t="s">
        <v>921</v>
      </c>
      <c r="DT21" s="646" t="s">
        <v>51</v>
      </c>
      <c r="DU21" s="646" t="s">
        <v>431</v>
      </c>
      <c r="DV21" s="646" t="s">
        <v>431</v>
      </c>
      <c r="DW21" s="647">
        <v>0</v>
      </c>
      <c r="DX21" s="647">
        <v>2977919825</v>
      </c>
      <c r="DY21" s="647">
        <v>2977919825</v>
      </c>
      <c r="DZ21" s="636">
        <f t="shared" si="24"/>
        <v>0</v>
      </c>
      <c r="EA21" s="636">
        <f t="shared" si="25"/>
        <v>2977919.8250000002</v>
      </c>
      <c r="EB21" s="636">
        <f t="shared" si="26"/>
        <v>2977919.8250000002</v>
      </c>
      <c r="EK21" s="553" t="s">
        <v>921</v>
      </c>
      <c r="EL21" s="553" t="s">
        <v>51</v>
      </c>
      <c r="EM21" s="553" t="s">
        <v>431</v>
      </c>
      <c r="EN21" s="553" t="s">
        <v>431</v>
      </c>
      <c r="EO21" s="560">
        <v>0</v>
      </c>
      <c r="EP21" s="560">
        <v>2977919825</v>
      </c>
      <c r="EQ21" s="560">
        <v>2977919825</v>
      </c>
      <c r="ER21" s="636">
        <f t="shared" si="30"/>
        <v>0</v>
      </c>
      <c r="ES21" s="636">
        <f t="shared" si="31"/>
        <v>2977919.8250000002</v>
      </c>
      <c r="ET21" s="636">
        <f t="shared" si="32"/>
        <v>2977919.8250000002</v>
      </c>
      <c r="FD21" s="552" t="s">
        <v>921</v>
      </c>
      <c r="FE21" s="552" t="s">
        <v>51</v>
      </c>
      <c r="FF21" s="552" t="s">
        <v>431</v>
      </c>
      <c r="FG21" s="552" t="s">
        <v>431</v>
      </c>
      <c r="FH21" s="560">
        <v>0</v>
      </c>
      <c r="FI21" s="560">
        <v>2977919825</v>
      </c>
      <c r="FJ21" s="560">
        <v>2977919825</v>
      </c>
      <c r="FK21" s="643">
        <f t="shared" si="34"/>
        <v>0</v>
      </c>
      <c r="FL21" s="643">
        <f t="shared" si="35"/>
        <v>2977919.8250000002</v>
      </c>
      <c r="FM21" s="643">
        <f t="shared" si="36"/>
        <v>2977919.8250000002</v>
      </c>
      <c r="FW21" s="552" t="s">
        <v>921</v>
      </c>
      <c r="FX21" s="553" t="s">
        <v>51</v>
      </c>
      <c r="FY21" s="552" t="s">
        <v>431</v>
      </c>
      <c r="FZ21" s="553" t="s">
        <v>431</v>
      </c>
      <c r="GA21" s="560">
        <v>0</v>
      </c>
      <c r="GB21" s="560">
        <v>2977919825</v>
      </c>
      <c r="GC21" s="560">
        <v>2977919825</v>
      </c>
      <c r="GD21" s="643">
        <f t="shared" si="38"/>
        <v>0</v>
      </c>
      <c r="GE21" s="643">
        <f t="shared" si="39"/>
        <v>2977919.8250000002</v>
      </c>
      <c r="GF21" s="643">
        <f t="shared" si="40"/>
        <v>2977919.8250000002</v>
      </c>
      <c r="GQ21" s="553" t="s">
        <v>921</v>
      </c>
      <c r="GR21" s="553" t="s">
        <v>51</v>
      </c>
      <c r="GS21" s="553" t="s">
        <v>431</v>
      </c>
      <c r="GT21" s="553" t="s">
        <v>431</v>
      </c>
      <c r="GU21" s="717">
        <v>0</v>
      </c>
      <c r="GV21" s="717">
        <v>2977919825</v>
      </c>
      <c r="GW21" s="717">
        <v>2977919825</v>
      </c>
      <c r="GX21" s="643">
        <f t="shared" si="42"/>
        <v>0</v>
      </c>
      <c r="GY21" s="643">
        <f t="shared" si="43"/>
        <v>2977919.8250000002</v>
      </c>
      <c r="GZ21" s="643">
        <f t="shared" si="44"/>
        <v>2977919.8250000002</v>
      </c>
      <c r="HH21" s="232">
        <f>SUM(HH3:HH20)</f>
        <v>66270151.742999993</v>
      </c>
      <c r="HK21" s="552" t="s">
        <v>921</v>
      </c>
      <c r="HL21" s="552" t="s">
        <v>51</v>
      </c>
      <c r="HM21" s="552" t="s">
        <v>431</v>
      </c>
      <c r="HN21" s="552" t="s">
        <v>431</v>
      </c>
      <c r="HO21" s="560">
        <v>13655248000</v>
      </c>
      <c r="HP21" s="560">
        <v>0</v>
      </c>
      <c r="HQ21" s="560">
        <v>0</v>
      </c>
      <c r="HR21" s="748">
        <f t="shared" si="46"/>
        <v>13655248</v>
      </c>
      <c r="HS21" s="748">
        <f t="shared" si="47"/>
        <v>0</v>
      </c>
      <c r="HT21" s="748">
        <f t="shared" si="48"/>
        <v>0</v>
      </c>
    </row>
    <row r="22" spans="1:228" ht="15" x14ac:dyDescent="0.3">
      <c r="A22" s="553" t="s">
        <v>829</v>
      </c>
      <c r="B22" s="553" t="s">
        <v>830</v>
      </c>
      <c r="C22" s="553" t="s">
        <v>431</v>
      </c>
      <c r="D22" s="553" t="s">
        <v>431</v>
      </c>
      <c r="E22" s="553" t="s">
        <v>524</v>
      </c>
      <c r="F22" s="635">
        <v>5000000000</v>
      </c>
      <c r="G22" s="635">
        <v>0</v>
      </c>
      <c r="H22" s="635">
        <v>0</v>
      </c>
      <c r="I22" s="635">
        <f t="shared" si="0"/>
        <v>5175000</v>
      </c>
      <c r="J22" s="635">
        <f t="shared" si="1"/>
        <v>0</v>
      </c>
      <c r="K22" s="635">
        <f t="shared" si="2"/>
        <v>0</v>
      </c>
      <c r="Y22" s="552" t="s">
        <v>825</v>
      </c>
      <c r="Z22" s="553" t="s">
        <v>826</v>
      </c>
      <c r="AA22" s="553" t="s">
        <v>431</v>
      </c>
      <c r="AB22" s="553" t="s">
        <v>431</v>
      </c>
      <c r="AC22" s="560">
        <v>26521300000</v>
      </c>
      <c r="AD22" s="560">
        <v>0</v>
      </c>
      <c r="AE22" s="560">
        <v>0</v>
      </c>
      <c r="AF22" s="560">
        <f t="shared" si="5"/>
        <v>27449545.499999996</v>
      </c>
      <c r="AG22" s="560">
        <f t="shared" si="6"/>
        <v>0</v>
      </c>
      <c r="AH22" s="560">
        <f t="shared" si="7"/>
        <v>0</v>
      </c>
      <c r="AR22" s="640" t="s">
        <v>823</v>
      </c>
      <c r="AS22" s="640" t="s">
        <v>824</v>
      </c>
      <c r="AT22" s="640" t="s">
        <v>431</v>
      </c>
      <c r="AU22" s="641" t="s">
        <v>431</v>
      </c>
      <c r="AV22" s="642">
        <v>42112712000</v>
      </c>
      <c r="AW22" s="642">
        <v>0</v>
      </c>
      <c r="AX22" s="642">
        <v>0</v>
      </c>
      <c r="AY22" s="636">
        <f t="shared" si="9"/>
        <v>43586656.919999994</v>
      </c>
      <c r="AZ22" s="636">
        <f t="shared" si="10"/>
        <v>0</v>
      </c>
      <c r="BA22" s="636">
        <f t="shared" si="11"/>
        <v>0</v>
      </c>
      <c r="BK22" s="553" t="s">
        <v>434</v>
      </c>
      <c r="BL22" s="553" t="s">
        <v>141</v>
      </c>
      <c r="BM22" s="553" t="s">
        <v>431</v>
      </c>
      <c r="BN22" s="553" t="s">
        <v>431</v>
      </c>
      <c r="BO22" s="560">
        <v>0</v>
      </c>
      <c r="BP22" s="560">
        <v>322320961</v>
      </c>
      <c r="BQ22" s="560">
        <v>322320961</v>
      </c>
      <c r="BR22" s="643">
        <f t="shared" si="13"/>
        <v>0</v>
      </c>
      <c r="BS22" s="643">
        <f t="shared" si="14"/>
        <v>333602.19463499996</v>
      </c>
      <c r="BT22" s="643">
        <f t="shared" si="15"/>
        <v>333602.19463499996</v>
      </c>
      <c r="BW22" s="553" t="s">
        <v>841</v>
      </c>
      <c r="BX22" s="553" t="s">
        <v>842</v>
      </c>
      <c r="BY22" s="553" t="s">
        <v>431</v>
      </c>
      <c r="BZ22" s="553" t="s">
        <v>431</v>
      </c>
      <c r="CA22" s="643">
        <v>1213962767</v>
      </c>
      <c r="CB22" s="636">
        <f t="shared" si="16"/>
        <v>1256451.4638449999</v>
      </c>
      <c r="CE22" s="553" t="s">
        <v>434</v>
      </c>
      <c r="CF22" s="553" t="s">
        <v>141</v>
      </c>
      <c r="CG22" s="553" t="s">
        <v>431</v>
      </c>
      <c r="CH22" s="553" t="s">
        <v>431</v>
      </c>
      <c r="CI22" s="644">
        <v>5667935000</v>
      </c>
      <c r="CJ22" s="644">
        <v>0</v>
      </c>
      <c r="CK22" s="644">
        <v>0</v>
      </c>
      <c r="CL22" s="643">
        <f t="shared" si="17"/>
        <v>5866312.7249999996</v>
      </c>
      <c r="CM22" s="643">
        <f t="shared" si="18"/>
        <v>0</v>
      </c>
      <c r="CN22" s="643">
        <f t="shared" si="19"/>
        <v>0</v>
      </c>
      <c r="CY22" s="553" t="s">
        <v>434</v>
      </c>
      <c r="CZ22" s="553" t="s">
        <v>141</v>
      </c>
      <c r="DA22" s="553" t="s">
        <v>431</v>
      </c>
      <c r="DB22" s="553" t="s">
        <v>431</v>
      </c>
      <c r="DC22" s="644">
        <v>5667935000</v>
      </c>
      <c r="DD22" s="644">
        <v>0</v>
      </c>
      <c r="DE22" s="644">
        <v>0</v>
      </c>
      <c r="DF22" s="636">
        <f t="shared" si="28"/>
        <v>5866312.7249999996</v>
      </c>
      <c r="DG22" s="636">
        <f t="shared" si="21"/>
        <v>0</v>
      </c>
      <c r="DH22" s="636">
        <f t="shared" si="22"/>
        <v>0</v>
      </c>
      <c r="DS22" s="645" t="s">
        <v>434</v>
      </c>
      <c r="DT22" s="646" t="s">
        <v>141</v>
      </c>
      <c r="DU22" s="646" t="s">
        <v>431</v>
      </c>
      <c r="DV22" s="646" t="s">
        <v>431</v>
      </c>
      <c r="DW22" s="647">
        <v>5667935000</v>
      </c>
      <c r="DX22" s="647">
        <v>0</v>
      </c>
      <c r="DY22" s="647">
        <v>0</v>
      </c>
      <c r="DZ22" s="636">
        <f t="shared" si="24"/>
        <v>5667935</v>
      </c>
      <c r="EA22" s="636">
        <f t="shared" si="25"/>
        <v>0</v>
      </c>
      <c r="EB22" s="636">
        <f t="shared" si="26"/>
        <v>0</v>
      </c>
      <c r="EK22" s="553" t="s">
        <v>434</v>
      </c>
      <c r="EL22" s="553" t="s">
        <v>141</v>
      </c>
      <c r="EM22" s="553" t="s">
        <v>431</v>
      </c>
      <c r="EN22" s="553" t="s">
        <v>431</v>
      </c>
      <c r="EO22" s="560">
        <v>5667935000</v>
      </c>
      <c r="EP22" s="560">
        <v>0</v>
      </c>
      <c r="EQ22" s="560">
        <v>0</v>
      </c>
      <c r="ER22" s="636">
        <f t="shared" si="30"/>
        <v>5667935</v>
      </c>
      <c r="ES22" s="636">
        <f t="shared" si="31"/>
        <v>0</v>
      </c>
      <c r="ET22" s="636">
        <f t="shared" si="32"/>
        <v>0</v>
      </c>
      <c r="FD22" s="552" t="s">
        <v>434</v>
      </c>
      <c r="FE22" s="552" t="s">
        <v>141</v>
      </c>
      <c r="FF22" s="552" t="s">
        <v>431</v>
      </c>
      <c r="FG22" s="552" t="s">
        <v>431</v>
      </c>
      <c r="FH22" s="560">
        <v>5667935000</v>
      </c>
      <c r="FI22" s="560">
        <v>0</v>
      </c>
      <c r="FJ22" s="560">
        <v>0</v>
      </c>
      <c r="FK22" s="643">
        <f t="shared" si="34"/>
        <v>5667935</v>
      </c>
      <c r="FL22" s="643">
        <f t="shared" si="35"/>
        <v>0</v>
      </c>
      <c r="FM22" s="643">
        <f t="shared" si="36"/>
        <v>0</v>
      </c>
      <c r="FW22" s="552" t="s">
        <v>434</v>
      </c>
      <c r="FX22" s="553" t="s">
        <v>141</v>
      </c>
      <c r="FY22" s="552" t="s">
        <v>431</v>
      </c>
      <c r="FZ22" s="553" t="s">
        <v>431</v>
      </c>
      <c r="GA22" s="560">
        <v>5667935000</v>
      </c>
      <c r="GB22" s="560">
        <v>0</v>
      </c>
      <c r="GC22" s="560">
        <v>0</v>
      </c>
      <c r="GD22" s="643">
        <f t="shared" si="38"/>
        <v>5667935</v>
      </c>
      <c r="GE22" s="643">
        <f t="shared" si="39"/>
        <v>0</v>
      </c>
      <c r="GF22" s="643">
        <f t="shared" si="40"/>
        <v>0</v>
      </c>
      <c r="GQ22" s="553" t="s">
        <v>434</v>
      </c>
      <c r="GR22" s="553" t="s">
        <v>141</v>
      </c>
      <c r="GS22" s="553" t="s">
        <v>431</v>
      </c>
      <c r="GT22" s="553" t="s">
        <v>431</v>
      </c>
      <c r="GU22" s="717">
        <v>5667935000</v>
      </c>
      <c r="GV22" s="717">
        <v>0</v>
      </c>
      <c r="GW22" s="717">
        <v>0</v>
      </c>
      <c r="GX22" s="643">
        <f t="shared" si="42"/>
        <v>5667935</v>
      </c>
      <c r="GY22" s="643">
        <f t="shared" si="43"/>
        <v>0</v>
      </c>
      <c r="GZ22" s="643">
        <f t="shared" si="44"/>
        <v>0</v>
      </c>
      <c r="HK22" s="552" t="s">
        <v>921</v>
      </c>
      <c r="HL22" s="552" t="s">
        <v>51</v>
      </c>
      <c r="HM22" s="552" t="s">
        <v>431</v>
      </c>
      <c r="HN22" s="552" t="s">
        <v>431</v>
      </c>
      <c r="HO22" s="560">
        <v>0</v>
      </c>
      <c r="HP22" s="560">
        <v>13644380755</v>
      </c>
      <c r="HQ22" s="560">
        <v>13644380755</v>
      </c>
      <c r="HR22" s="748">
        <f t="shared" si="46"/>
        <v>0</v>
      </c>
      <c r="HS22" s="748">
        <f t="shared" si="47"/>
        <v>13644380.755000001</v>
      </c>
      <c r="HT22" s="748">
        <f t="shared" si="48"/>
        <v>13644380.755000001</v>
      </c>
    </row>
    <row r="23" spans="1:228" ht="15" x14ac:dyDescent="0.3">
      <c r="A23" s="553" t="s">
        <v>831</v>
      </c>
      <c r="B23" s="553" t="s">
        <v>832</v>
      </c>
      <c r="C23" s="553" t="s">
        <v>431</v>
      </c>
      <c r="D23" s="553" t="s">
        <v>431</v>
      </c>
      <c r="E23" s="553" t="s">
        <v>524</v>
      </c>
      <c r="F23" s="635">
        <v>5736407000</v>
      </c>
      <c r="G23" s="635">
        <v>0</v>
      </c>
      <c r="H23" s="635">
        <v>0</v>
      </c>
      <c r="I23" s="635">
        <f t="shared" si="0"/>
        <v>5937181.2449999992</v>
      </c>
      <c r="J23" s="635">
        <f t="shared" si="1"/>
        <v>0</v>
      </c>
      <c r="K23" s="635">
        <f t="shared" si="2"/>
        <v>0</v>
      </c>
      <c r="Y23" s="552" t="s">
        <v>825</v>
      </c>
      <c r="Z23" s="553" t="s">
        <v>826</v>
      </c>
      <c r="AA23" s="553" t="s">
        <v>431</v>
      </c>
      <c r="AB23" s="553" t="s">
        <v>431</v>
      </c>
      <c r="AC23" s="560">
        <v>0</v>
      </c>
      <c r="AD23" s="560">
        <v>4926432806</v>
      </c>
      <c r="AE23" s="560">
        <v>3511043127</v>
      </c>
      <c r="AF23" s="560">
        <f t="shared" si="5"/>
        <v>0</v>
      </c>
      <c r="AG23" s="560">
        <f t="shared" si="6"/>
        <v>5098857.9542099992</v>
      </c>
      <c r="AH23" s="560">
        <f t="shared" si="7"/>
        <v>3633929.6364449994</v>
      </c>
      <c r="AR23" s="640" t="s">
        <v>825</v>
      </c>
      <c r="AS23" s="640" t="s">
        <v>826</v>
      </c>
      <c r="AT23" s="640" t="s">
        <v>431</v>
      </c>
      <c r="AU23" s="641" t="s">
        <v>431</v>
      </c>
      <c r="AV23" s="642">
        <v>26521300000</v>
      </c>
      <c r="AW23" s="642">
        <v>0</v>
      </c>
      <c r="AX23" s="642">
        <v>0</v>
      </c>
      <c r="AY23" s="636">
        <f t="shared" si="9"/>
        <v>27449545.499999996</v>
      </c>
      <c r="AZ23" s="636">
        <f t="shared" si="10"/>
        <v>0</v>
      </c>
      <c r="BA23" s="636">
        <f t="shared" si="11"/>
        <v>0</v>
      </c>
      <c r="BK23" s="553" t="s">
        <v>823</v>
      </c>
      <c r="BL23" s="553" t="s">
        <v>824</v>
      </c>
      <c r="BM23" s="553" t="s">
        <v>431</v>
      </c>
      <c r="BN23" s="553" t="s">
        <v>431</v>
      </c>
      <c r="BO23" s="560">
        <v>42112712000</v>
      </c>
      <c r="BP23" s="560">
        <v>0</v>
      </c>
      <c r="BQ23" s="560">
        <v>0</v>
      </c>
      <c r="BR23" s="643">
        <f t="shared" si="13"/>
        <v>43586656.919999994</v>
      </c>
      <c r="BS23" s="643">
        <f t="shared" si="14"/>
        <v>0</v>
      </c>
      <c r="BT23" s="643">
        <f t="shared" si="15"/>
        <v>0</v>
      </c>
      <c r="BW23" s="553" t="s">
        <v>843</v>
      </c>
      <c r="BX23" s="553" t="s">
        <v>844</v>
      </c>
      <c r="BY23" s="553" t="s">
        <v>431</v>
      </c>
      <c r="BZ23" s="553" t="s">
        <v>431</v>
      </c>
      <c r="CA23" s="643">
        <v>0</v>
      </c>
      <c r="CB23" s="636">
        <f t="shared" si="16"/>
        <v>0</v>
      </c>
      <c r="CE23" s="553" t="s">
        <v>434</v>
      </c>
      <c r="CF23" s="553" t="s">
        <v>141</v>
      </c>
      <c r="CG23" s="553" t="s">
        <v>431</v>
      </c>
      <c r="CH23" s="553" t="s">
        <v>431</v>
      </c>
      <c r="CI23" s="644">
        <v>0</v>
      </c>
      <c r="CJ23" s="644">
        <v>322320961</v>
      </c>
      <c r="CK23" s="644">
        <v>322320961</v>
      </c>
      <c r="CL23" s="643">
        <f t="shared" si="17"/>
        <v>0</v>
      </c>
      <c r="CM23" s="643">
        <f t="shared" si="18"/>
        <v>333602.19463499996</v>
      </c>
      <c r="CN23" s="643">
        <f t="shared" si="19"/>
        <v>333602.19463499996</v>
      </c>
      <c r="CY23" s="553" t="s">
        <v>434</v>
      </c>
      <c r="CZ23" s="553" t="s">
        <v>141</v>
      </c>
      <c r="DA23" s="553" t="s">
        <v>431</v>
      </c>
      <c r="DB23" s="553" t="s">
        <v>431</v>
      </c>
      <c r="DC23" s="644">
        <v>0</v>
      </c>
      <c r="DD23" s="644">
        <v>322320961</v>
      </c>
      <c r="DE23" s="644">
        <v>322320961</v>
      </c>
      <c r="DF23" s="636">
        <f t="shared" si="28"/>
        <v>0</v>
      </c>
      <c r="DG23" s="636">
        <f t="shared" si="21"/>
        <v>333602.19463499996</v>
      </c>
      <c r="DH23" s="636">
        <f t="shared" si="22"/>
        <v>333602.19463499996</v>
      </c>
      <c r="DS23" s="645" t="s">
        <v>434</v>
      </c>
      <c r="DT23" s="646" t="s">
        <v>141</v>
      </c>
      <c r="DU23" s="646" t="s">
        <v>431</v>
      </c>
      <c r="DV23" s="646" t="s">
        <v>431</v>
      </c>
      <c r="DW23" s="647">
        <v>0</v>
      </c>
      <c r="DX23" s="647">
        <v>322320961</v>
      </c>
      <c r="DY23" s="647">
        <v>322320961</v>
      </c>
      <c r="DZ23" s="636">
        <f t="shared" si="24"/>
        <v>0</v>
      </c>
      <c r="EA23" s="636">
        <f t="shared" si="25"/>
        <v>322320.96100000001</v>
      </c>
      <c r="EB23" s="636">
        <f t="shared" si="26"/>
        <v>322320.96100000001</v>
      </c>
      <c r="EK23" s="553" t="s">
        <v>434</v>
      </c>
      <c r="EL23" s="553" t="s">
        <v>141</v>
      </c>
      <c r="EM23" s="553" t="s">
        <v>431</v>
      </c>
      <c r="EN23" s="553" t="s">
        <v>431</v>
      </c>
      <c r="EO23" s="560">
        <v>0</v>
      </c>
      <c r="EP23" s="560">
        <v>2527610101</v>
      </c>
      <c r="EQ23" s="560">
        <v>2435895048</v>
      </c>
      <c r="ER23" s="636">
        <f t="shared" si="30"/>
        <v>0</v>
      </c>
      <c r="ES23" s="636">
        <f t="shared" si="31"/>
        <v>2527610.1009999998</v>
      </c>
      <c r="ET23" s="636">
        <f t="shared" si="32"/>
        <v>2435895.048</v>
      </c>
      <c r="FD23" s="552" t="s">
        <v>434</v>
      </c>
      <c r="FE23" s="552" t="s">
        <v>141</v>
      </c>
      <c r="FF23" s="552" t="s">
        <v>431</v>
      </c>
      <c r="FG23" s="552" t="s">
        <v>431</v>
      </c>
      <c r="FH23" s="560">
        <v>0</v>
      </c>
      <c r="FI23" s="560">
        <v>2527610101</v>
      </c>
      <c r="FJ23" s="560">
        <v>2527610101</v>
      </c>
      <c r="FK23" s="643">
        <f t="shared" si="34"/>
        <v>0</v>
      </c>
      <c r="FL23" s="643">
        <f t="shared" si="35"/>
        <v>2527610.1009999998</v>
      </c>
      <c r="FM23" s="643">
        <f t="shared" si="36"/>
        <v>2527610.1009999998</v>
      </c>
      <c r="FW23" s="552" t="s">
        <v>434</v>
      </c>
      <c r="FX23" s="553" t="s">
        <v>141</v>
      </c>
      <c r="FY23" s="552" t="s">
        <v>431</v>
      </c>
      <c r="FZ23" s="553" t="s">
        <v>431</v>
      </c>
      <c r="GA23" s="560">
        <v>0</v>
      </c>
      <c r="GB23" s="560">
        <v>2527610101</v>
      </c>
      <c r="GC23" s="560">
        <v>3940203001</v>
      </c>
      <c r="GD23" s="643">
        <f t="shared" si="38"/>
        <v>0</v>
      </c>
      <c r="GE23" s="643">
        <f t="shared" si="39"/>
        <v>2527610.1009999998</v>
      </c>
      <c r="GF23" s="643">
        <f t="shared" si="40"/>
        <v>3940203.0010000002</v>
      </c>
      <c r="GQ23" s="553" t="s">
        <v>434</v>
      </c>
      <c r="GR23" s="553" t="s">
        <v>141</v>
      </c>
      <c r="GS23" s="553" t="s">
        <v>431</v>
      </c>
      <c r="GT23" s="553" t="s">
        <v>431</v>
      </c>
      <c r="GU23" s="717">
        <v>0</v>
      </c>
      <c r="GV23" s="717">
        <v>3940203001</v>
      </c>
      <c r="GW23" s="717">
        <v>3940203001</v>
      </c>
      <c r="GX23" s="643">
        <f t="shared" si="42"/>
        <v>0</v>
      </c>
      <c r="GY23" s="643">
        <f t="shared" si="43"/>
        <v>3940203.0010000002</v>
      </c>
      <c r="GZ23" s="643">
        <f t="shared" si="44"/>
        <v>3940203.0010000002</v>
      </c>
      <c r="HK23" s="552" t="s">
        <v>434</v>
      </c>
      <c r="HL23" s="552" t="s">
        <v>141</v>
      </c>
      <c r="HM23" s="552" t="s">
        <v>431</v>
      </c>
      <c r="HN23" s="552" t="s">
        <v>431</v>
      </c>
      <c r="HO23" s="560">
        <v>5063899000</v>
      </c>
      <c r="HP23" s="560">
        <v>0</v>
      </c>
      <c r="HQ23" s="560">
        <v>0</v>
      </c>
      <c r="HR23" s="748">
        <f t="shared" si="46"/>
        <v>5063899</v>
      </c>
      <c r="HS23" s="748">
        <f t="shared" si="47"/>
        <v>0</v>
      </c>
      <c r="HT23" s="748">
        <f t="shared" si="48"/>
        <v>0</v>
      </c>
    </row>
    <row r="24" spans="1:228" ht="15" x14ac:dyDescent="0.3">
      <c r="A24" s="553" t="s">
        <v>831</v>
      </c>
      <c r="B24" s="553" t="s">
        <v>832</v>
      </c>
      <c r="C24" s="553" t="s">
        <v>431</v>
      </c>
      <c r="D24" s="553" t="s">
        <v>431</v>
      </c>
      <c r="E24" s="553" t="s">
        <v>524</v>
      </c>
      <c r="F24" s="635">
        <v>0</v>
      </c>
      <c r="G24" s="635">
        <v>53816666</v>
      </c>
      <c r="H24" s="635">
        <v>53816666</v>
      </c>
      <c r="I24" s="635">
        <f t="shared" si="0"/>
        <v>0</v>
      </c>
      <c r="J24" s="635">
        <f t="shared" si="1"/>
        <v>55700.249309999992</v>
      </c>
      <c r="K24" s="635">
        <f t="shared" si="2"/>
        <v>55700.249309999992</v>
      </c>
      <c r="Y24" s="552" t="s">
        <v>827</v>
      </c>
      <c r="Z24" s="553" t="s">
        <v>828</v>
      </c>
      <c r="AA24" s="553" t="s">
        <v>431</v>
      </c>
      <c r="AB24" s="553" t="s">
        <v>431</v>
      </c>
      <c r="AC24" s="560">
        <v>16643266000</v>
      </c>
      <c r="AD24" s="560">
        <v>0</v>
      </c>
      <c r="AE24" s="560">
        <v>0</v>
      </c>
      <c r="AF24" s="560">
        <f t="shared" si="5"/>
        <v>17225780.309999999</v>
      </c>
      <c r="AG24" s="560">
        <f t="shared" si="6"/>
        <v>0</v>
      </c>
      <c r="AH24" s="560">
        <f t="shared" si="7"/>
        <v>0</v>
      </c>
      <c r="AR24" s="640" t="s">
        <v>825</v>
      </c>
      <c r="AS24" s="640" t="s">
        <v>826</v>
      </c>
      <c r="AT24" s="640" t="s">
        <v>431</v>
      </c>
      <c r="AU24" s="641" t="s">
        <v>431</v>
      </c>
      <c r="AV24" s="642">
        <v>0</v>
      </c>
      <c r="AW24" s="642">
        <v>7051380880</v>
      </c>
      <c r="AX24" s="642">
        <v>6102580287</v>
      </c>
      <c r="AY24" s="636">
        <f t="shared" si="9"/>
        <v>0</v>
      </c>
      <c r="AZ24" s="636">
        <f t="shared" si="10"/>
        <v>7298179.2107999995</v>
      </c>
      <c r="BA24" s="636">
        <f t="shared" si="11"/>
        <v>6316170.5970449988</v>
      </c>
      <c r="BK24" s="553" t="s">
        <v>823</v>
      </c>
      <c r="BL24" s="553" t="s">
        <v>824</v>
      </c>
      <c r="BM24" s="553" t="s">
        <v>431</v>
      </c>
      <c r="BN24" s="553" t="s">
        <v>431</v>
      </c>
      <c r="BO24" s="560">
        <v>0</v>
      </c>
      <c r="BP24" s="560">
        <v>70000000</v>
      </c>
      <c r="BQ24" s="560">
        <v>0</v>
      </c>
      <c r="BR24" s="643">
        <f t="shared" si="13"/>
        <v>0</v>
      </c>
      <c r="BS24" s="643">
        <f t="shared" si="14"/>
        <v>72450</v>
      </c>
      <c r="BT24" s="643">
        <f t="shared" si="15"/>
        <v>0</v>
      </c>
      <c r="BW24" s="553" t="s">
        <v>435</v>
      </c>
      <c r="BX24" s="553" t="s">
        <v>452</v>
      </c>
      <c r="BY24" s="553" t="s">
        <v>431</v>
      </c>
      <c r="BZ24" s="553" t="s">
        <v>431</v>
      </c>
      <c r="CA24" s="643">
        <v>881728919</v>
      </c>
      <c r="CB24" s="636">
        <f t="shared" si="16"/>
        <v>912589.43116499996</v>
      </c>
      <c r="CE24" s="553" t="s">
        <v>823</v>
      </c>
      <c r="CF24" s="553" t="s">
        <v>824</v>
      </c>
      <c r="CG24" s="553" t="s">
        <v>431</v>
      </c>
      <c r="CH24" s="553" t="s">
        <v>431</v>
      </c>
      <c r="CI24" s="644">
        <v>42112712000</v>
      </c>
      <c r="CJ24" s="644">
        <v>0</v>
      </c>
      <c r="CK24" s="644">
        <v>0</v>
      </c>
      <c r="CL24" s="643">
        <f t="shared" si="17"/>
        <v>43586656.919999994</v>
      </c>
      <c r="CM24" s="643">
        <f t="shared" si="18"/>
        <v>0</v>
      </c>
      <c r="CN24" s="643">
        <f t="shared" si="19"/>
        <v>0</v>
      </c>
      <c r="CY24" s="553" t="s">
        <v>823</v>
      </c>
      <c r="CZ24" s="553" t="s">
        <v>824</v>
      </c>
      <c r="DA24" s="553" t="s">
        <v>431</v>
      </c>
      <c r="DB24" s="553" t="s">
        <v>431</v>
      </c>
      <c r="DC24" s="644">
        <v>42112712000</v>
      </c>
      <c r="DD24" s="644">
        <v>0</v>
      </c>
      <c r="DE24" s="644">
        <v>0</v>
      </c>
      <c r="DF24" s="636">
        <f t="shared" si="28"/>
        <v>43586656.919999994</v>
      </c>
      <c r="DG24" s="636">
        <f t="shared" si="21"/>
        <v>0</v>
      </c>
      <c r="DH24" s="636">
        <f t="shared" si="22"/>
        <v>0</v>
      </c>
      <c r="DS24" s="645" t="s">
        <v>823</v>
      </c>
      <c r="DT24" s="646" t="s">
        <v>824</v>
      </c>
      <c r="DU24" s="646" t="s">
        <v>431</v>
      </c>
      <c r="DV24" s="646" t="s">
        <v>431</v>
      </c>
      <c r="DW24" s="647">
        <v>42112712000</v>
      </c>
      <c r="DX24" s="647">
        <v>0</v>
      </c>
      <c r="DY24" s="647">
        <v>0</v>
      </c>
      <c r="DZ24" s="636">
        <f t="shared" si="24"/>
        <v>42112712</v>
      </c>
      <c r="EA24" s="636">
        <f t="shared" si="25"/>
        <v>0</v>
      </c>
      <c r="EB24" s="636">
        <f t="shared" si="26"/>
        <v>0</v>
      </c>
      <c r="EK24" s="553" t="s">
        <v>823</v>
      </c>
      <c r="EL24" s="553" t="s">
        <v>824</v>
      </c>
      <c r="EM24" s="553" t="s">
        <v>431</v>
      </c>
      <c r="EN24" s="553" t="s">
        <v>431</v>
      </c>
      <c r="EO24" s="560">
        <v>42112712000</v>
      </c>
      <c r="EP24" s="560">
        <v>0</v>
      </c>
      <c r="EQ24" s="560">
        <v>0</v>
      </c>
      <c r="ER24" s="636">
        <f t="shared" si="30"/>
        <v>42112712</v>
      </c>
      <c r="ES24" s="636">
        <f t="shared" si="31"/>
        <v>0</v>
      </c>
      <c r="ET24" s="636">
        <f t="shared" si="32"/>
        <v>0</v>
      </c>
      <c r="FD24" s="552" t="s">
        <v>823</v>
      </c>
      <c r="FE24" s="552" t="s">
        <v>824</v>
      </c>
      <c r="FF24" s="552" t="s">
        <v>431</v>
      </c>
      <c r="FG24" s="552" t="s">
        <v>431</v>
      </c>
      <c r="FH24" s="560">
        <v>42112712000</v>
      </c>
      <c r="FI24" s="560">
        <v>0</v>
      </c>
      <c r="FJ24" s="560">
        <v>0</v>
      </c>
      <c r="FK24" s="643">
        <f t="shared" si="34"/>
        <v>42112712</v>
      </c>
      <c r="FL24" s="643">
        <f t="shared" si="35"/>
        <v>0</v>
      </c>
      <c r="FM24" s="643">
        <f t="shared" si="36"/>
        <v>0</v>
      </c>
      <c r="FW24" s="552" t="s">
        <v>823</v>
      </c>
      <c r="FX24" s="553" t="s">
        <v>824</v>
      </c>
      <c r="FY24" s="552" t="s">
        <v>431</v>
      </c>
      <c r="FZ24" s="553" t="s">
        <v>431</v>
      </c>
      <c r="GA24" s="560">
        <v>42112712000</v>
      </c>
      <c r="GB24" s="560">
        <v>0</v>
      </c>
      <c r="GC24" s="560">
        <v>0</v>
      </c>
      <c r="GD24" s="643">
        <f t="shared" si="38"/>
        <v>42112712</v>
      </c>
      <c r="GE24" s="643">
        <f t="shared" si="39"/>
        <v>0</v>
      </c>
      <c r="GF24" s="643">
        <f t="shared" si="40"/>
        <v>0</v>
      </c>
      <c r="GQ24" s="553" t="s">
        <v>823</v>
      </c>
      <c r="GR24" s="553" t="s">
        <v>824</v>
      </c>
      <c r="GS24" s="553" t="s">
        <v>431</v>
      </c>
      <c r="GT24" s="553" t="s">
        <v>431</v>
      </c>
      <c r="GU24" s="717">
        <v>32112712000</v>
      </c>
      <c r="GV24" s="717">
        <v>0</v>
      </c>
      <c r="GW24" s="717">
        <v>0</v>
      </c>
      <c r="GX24" s="643">
        <f t="shared" si="42"/>
        <v>32112712</v>
      </c>
      <c r="GY24" s="643">
        <f t="shared" si="43"/>
        <v>0</v>
      </c>
      <c r="GZ24" s="643">
        <f t="shared" si="44"/>
        <v>0</v>
      </c>
      <c r="HK24" s="552" t="s">
        <v>434</v>
      </c>
      <c r="HL24" s="552" t="s">
        <v>141</v>
      </c>
      <c r="HM24" s="552" t="s">
        <v>431</v>
      </c>
      <c r="HN24" s="552" t="s">
        <v>431</v>
      </c>
      <c r="HO24" s="560">
        <v>0</v>
      </c>
      <c r="HP24" s="560">
        <v>3940203001</v>
      </c>
      <c r="HQ24" s="560">
        <v>3940203001</v>
      </c>
      <c r="HR24" s="748">
        <f t="shared" si="46"/>
        <v>0</v>
      </c>
      <c r="HS24" s="748">
        <f t="shared" si="47"/>
        <v>3940203.0010000002</v>
      </c>
      <c r="HT24" s="748">
        <f t="shared" si="48"/>
        <v>3940203.0010000002</v>
      </c>
    </row>
    <row r="25" spans="1:228" ht="15" x14ac:dyDescent="0.3">
      <c r="A25" s="553" t="s">
        <v>833</v>
      </c>
      <c r="B25" s="553" t="s">
        <v>834</v>
      </c>
      <c r="C25" s="553" t="s">
        <v>431</v>
      </c>
      <c r="D25" s="553" t="s">
        <v>431</v>
      </c>
      <c r="E25" s="553" t="s">
        <v>524</v>
      </c>
      <c r="F25" s="635">
        <v>7925135000</v>
      </c>
      <c r="G25" s="635">
        <v>0</v>
      </c>
      <c r="H25" s="635">
        <v>0</v>
      </c>
      <c r="I25" s="635">
        <f t="shared" si="0"/>
        <v>8202514.7249999996</v>
      </c>
      <c r="J25" s="635">
        <f t="shared" si="1"/>
        <v>0</v>
      </c>
      <c r="K25" s="635">
        <f t="shared" si="2"/>
        <v>0</v>
      </c>
      <c r="Y25" s="552" t="s">
        <v>827</v>
      </c>
      <c r="Z25" s="553" t="s">
        <v>828</v>
      </c>
      <c r="AA25" s="553" t="s">
        <v>431</v>
      </c>
      <c r="AB25" s="553" t="s">
        <v>431</v>
      </c>
      <c r="AC25" s="560">
        <v>0</v>
      </c>
      <c r="AD25" s="560">
        <v>9611191441</v>
      </c>
      <c r="AE25" s="560">
        <v>4809030147</v>
      </c>
      <c r="AF25" s="560">
        <f t="shared" si="5"/>
        <v>0</v>
      </c>
      <c r="AG25" s="560">
        <f t="shared" si="6"/>
        <v>9947583.1414349992</v>
      </c>
      <c r="AH25" s="560">
        <f t="shared" si="7"/>
        <v>4977346.2021449991</v>
      </c>
      <c r="AR25" s="640" t="s">
        <v>827</v>
      </c>
      <c r="AS25" s="640" t="s">
        <v>828</v>
      </c>
      <c r="AT25" s="640" t="s">
        <v>431</v>
      </c>
      <c r="AU25" s="641" t="s">
        <v>431</v>
      </c>
      <c r="AV25" s="642">
        <v>16643266000</v>
      </c>
      <c r="AW25" s="642">
        <v>0</v>
      </c>
      <c r="AX25" s="642">
        <v>0</v>
      </c>
      <c r="AY25" s="636">
        <f t="shared" si="9"/>
        <v>17225780.309999999</v>
      </c>
      <c r="AZ25" s="636">
        <f t="shared" si="10"/>
        <v>0</v>
      </c>
      <c r="BA25" s="636">
        <f t="shared" si="11"/>
        <v>0</v>
      </c>
      <c r="BK25" s="553" t="s">
        <v>825</v>
      </c>
      <c r="BL25" s="553" t="s">
        <v>826</v>
      </c>
      <c r="BM25" s="553" t="s">
        <v>431</v>
      </c>
      <c r="BN25" s="553" t="s">
        <v>431</v>
      </c>
      <c r="BO25" s="560">
        <v>26521300000</v>
      </c>
      <c r="BP25" s="560">
        <v>0</v>
      </c>
      <c r="BQ25" s="560">
        <v>0</v>
      </c>
      <c r="BR25" s="643">
        <f t="shared" si="13"/>
        <v>27449545.499999996</v>
      </c>
      <c r="BS25" s="643">
        <f t="shared" si="14"/>
        <v>0</v>
      </c>
      <c r="BT25" s="643">
        <f t="shared" si="15"/>
        <v>0</v>
      </c>
      <c r="BW25" s="553" t="s">
        <v>904</v>
      </c>
      <c r="BX25" s="553" t="s">
        <v>905</v>
      </c>
      <c r="BY25" s="553" t="s">
        <v>431</v>
      </c>
      <c r="BZ25" s="553" t="s">
        <v>431</v>
      </c>
      <c r="CA25" s="643">
        <v>0</v>
      </c>
      <c r="CB25" s="636">
        <f t="shared" si="16"/>
        <v>0</v>
      </c>
      <c r="CE25" s="553" t="s">
        <v>823</v>
      </c>
      <c r="CF25" s="553" t="s">
        <v>824</v>
      </c>
      <c r="CG25" s="553" t="s">
        <v>431</v>
      </c>
      <c r="CH25" s="553" t="s">
        <v>431</v>
      </c>
      <c r="CI25" s="644">
        <v>0</v>
      </c>
      <c r="CJ25" s="644">
        <v>407480750</v>
      </c>
      <c r="CK25" s="644">
        <v>407480750</v>
      </c>
      <c r="CL25" s="643">
        <f t="shared" si="17"/>
        <v>0</v>
      </c>
      <c r="CM25" s="643">
        <f t="shared" si="18"/>
        <v>421742.57624999998</v>
      </c>
      <c r="CN25" s="643">
        <f t="shared" si="19"/>
        <v>421742.57624999998</v>
      </c>
      <c r="CY25" s="553" t="s">
        <v>823</v>
      </c>
      <c r="CZ25" s="553" t="s">
        <v>824</v>
      </c>
      <c r="DA25" s="553" t="s">
        <v>431</v>
      </c>
      <c r="DB25" s="553" t="s">
        <v>431</v>
      </c>
      <c r="DC25" s="644">
        <v>0</v>
      </c>
      <c r="DD25" s="644">
        <v>864068637</v>
      </c>
      <c r="DE25" s="644">
        <v>864068637</v>
      </c>
      <c r="DF25" s="636">
        <f t="shared" si="28"/>
        <v>0</v>
      </c>
      <c r="DG25" s="636">
        <f t="shared" si="21"/>
        <v>894311.03929499991</v>
      </c>
      <c r="DH25" s="636">
        <f t="shared" si="22"/>
        <v>894311.03929499991</v>
      </c>
      <c r="DS25" s="645" t="s">
        <v>823</v>
      </c>
      <c r="DT25" s="646" t="s">
        <v>824</v>
      </c>
      <c r="DU25" s="646" t="s">
        <v>431</v>
      </c>
      <c r="DV25" s="646" t="s">
        <v>431</v>
      </c>
      <c r="DW25" s="647">
        <v>0</v>
      </c>
      <c r="DX25" s="647">
        <v>5172120875</v>
      </c>
      <c r="DY25" s="647">
        <v>2001408492</v>
      </c>
      <c r="DZ25" s="636">
        <f t="shared" si="24"/>
        <v>0</v>
      </c>
      <c r="EA25" s="636">
        <f t="shared" si="25"/>
        <v>5172120.875</v>
      </c>
      <c r="EB25" s="636">
        <f t="shared" si="26"/>
        <v>2001408.4920000001</v>
      </c>
      <c r="EK25" s="553" t="s">
        <v>823</v>
      </c>
      <c r="EL25" s="553" t="s">
        <v>824</v>
      </c>
      <c r="EM25" s="553" t="s">
        <v>431</v>
      </c>
      <c r="EN25" s="553" t="s">
        <v>431</v>
      </c>
      <c r="EO25" s="560">
        <v>0</v>
      </c>
      <c r="EP25" s="560">
        <v>7077337852</v>
      </c>
      <c r="EQ25" s="560">
        <v>6986128291</v>
      </c>
      <c r="ER25" s="636">
        <f t="shared" si="30"/>
        <v>0</v>
      </c>
      <c r="ES25" s="636">
        <f t="shared" si="31"/>
        <v>7077337.852</v>
      </c>
      <c r="ET25" s="636">
        <f t="shared" si="32"/>
        <v>6986128.2910000002</v>
      </c>
      <c r="FD25" s="552" t="s">
        <v>823</v>
      </c>
      <c r="FE25" s="552" t="s">
        <v>824</v>
      </c>
      <c r="FF25" s="552" t="s">
        <v>431</v>
      </c>
      <c r="FG25" s="552" t="s">
        <v>431</v>
      </c>
      <c r="FH25" s="560">
        <v>0</v>
      </c>
      <c r="FI25" s="560">
        <v>9142700138</v>
      </c>
      <c r="FJ25" s="560">
        <v>7996854630</v>
      </c>
      <c r="FK25" s="643">
        <f t="shared" si="34"/>
        <v>0</v>
      </c>
      <c r="FL25" s="643">
        <f t="shared" si="35"/>
        <v>9142700.1380000003</v>
      </c>
      <c r="FM25" s="643">
        <f t="shared" si="36"/>
        <v>7996854.6299999999</v>
      </c>
      <c r="FW25" s="552" t="s">
        <v>823</v>
      </c>
      <c r="FX25" s="553" t="s">
        <v>824</v>
      </c>
      <c r="FY25" s="552" t="s">
        <v>431</v>
      </c>
      <c r="FZ25" s="553" t="s">
        <v>431</v>
      </c>
      <c r="GA25" s="560">
        <v>0</v>
      </c>
      <c r="GB25" s="560">
        <v>10440771543</v>
      </c>
      <c r="GC25" s="560">
        <v>10884553846</v>
      </c>
      <c r="GD25" s="643">
        <f t="shared" si="38"/>
        <v>0</v>
      </c>
      <c r="GE25" s="643">
        <f t="shared" si="39"/>
        <v>10440771.543</v>
      </c>
      <c r="GF25" s="643">
        <f t="shared" si="40"/>
        <v>10884553.846000001</v>
      </c>
      <c r="GQ25" s="553" t="s">
        <v>823</v>
      </c>
      <c r="GR25" s="553" t="s">
        <v>824</v>
      </c>
      <c r="GS25" s="553" t="s">
        <v>431</v>
      </c>
      <c r="GT25" s="553" t="s">
        <v>431</v>
      </c>
      <c r="GU25" s="717">
        <v>0</v>
      </c>
      <c r="GV25" s="717">
        <v>22267902759</v>
      </c>
      <c r="GW25" s="717">
        <v>24153674449</v>
      </c>
      <c r="GX25" s="643">
        <f t="shared" si="42"/>
        <v>0</v>
      </c>
      <c r="GY25" s="643">
        <f t="shared" si="43"/>
        <v>22267902.759</v>
      </c>
      <c r="GZ25" s="643">
        <f t="shared" si="44"/>
        <v>24153674.449000001</v>
      </c>
      <c r="HK25" s="552" t="s">
        <v>823</v>
      </c>
      <c r="HL25" s="552" t="s">
        <v>824</v>
      </c>
      <c r="HM25" s="552" t="s">
        <v>431</v>
      </c>
      <c r="HN25" s="552" t="s">
        <v>431</v>
      </c>
      <c r="HO25" s="560">
        <v>31130883149</v>
      </c>
      <c r="HP25" s="560">
        <v>0</v>
      </c>
      <c r="HQ25" s="560">
        <v>0</v>
      </c>
      <c r="HR25" s="748">
        <f t="shared" si="46"/>
        <v>31130883.149</v>
      </c>
      <c r="HS25" s="748">
        <f t="shared" si="47"/>
        <v>0</v>
      </c>
      <c r="HT25" s="748">
        <f t="shared" si="48"/>
        <v>0</v>
      </c>
    </row>
    <row r="26" spans="1:228" ht="15" x14ac:dyDescent="0.3">
      <c r="A26" s="553" t="s">
        <v>835</v>
      </c>
      <c r="B26" s="553" t="s">
        <v>836</v>
      </c>
      <c r="C26" s="553" t="s">
        <v>431</v>
      </c>
      <c r="D26" s="553" t="s">
        <v>431</v>
      </c>
      <c r="E26" s="553" t="s">
        <v>524</v>
      </c>
      <c r="F26" s="635">
        <v>1946254000</v>
      </c>
      <c r="G26" s="635">
        <v>0</v>
      </c>
      <c r="H26" s="635">
        <v>0</v>
      </c>
      <c r="I26" s="635">
        <f t="shared" si="0"/>
        <v>2014372.89</v>
      </c>
      <c r="J26" s="635">
        <f t="shared" si="1"/>
        <v>0</v>
      </c>
      <c r="K26" s="635">
        <f t="shared" si="2"/>
        <v>0</v>
      </c>
      <c r="Y26" s="552" t="s">
        <v>829</v>
      </c>
      <c r="Z26" s="553" t="s">
        <v>830</v>
      </c>
      <c r="AA26" s="553" t="s">
        <v>431</v>
      </c>
      <c r="AB26" s="553" t="s">
        <v>431</v>
      </c>
      <c r="AC26" s="560">
        <v>5000000000</v>
      </c>
      <c r="AD26" s="560">
        <v>0</v>
      </c>
      <c r="AE26" s="560">
        <v>0</v>
      </c>
      <c r="AF26" s="560">
        <f t="shared" si="5"/>
        <v>5175000</v>
      </c>
      <c r="AG26" s="560">
        <f t="shared" si="6"/>
        <v>0</v>
      </c>
      <c r="AH26" s="560">
        <f t="shared" si="7"/>
        <v>0</v>
      </c>
      <c r="AR26" s="640" t="s">
        <v>827</v>
      </c>
      <c r="AS26" s="640" t="s">
        <v>828</v>
      </c>
      <c r="AT26" s="640" t="s">
        <v>431</v>
      </c>
      <c r="AU26" s="641" t="s">
        <v>431</v>
      </c>
      <c r="AV26" s="642">
        <v>0</v>
      </c>
      <c r="AW26" s="642">
        <v>9611191441</v>
      </c>
      <c r="AX26" s="642">
        <v>4809030147</v>
      </c>
      <c r="AY26" s="636">
        <f t="shared" si="9"/>
        <v>0</v>
      </c>
      <c r="AZ26" s="636">
        <f t="shared" si="10"/>
        <v>9947583.1414349992</v>
      </c>
      <c r="BA26" s="636">
        <f t="shared" si="11"/>
        <v>4977346.2021449991</v>
      </c>
      <c r="BK26" s="553" t="s">
        <v>825</v>
      </c>
      <c r="BL26" s="553" t="s">
        <v>826</v>
      </c>
      <c r="BM26" s="553" t="s">
        <v>431</v>
      </c>
      <c r="BN26" s="553" t="s">
        <v>431</v>
      </c>
      <c r="BO26" s="560">
        <v>0</v>
      </c>
      <c r="BP26" s="560">
        <v>10138072433</v>
      </c>
      <c r="BQ26" s="560">
        <v>8149438056</v>
      </c>
      <c r="BR26" s="643">
        <f t="shared" si="13"/>
        <v>0</v>
      </c>
      <c r="BS26" s="643">
        <f t="shared" si="14"/>
        <v>10492904.968154998</v>
      </c>
      <c r="BT26" s="643">
        <f t="shared" si="15"/>
        <v>8434668.38796</v>
      </c>
      <c r="CB26" s="636">
        <f t="shared" si="16"/>
        <v>0</v>
      </c>
      <c r="CE26" s="553" t="s">
        <v>825</v>
      </c>
      <c r="CF26" s="553" t="s">
        <v>826</v>
      </c>
      <c r="CG26" s="553" t="s">
        <v>431</v>
      </c>
      <c r="CH26" s="553" t="s">
        <v>431</v>
      </c>
      <c r="CI26" s="644">
        <v>24521300000</v>
      </c>
      <c r="CJ26" s="644">
        <v>0</v>
      </c>
      <c r="CK26" s="644">
        <v>0</v>
      </c>
      <c r="CL26" s="643">
        <f t="shared" si="17"/>
        <v>25379545.499999996</v>
      </c>
      <c r="CM26" s="643">
        <f t="shared" si="18"/>
        <v>0</v>
      </c>
      <c r="CN26" s="643">
        <f t="shared" si="19"/>
        <v>0</v>
      </c>
      <c r="CY26" s="553" t="s">
        <v>825</v>
      </c>
      <c r="CZ26" s="553" t="s">
        <v>826</v>
      </c>
      <c r="DA26" s="553" t="s">
        <v>431</v>
      </c>
      <c r="DB26" s="553" t="s">
        <v>431</v>
      </c>
      <c r="DC26" s="644">
        <v>89521300000</v>
      </c>
      <c r="DD26" s="644">
        <v>0</v>
      </c>
      <c r="DE26" s="644">
        <v>0</v>
      </c>
      <c r="DF26" s="636">
        <f t="shared" si="28"/>
        <v>92654545.5</v>
      </c>
      <c r="DG26" s="636">
        <f t="shared" si="21"/>
        <v>0</v>
      </c>
      <c r="DH26" s="636">
        <f t="shared" si="22"/>
        <v>0</v>
      </c>
      <c r="DS26" s="645" t="s">
        <v>825</v>
      </c>
      <c r="DT26" s="646" t="s">
        <v>826</v>
      </c>
      <c r="DU26" s="646" t="s">
        <v>431</v>
      </c>
      <c r="DV26" s="646" t="s">
        <v>431</v>
      </c>
      <c r="DW26" s="647">
        <v>73944300000</v>
      </c>
      <c r="DX26" s="647">
        <v>0</v>
      </c>
      <c r="DY26" s="647">
        <v>0</v>
      </c>
      <c r="DZ26" s="636">
        <f t="shared" si="24"/>
        <v>73944300</v>
      </c>
      <c r="EA26" s="636">
        <f t="shared" si="25"/>
        <v>0</v>
      </c>
      <c r="EB26" s="636">
        <f t="shared" si="26"/>
        <v>0</v>
      </c>
      <c r="EK26" s="553" t="s">
        <v>825</v>
      </c>
      <c r="EL26" s="553" t="s">
        <v>826</v>
      </c>
      <c r="EM26" s="553" t="s">
        <v>431</v>
      </c>
      <c r="EN26" s="553" t="s">
        <v>431</v>
      </c>
      <c r="EO26" s="560">
        <v>73944300000</v>
      </c>
      <c r="EP26" s="560">
        <v>0</v>
      </c>
      <c r="EQ26" s="560">
        <v>0</v>
      </c>
      <c r="ER26" s="636">
        <f t="shared" si="30"/>
        <v>73944300</v>
      </c>
      <c r="ES26" s="636">
        <f t="shared" si="31"/>
        <v>0</v>
      </c>
      <c r="ET26" s="636">
        <f t="shared" si="32"/>
        <v>0</v>
      </c>
      <c r="FD26" s="552" t="s">
        <v>825</v>
      </c>
      <c r="FE26" s="552" t="s">
        <v>826</v>
      </c>
      <c r="FF26" s="552" t="s">
        <v>431</v>
      </c>
      <c r="FG26" s="552" t="s">
        <v>431</v>
      </c>
      <c r="FH26" s="560">
        <v>73944300000</v>
      </c>
      <c r="FI26" s="560">
        <v>0</v>
      </c>
      <c r="FJ26" s="560">
        <v>0</v>
      </c>
      <c r="FK26" s="643">
        <f t="shared" si="34"/>
        <v>73944300</v>
      </c>
      <c r="FL26" s="643">
        <f t="shared" si="35"/>
        <v>0</v>
      </c>
      <c r="FM26" s="643">
        <f t="shared" si="36"/>
        <v>0</v>
      </c>
      <c r="FW26" s="552" t="s">
        <v>825</v>
      </c>
      <c r="FX26" s="553" t="s">
        <v>826</v>
      </c>
      <c r="FY26" s="552" t="s">
        <v>431</v>
      </c>
      <c r="FZ26" s="553" t="s">
        <v>431</v>
      </c>
      <c r="GA26" s="560">
        <v>79944300000</v>
      </c>
      <c r="GB26" s="560">
        <v>0</v>
      </c>
      <c r="GC26" s="560">
        <v>0</v>
      </c>
      <c r="GD26" s="643">
        <f t="shared" si="38"/>
        <v>79944300</v>
      </c>
      <c r="GE26" s="643">
        <f t="shared" si="39"/>
        <v>0</v>
      </c>
      <c r="GF26" s="643">
        <f t="shared" si="40"/>
        <v>0</v>
      </c>
      <c r="GQ26" s="553" t="s">
        <v>825</v>
      </c>
      <c r="GR26" s="553" t="s">
        <v>826</v>
      </c>
      <c r="GS26" s="553" t="s">
        <v>431</v>
      </c>
      <c r="GT26" s="553" t="s">
        <v>431</v>
      </c>
      <c r="GU26" s="717">
        <v>89944300000</v>
      </c>
      <c r="GV26" s="717">
        <v>0</v>
      </c>
      <c r="GW26" s="717">
        <v>0</v>
      </c>
      <c r="GX26" s="643">
        <f t="shared" si="42"/>
        <v>89944300</v>
      </c>
      <c r="GY26" s="643">
        <f t="shared" si="43"/>
        <v>0</v>
      </c>
      <c r="GZ26" s="643">
        <f t="shared" si="44"/>
        <v>0</v>
      </c>
      <c r="HK26" s="552" t="s">
        <v>823</v>
      </c>
      <c r="HL26" s="552" t="s">
        <v>824</v>
      </c>
      <c r="HM26" s="552" t="s">
        <v>431</v>
      </c>
      <c r="HN26" s="552" t="s">
        <v>431</v>
      </c>
      <c r="HO26" s="560">
        <v>0</v>
      </c>
      <c r="HP26" s="560">
        <v>31130883149</v>
      </c>
      <c r="HQ26" s="560">
        <v>31130883149</v>
      </c>
      <c r="HR26" s="748">
        <f t="shared" si="46"/>
        <v>0</v>
      </c>
      <c r="HS26" s="748">
        <f t="shared" si="47"/>
        <v>31130883.149</v>
      </c>
      <c r="HT26" s="748">
        <f t="shared" si="48"/>
        <v>31130883.149</v>
      </c>
    </row>
    <row r="27" spans="1:228" ht="15" x14ac:dyDescent="0.3">
      <c r="A27" s="553" t="s">
        <v>837</v>
      </c>
      <c r="B27" s="553" t="s">
        <v>838</v>
      </c>
      <c r="C27" s="553" t="s">
        <v>431</v>
      </c>
      <c r="D27" s="553" t="s">
        <v>431</v>
      </c>
      <c r="E27" s="553" t="s">
        <v>524</v>
      </c>
      <c r="F27" s="635">
        <v>2260410000</v>
      </c>
      <c r="G27" s="635">
        <v>0</v>
      </c>
      <c r="H27" s="635">
        <v>0</v>
      </c>
      <c r="I27" s="635">
        <f t="shared" si="0"/>
        <v>2339524.3499999996</v>
      </c>
      <c r="J27" s="635">
        <f t="shared" si="1"/>
        <v>0</v>
      </c>
      <c r="K27" s="635">
        <f t="shared" si="2"/>
        <v>0</v>
      </c>
      <c r="Y27" s="552" t="s">
        <v>829</v>
      </c>
      <c r="Z27" s="553" t="s">
        <v>830</v>
      </c>
      <c r="AA27" s="553" t="s">
        <v>431</v>
      </c>
      <c r="AB27" s="553" t="s">
        <v>431</v>
      </c>
      <c r="AC27" s="560">
        <v>0</v>
      </c>
      <c r="AD27" s="560">
        <v>1325893147</v>
      </c>
      <c r="AE27" s="560">
        <v>595034170</v>
      </c>
      <c r="AF27" s="560">
        <f t="shared" si="5"/>
        <v>0</v>
      </c>
      <c r="AG27" s="560">
        <f t="shared" si="6"/>
        <v>1372299.4071450001</v>
      </c>
      <c r="AH27" s="560">
        <f t="shared" si="7"/>
        <v>615860.36595000001</v>
      </c>
      <c r="AR27" s="640" t="s">
        <v>829</v>
      </c>
      <c r="AS27" s="640" t="s">
        <v>830</v>
      </c>
      <c r="AT27" s="640" t="s">
        <v>431</v>
      </c>
      <c r="AU27" s="641" t="s">
        <v>431</v>
      </c>
      <c r="AV27" s="642">
        <v>5000000000</v>
      </c>
      <c r="AW27" s="642">
        <v>0</v>
      </c>
      <c r="AX27" s="642">
        <v>0</v>
      </c>
      <c r="AY27" s="636">
        <f t="shared" si="9"/>
        <v>5175000</v>
      </c>
      <c r="AZ27" s="636">
        <f t="shared" si="10"/>
        <v>0</v>
      </c>
      <c r="BA27" s="636">
        <f t="shared" si="11"/>
        <v>0</v>
      </c>
      <c r="BK27" s="553" t="s">
        <v>827</v>
      </c>
      <c r="BL27" s="553" t="s">
        <v>828</v>
      </c>
      <c r="BM27" s="553" t="s">
        <v>431</v>
      </c>
      <c r="BN27" s="553" t="s">
        <v>431</v>
      </c>
      <c r="BO27" s="560">
        <v>16643266000</v>
      </c>
      <c r="BP27" s="560">
        <v>0</v>
      </c>
      <c r="BQ27" s="560">
        <v>0</v>
      </c>
      <c r="BR27" s="643">
        <f t="shared" si="13"/>
        <v>17225780.309999999</v>
      </c>
      <c r="BS27" s="643">
        <f t="shared" si="14"/>
        <v>0</v>
      </c>
      <c r="BT27" s="643">
        <f t="shared" si="15"/>
        <v>0</v>
      </c>
      <c r="CE27" s="553" t="s">
        <v>825</v>
      </c>
      <c r="CF27" s="553" t="s">
        <v>826</v>
      </c>
      <c r="CG27" s="553" t="s">
        <v>431</v>
      </c>
      <c r="CH27" s="553" t="s">
        <v>431</v>
      </c>
      <c r="CI27" s="644">
        <v>0</v>
      </c>
      <c r="CJ27" s="644">
        <v>12801327345</v>
      </c>
      <c r="CK27" s="644">
        <v>10707157076</v>
      </c>
      <c r="CL27" s="643">
        <f t="shared" si="17"/>
        <v>0</v>
      </c>
      <c r="CM27" s="643">
        <f t="shared" si="18"/>
        <v>13249373.802075</v>
      </c>
      <c r="CN27" s="643">
        <f t="shared" si="19"/>
        <v>11081907.573659999</v>
      </c>
      <c r="CY27" s="553" t="s">
        <v>825</v>
      </c>
      <c r="CZ27" s="553" t="s">
        <v>826</v>
      </c>
      <c r="DA27" s="553" t="s">
        <v>431</v>
      </c>
      <c r="DB27" s="553" t="s">
        <v>431</v>
      </c>
      <c r="DC27" s="644">
        <v>0</v>
      </c>
      <c r="DD27" s="644">
        <v>20002080808</v>
      </c>
      <c r="DE27" s="644">
        <v>15125869234</v>
      </c>
      <c r="DF27" s="636">
        <f t="shared" si="28"/>
        <v>0</v>
      </c>
      <c r="DG27" s="636">
        <f t="shared" si="21"/>
        <v>20702153.636279996</v>
      </c>
      <c r="DH27" s="636">
        <f t="shared" si="22"/>
        <v>15655274.657189999</v>
      </c>
      <c r="DS27" s="645" t="s">
        <v>825</v>
      </c>
      <c r="DT27" s="646" t="s">
        <v>826</v>
      </c>
      <c r="DU27" s="646" t="s">
        <v>431</v>
      </c>
      <c r="DV27" s="646" t="s">
        <v>431</v>
      </c>
      <c r="DW27" s="647">
        <v>0</v>
      </c>
      <c r="DX27" s="647">
        <v>37389730502</v>
      </c>
      <c r="DY27" s="647">
        <v>33782711020</v>
      </c>
      <c r="DZ27" s="636">
        <f t="shared" si="24"/>
        <v>0</v>
      </c>
      <c r="EA27" s="636">
        <f t="shared" si="25"/>
        <v>37389730.501999997</v>
      </c>
      <c r="EB27" s="636">
        <f t="shared" si="26"/>
        <v>33782711.020000003</v>
      </c>
      <c r="EK27" s="553" t="s">
        <v>825</v>
      </c>
      <c r="EL27" s="553" t="s">
        <v>826</v>
      </c>
      <c r="EM27" s="553" t="s">
        <v>431</v>
      </c>
      <c r="EN27" s="553" t="s">
        <v>431</v>
      </c>
      <c r="EO27" s="560">
        <v>0</v>
      </c>
      <c r="EP27" s="560">
        <v>42749509649</v>
      </c>
      <c r="EQ27" s="560">
        <v>41029818660</v>
      </c>
      <c r="ER27" s="636">
        <f t="shared" si="30"/>
        <v>0</v>
      </c>
      <c r="ES27" s="636">
        <f t="shared" si="31"/>
        <v>42749509.648999996</v>
      </c>
      <c r="ET27" s="636">
        <f t="shared" si="32"/>
        <v>41029818.659999996</v>
      </c>
      <c r="FD27" s="552" t="s">
        <v>825</v>
      </c>
      <c r="FE27" s="552" t="s">
        <v>826</v>
      </c>
      <c r="FF27" s="552" t="s">
        <v>431</v>
      </c>
      <c r="FG27" s="552" t="s">
        <v>431</v>
      </c>
      <c r="FH27" s="560">
        <v>0</v>
      </c>
      <c r="FI27" s="560">
        <v>50643181997</v>
      </c>
      <c r="FJ27" s="560">
        <v>47305570349</v>
      </c>
      <c r="FK27" s="643">
        <f t="shared" si="34"/>
        <v>0</v>
      </c>
      <c r="FL27" s="643">
        <f t="shared" si="35"/>
        <v>50643181.997000001</v>
      </c>
      <c r="FM27" s="643">
        <f t="shared" si="36"/>
        <v>47305570.348999999</v>
      </c>
      <c r="FW27" s="552" t="s">
        <v>825</v>
      </c>
      <c r="FX27" s="553" t="s">
        <v>826</v>
      </c>
      <c r="FY27" s="552" t="s">
        <v>431</v>
      </c>
      <c r="FZ27" s="553" t="s">
        <v>431</v>
      </c>
      <c r="GA27" s="560">
        <v>0</v>
      </c>
      <c r="GB27" s="560">
        <v>55844144791</v>
      </c>
      <c r="GC27" s="560">
        <v>62383333594</v>
      </c>
      <c r="GD27" s="643">
        <f t="shared" si="38"/>
        <v>0</v>
      </c>
      <c r="GE27" s="643">
        <f t="shared" si="39"/>
        <v>55844144.791000001</v>
      </c>
      <c r="GF27" s="643">
        <f t="shared" si="40"/>
        <v>62383333.593999997</v>
      </c>
      <c r="GQ27" s="553" t="s">
        <v>825</v>
      </c>
      <c r="GR27" s="553" t="s">
        <v>826</v>
      </c>
      <c r="GS27" s="553" t="s">
        <v>431</v>
      </c>
      <c r="GT27" s="553" t="s">
        <v>431</v>
      </c>
      <c r="GU27" s="717">
        <v>0</v>
      </c>
      <c r="GV27" s="717">
        <v>75336135350</v>
      </c>
      <c r="GW27" s="717">
        <v>78342306203</v>
      </c>
      <c r="GX27" s="643">
        <f t="shared" si="42"/>
        <v>0</v>
      </c>
      <c r="GY27" s="643">
        <f t="shared" si="43"/>
        <v>75336135.349999994</v>
      </c>
      <c r="GZ27" s="643">
        <f t="shared" si="44"/>
        <v>78342306.202999994</v>
      </c>
      <c r="HK27" s="552" t="s">
        <v>825</v>
      </c>
      <c r="HL27" s="552" t="s">
        <v>826</v>
      </c>
      <c r="HM27" s="552" t="s">
        <v>431</v>
      </c>
      <c r="HN27" s="552" t="s">
        <v>431</v>
      </c>
      <c r="HO27" s="560">
        <v>91365710170</v>
      </c>
      <c r="HP27" s="560">
        <v>0</v>
      </c>
      <c r="HQ27" s="560">
        <v>0</v>
      </c>
      <c r="HR27" s="748">
        <f t="shared" si="46"/>
        <v>91365710.170000002</v>
      </c>
      <c r="HS27" s="748">
        <f t="shared" si="47"/>
        <v>0</v>
      </c>
      <c r="HT27" s="748">
        <f t="shared" si="48"/>
        <v>0</v>
      </c>
    </row>
    <row r="28" spans="1:228" ht="15" x14ac:dyDescent="0.3">
      <c r="A28" s="553" t="s">
        <v>839</v>
      </c>
      <c r="B28" s="553" t="s">
        <v>840</v>
      </c>
      <c r="C28" s="553" t="s">
        <v>431</v>
      </c>
      <c r="D28" s="553" t="s">
        <v>431</v>
      </c>
      <c r="E28" s="553" t="s">
        <v>524</v>
      </c>
      <c r="F28" s="635">
        <v>21256852000</v>
      </c>
      <c r="G28" s="635">
        <v>0</v>
      </c>
      <c r="H28" s="635">
        <v>0</v>
      </c>
      <c r="I28" s="635">
        <f t="shared" si="0"/>
        <v>22000841.819999997</v>
      </c>
      <c r="J28" s="635">
        <f t="shared" si="1"/>
        <v>0</v>
      </c>
      <c r="K28" s="635">
        <f t="shared" si="2"/>
        <v>0</v>
      </c>
      <c r="Y28" s="552" t="s">
        <v>831</v>
      </c>
      <c r="Z28" s="553" t="s">
        <v>832</v>
      </c>
      <c r="AA28" s="553" t="s">
        <v>431</v>
      </c>
      <c r="AB28" s="553" t="s">
        <v>431</v>
      </c>
      <c r="AC28" s="560">
        <v>5736407000</v>
      </c>
      <c r="AD28" s="560">
        <v>0</v>
      </c>
      <c r="AE28" s="560">
        <v>0</v>
      </c>
      <c r="AF28" s="560">
        <f t="shared" si="5"/>
        <v>5937181.2449999992</v>
      </c>
      <c r="AG28" s="560">
        <f t="shared" si="6"/>
        <v>0</v>
      </c>
      <c r="AH28" s="560">
        <f t="shared" si="7"/>
        <v>0</v>
      </c>
      <c r="AR28" s="640" t="s">
        <v>829</v>
      </c>
      <c r="AS28" s="640" t="s">
        <v>830</v>
      </c>
      <c r="AT28" s="640" t="s">
        <v>431</v>
      </c>
      <c r="AU28" s="641" t="s">
        <v>431</v>
      </c>
      <c r="AV28" s="642">
        <v>0</v>
      </c>
      <c r="AW28" s="642">
        <v>1526728973</v>
      </c>
      <c r="AX28" s="642">
        <v>1452369446</v>
      </c>
      <c r="AY28" s="636">
        <f t="shared" si="9"/>
        <v>0</v>
      </c>
      <c r="AZ28" s="636">
        <f t="shared" si="10"/>
        <v>1580164.4870549999</v>
      </c>
      <c r="BA28" s="636">
        <f t="shared" si="11"/>
        <v>1503202.3766099999</v>
      </c>
      <c r="BK28" s="553" t="s">
        <v>827</v>
      </c>
      <c r="BL28" s="553" t="s">
        <v>828</v>
      </c>
      <c r="BM28" s="553" t="s">
        <v>431</v>
      </c>
      <c r="BN28" s="553" t="s">
        <v>431</v>
      </c>
      <c r="BO28" s="560">
        <v>0</v>
      </c>
      <c r="BP28" s="560">
        <v>9611191441</v>
      </c>
      <c r="BQ28" s="560">
        <v>7068858796</v>
      </c>
      <c r="BR28" s="643">
        <f t="shared" si="13"/>
        <v>0</v>
      </c>
      <c r="BS28" s="643">
        <f t="shared" si="14"/>
        <v>9947583.1414349992</v>
      </c>
      <c r="BT28" s="643">
        <f t="shared" si="15"/>
        <v>7316268.8538599992</v>
      </c>
      <c r="CE28" s="553" t="s">
        <v>827</v>
      </c>
      <c r="CF28" s="553" t="s">
        <v>828</v>
      </c>
      <c r="CG28" s="553" t="s">
        <v>431</v>
      </c>
      <c r="CH28" s="553" t="s">
        <v>431</v>
      </c>
      <c r="CI28" s="644">
        <v>16643266000</v>
      </c>
      <c r="CJ28" s="644">
        <v>0</v>
      </c>
      <c r="CK28" s="644">
        <v>0</v>
      </c>
      <c r="CL28" s="643">
        <f t="shared" si="17"/>
        <v>17225780.309999999</v>
      </c>
      <c r="CM28" s="643">
        <f t="shared" si="18"/>
        <v>0</v>
      </c>
      <c r="CN28" s="643">
        <f t="shared" si="19"/>
        <v>0</v>
      </c>
      <c r="CY28" s="553" t="s">
        <v>827</v>
      </c>
      <c r="CZ28" s="553" t="s">
        <v>828</v>
      </c>
      <c r="DA28" s="553" t="s">
        <v>431</v>
      </c>
      <c r="DB28" s="553" t="s">
        <v>431</v>
      </c>
      <c r="DC28" s="644">
        <v>16643266000</v>
      </c>
      <c r="DD28" s="644">
        <v>0</v>
      </c>
      <c r="DE28" s="644">
        <v>0</v>
      </c>
      <c r="DF28" s="636">
        <f t="shared" si="28"/>
        <v>17225780.309999999</v>
      </c>
      <c r="DG28" s="636">
        <f t="shared" si="21"/>
        <v>0</v>
      </c>
      <c r="DH28" s="636">
        <f t="shared" si="22"/>
        <v>0</v>
      </c>
      <c r="DS28" s="645" t="s">
        <v>827</v>
      </c>
      <c r="DT28" s="646" t="s">
        <v>828</v>
      </c>
      <c r="DU28" s="646" t="s">
        <v>431</v>
      </c>
      <c r="DV28" s="646" t="s">
        <v>431</v>
      </c>
      <c r="DW28" s="647">
        <v>17220266000</v>
      </c>
      <c r="DX28" s="647">
        <v>0</v>
      </c>
      <c r="DY28" s="647">
        <v>0</v>
      </c>
      <c r="DZ28" s="636">
        <f t="shared" si="24"/>
        <v>17220266</v>
      </c>
      <c r="EA28" s="636">
        <f t="shared" si="25"/>
        <v>0</v>
      </c>
      <c r="EB28" s="636">
        <f t="shared" si="26"/>
        <v>0</v>
      </c>
      <c r="EK28" s="553" t="s">
        <v>827</v>
      </c>
      <c r="EL28" s="553" t="s">
        <v>828</v>
      </c>
      <c r="EM28" s="553" t="s">
        <v>431</v>
      </c>
      <c r="EN28" s="553" t="s">
        <v>431</v>
      </c>
      <c r="EO28" s="560">
        <v>17220266000</v>
      </c>
      <c r="EP28" s="560">
        <v>0</v>
      </c>
      <c r="EQ28" s="560">
        <v>0</v>
      </c>
      <c r="ER28" s="636">
        <f t="shared" si="30"/>
        <v>17220266</v>
      </c>
      <c r="ES28" s="636">
        <f t="shared" si="31"/>
        <v>0</v>
      </c>
      <c r="ET28" s="636">
        <f t="shared" si="32"/>
        <v>0</v>
      </c>
      <c r="FD28" s="552" t="s">
        <v>827</v>
      </c>
      <c r="FE28" s="552" t="s">
        <v>828</v>
      </c>
      <c r="FF28" s="552" t="s">
        <v>431</v>
      </c>
      <c r="FG28" s="552" t="s">
        <v>431</v>
      </c>
      <c r="FH28" s="560">
        <v>17220266000</v>
      </c>
      <c r="FI28" s="560">
        <v>0</v>
      </c>
      <c r="FJ28" s="560">
        <v>0</v>
      </c>
      <c r="FK28" s="643">
        <f t="shared" si="34"/>
        <v>17220266</v>
      </c>
      <c r="FL28" s="643">
        <f t="shared" si="35"/>
        <v>0</v>
      </c>
      <c r="FM28" s="643">
        <f t="shared" si="36"/>
        <v>0</v>
      </c>
      <c r="FW28" s="552" t="s">
        <v>827</v>
      </c>
      <c r="FX28" s="553" t="s">
        <v>828</v>
      </c>
      <c r="FY28" s="552" t="s">
        <v>431</v>
      </c>
      <c r="FZ28" s="553" t="s">
        <v>431</v>
      </c>
      <c r="GA28" s="560">
        <v>17220266000</v>
      </c>
      <c r="GB28" s="560">
        <v>0</v>
      </c>
      <c r="GC28" s="560">
        <v>0</v>
      </c>
      <c r="GD28" s="643">
        <f t="shared" si="38"/>
        <v>17220266</v>
      </c>
      <c r="GE28" s="643">
        <f t="shared" si="39"/>
        <v>0</v>
      </c>
      <c r="GF28" s="643">
        <f t="shared" si="40"/>
        <v>0</v>
      </c>
      <c r="GQ28" s="553" t="s">
        <v>827</v>
      </c>
      <c r="GR28" s="553" t="s">
        <v>828</v>
      </c>
      <c r="GS28" s="553" t="s">
        <v>431</v>
      </c>
      <c r="GT28" s="553" t="s">
        <v>431</v>
      </c>
      <c r="GU28" s="717">
        <v>17220266000</v>
      </c>
      <c r="GV28" s="717">
        <v>0</v>
      </c>
      <c r="GW28" s="717">
        <v>0</v>
      </c>
      <c r="GX28" s="643">
        <f t="shared" si="42"/>
        <v>17220266</v>
      </c>
      <c r="GY28" s="643">
        <f t="shared" si="43"/>
        <v>0</v>
      </c>
      <c r="GZ28" s="643">
        <f t="shared" si="44"/>
        <v>0</v>
      </c>
      <c r="HK28" s="552" t="s">
        <v>825</v>
      </c>
      <c r="HL28" s="552" t="s">
        <v>826</v>
      </c>
      <c r="HM28" s="552" t="s">
        <v>431</v>
      </c>
      <c r="HN28" s="552" t="s">
        <v>431</v>
      </c>
      <c r="HO28" s="560">
        <v>0</v>
      </c>
      <c r="HP28" s="560">
        <v>89577682920</v>
      </c>
      <c r="HQ28" s="560">
        <v>91361805775</v>
      </c>
      <c r="HR28" s="748">
        <f t="shared" si="46"/>
        <v>0</v>
      </c>
      <c r="HS28" s="748">
        <f t="shared" si="47"/>
        <v>89577682.920000002</v>
      </c>
      <c r="HT28" s="748">
        <f t="shared" si="48"/>
        <v>91361805.775000006</v>
      </c>
    </row>
    <row r="29" spans="1:228" ht="15" x14ac:dyDescent="0.3">
      <c r="A29" s="553" t="s">
        <v>841</v>
      </c>
      <c r="B29" s="553" t="s">
        <v>842</v>
      </c>
      <c r="C29" s="553" t="s">
        <v>431</v>
      </c>
      <c r="D29" s="553" t="s">
        <v>431</v>
      </c>
      <c r="E29" s="553" t="s">
        <v>524</v>
      </c>
      <c r="F29" s="635">
        <v>17487115000</v>
      </c>
      <c r="G29" s="635">
        <v>0</v>
      </c>
      <c r="H29" s="635">
        <v>0</v>
      </c>
      <c r="I29" s="635">
        <f t="shared" si="0"/>
        <v>18099164.024999999</v>
      </c>
      <c r="J29" s="635">
        <f t="shared" si="1"/>
        <v>0</v>
      </c>
      <c r="K29" s="635">
        <f t="shared" si="2"/>
        <v>0</v>
      </c>
      <c r="Y29" s="552" t="s">
        <v>831</v>
      </c>
      <c r="Z29" s="553" t="s">
        <v>832</v>
      </c>
      <c r="AA29" s="553" t="s">
        <v>431</v>
      </c>
      <c r="AB29" s="553" t="s">
        <v>431</v>
      </c>
      <c r="AC29" s="560">
        <v>0</v>
      </c>
      <c r="AD29" s="560">
        <v>2141245542</v>
      </c>
      <c r="AE29" s="560">
        <v>1988720535</v>
      </c>
      <c r="AF29" s="560">
        <f t="shared" si="5"/>
        <v>0</v>
      </c>
      <c r="AG29" s="560">
        <f t="shared" si="6"/>
        <v>2216189.1359699997</v>
      </c>
      <c r="AH29" s="560">
        <f t="shared" si="7"/>
        <v>2058325.7537249997</v>
      </c>
      <c r="AR29" s="640" t="s">
        <v>831</v>
      </c>
      <c r="AS29" s="640" t="s">
        <v>832</v>
      </c>
      <c r="AT29" s="640" t="s">
        <v>431</v>
      </c>
      <c r="AU29" s="641" t="s">
        <v>431</v>
      </c>
      <c r="AV29" s="642">
        <v>5736407000</v>
      </c>
      <c r="AW29" s="642">
        <v>0</v>
      </c>
      <c r="AX29" s="642">
        <v>0</v>
      </c>
      <c r="AY29" s="636">
        <f t="shared" si="9"/>
        <v>5937181.2449999992</v>
      </c>
      <c r="AZ29" s="636">
        <f t="shared" si="10"/>
        <v>0</v>
      </c>
      <c r="BA29" s="636">
        <f t="shared" si="11"/>
        <v>0</v>
      </c>
      <c r="BK29" s="553" t="s">
        <v>829</v>
      </c>
      <c r="BL29" s="553" t="s">
        <v>830</v>
      </c>
      <c r="BM29" s="553" t="s">
        <v>431</v>
      </c>
      <c r="BN29" s="553" t="s">
        <v>431</v>
      </c>
      <c r="BO29" s="560">
        <v>5000000000</v>
      </c>
      <c r="BP29" s="560">
        <v>0</v>
      </c>
      <c r="BQ29" s="560">
        <v>0</v>
      </c>
      <c r="BR29" s="643">
        <f t="shared" si="13"/>
        <v>5175000</v>
      </c>
      <c r="BS29" s="643">
        <f t="shared" si="14"/>
        <v>0</v>
      </c>
      <c r="BT29" s="643">
        <f t="shared" si="15"/>
        <v>0</v>
      </c>
      <c r="CE29" s="553" t="s">
        <v>827</v>
      </c>
      <c r="CF29" s="553" t="s">
        <v>828</v>
      </c>
      <c r="CG29" s="553" t="s">
        <v>431</v>
      </c>
      <c r="CH29" s="553" t="s">
        <v>431</v>
      </c>
      <c r="CI29" s="644">
        <v>0</v>
      </c>
      <c r="CJ29" s="644">
        <v>9611191441</v>
      </c>
      <c r="CK29" s="644">
        <v>7914881577</v>
      </c>
      <c r="CL29" s="643">
        <f t="shared" si="17"/>
        <v>0</v>
      </c>
      <c r="CM29" s="643">
        <f t="shared" si="18"/>
        <v>9947583.1414349992</v>
      </c>
      <c r="CN29" s="643">
        <f t="shared" si="19"/>
        <v>8191902.4321949985</v>
      </c>
      <c r="CY29" s="553" t="s">
        <v>827</v>
      </c>
      <c r="CZ29" s="553" t="s">
        <v>828</v>
      </c>
      <c r="DA29" s="553" t="s">
        <v>431</v>
      </c>
      <c r="DB29" s="553" t="s">
        <v>431</v>
      </c>
      <c r="DC29" s="644">
        <v>0</v>
      </c>
      <c r="DD29" s="644">
        <v>9821856337</v>
      </c>
      <c r="DE29" s="644">
        <v>9820505833</v>
      </c>
      <c r="DF29" s="636">
        <f t="shared" si="28"/>
        <v>0</v>
      </c>
      <c r="DG29" s="636">
        <f t="shared" si="21"/>
        <v>10165621.308794998</v>
      </c>
      <c r="DH29" s="636">
        <f t="shared" si="22"/>
        <v>10164223.537155</v>
      </c>
      <c r="DS29" s="645" t="s">
        <v>827</v>
      </c>
      <c r="DT29" s="646" t="s">
        <v>828</v>
      </c>
      <c r="DU29" s="646" t="s">
        <v>431</v>
      </c>
      <c r="DV29" s="646" t="s">
        <v>431</v>
      </c>
      <c r="DW29" s="647">
        <v>0</v>
      </c>
      <c r="DX29" s="647">
        <v>16766559895</v>
      </c>
      <c r="DY29" s="647">
        <v>10847253624</v>
      </c>
      <c r="DZ29" s="636">
        <f t="shared" si="24"/>
        <v>0</v>
      </c>
      <c r="EA29" s="636">
        <f t="shared" si="25"/>
        <v>16766559.895</v>
      </c>
      <c r="EB29" s="636">
        <f t="shared" si="26"/>
        <v>10847253.624</v>
      </c>
      <c r="EK29" s="553" t="s">
        <v>827</v>
      </c>
      <c r="EL29" s="553" t="s">
        <v>828</v>
      </c>
      <c r="EM29" s="553" t="s">
        <v>431</v>
      </c>
      <c r="EN29" s="553" t="s">
        <v>431</v>
      </c>
      <c r="EO29" s="560">
        <v>0</v>
      </c>
      <c r="EP29" s="560">
        <v>17207282894</v>
      </c>
      <c r="EQ29" s="560">
        <v>13711589243</v>
      </c>
      <c r="ER29" s="636">
        <f t="shared" si="30"/>
        <v>0</v>
      </c>
      <c r="ES29" s="636">
        <f t="shared" si="31"/>
        <v>17207282.894000001</v>
      </c>
      <c r="ET29" s="636">
        <f t="shared" si="32"/>
        <v>13711589.243000001</v>
      </c>
      <c r="FD29" s="552" t="s">
        <v>827</v>
      </c>
      <c r="FE29" s="552" t="s">
        <v>828</v>
      </c>
      <c r="FF29" s="552" t="s">
        <v>431</v>
      </c>
      <c r="FG29" s="552" t="s">
        <v>431</v>
      </c>
      <c r="FH29" s="560">
        <v>0</v>
      </c>
      <c r="FI29" s="560">
        <v>17207282894</v>
      </c>
      <c r="FJ29" s="560">
        <v>13711589243</v>
      </c>
      <c r="FK29" s="643">
        <f t="shared" si="34"/>
        <v>0</v>
      </c>
      <c r="FL29" s="643">
        <f t="shared" si="35"/>
        <v>17207282.894000001</v>
      </c>
      <c r="FM29" s="643">
        <f t="shared" si="36"/>
        <v>13711589.243000001</v>
      </c>
      <c r="FW29" s="552" t="s">
        <v>827</v>
      </c>
      <c r="FX29" s="553" t="s">
        <v>828</v>
      </c>
      <c r="FY29" s="552" t="s">
        <v>431</v>
      </c>
      <c r="FZ29" s="553" t="s">
        <v>431</v>
      </c>
      <c r="GA29" s="560">
        <v>0</v>
      </c>
      <c r="GB29" s="560">
        <v>17207282894</v>
      </c>
      <c r="GC29" s="560">
        <v>17207282894</v>
      </c>
      <c r="GD29" s="643">
        <f t="shared" si="38"/>
        <v>0</v>
      </c>
      <c r="GE29" s="643">
        <f t="shared" si="39"/>
        <v>17207282.894000001</v>
      </c>
      <c r="GF29" s="643">
        <f t="shared" si="40"/>
        <v>17207282.894000001</v>
      </c>
      <c r="GQ29" s="553" t="s">
        <v>827</v>
      </c>
      <c r="GR29" s="553" t="s">
        <v>828</v>
      </c>
      <c r="GS29" s="553" t="s">
        <v>431</v>
      </c>
      <c r="GT29" s="553" t="s">
        <v>431</v>
      </c>
      <c r="GU29" s="717">
        <v>0</v>
      </c>
      <c r="GV29" s="717">
        <v>17207282894</v>
      </c>
      <c r="GW29" s="717">
        <v>17207282894</v>
      </c>
      <c r="GX29" s="643">
        <f t="shared" si="42"/>
        <v>0</v>
      </c>
      <c r="GY29" s="643">
        <f t="shared" si="43"/>
        <v>17207282.894000001</v>
      </c>
      <c r="GZ29" s="643">
        <f t="shared" si="44"/>
        <v>17207282.894000001</v>
      </c>
      <c r="HK29" s="552" t="s">
        <v>827</v>
      </c>
      <c r="HL29" s="552" t="s">
        <v>828</v>
      </c>
      <c r="HM29" s="552" t="s">
        <v>431</v>
      </c>
      <c r="HN29" s="552" t="s">
        <v>431</v>
      </c>
      <c r="HO29" s="560">
        <v>17207282894</v>
      </c>
      <c r="HP29" s="560">
        <v>0</v>
      </c>
      <c r="HQ29" s="560">
        <v>0</v>
      </c>
      <c r="HR29" s="748">
        <f t="shared" si="46"/>
        <v>17207282.894000001</v>
      </c>
      <c r="HS29" s="748">
        <f t="shared" si="47"/>
        <v>0</v>
      </c>
      <c r="HT29" s="748">
        <f t="shared" si="48"/>
        <v>0</v>
      </c>
    </row>
    <row r="30" spans="1:228" ht="15" x14ac:dyDescent="0.3">
      <c r="A30" s="553" t="s">
        <v>841</v>
      </c>
      <c r="B30" s="553" t="s">
        <v>842</v>
      </c>
      <c r="C30" s="553" t="s">
        <v>431</v>
      </c>
      <c r="D30" s="553" t="s">
        <v>431</v>
      </c>
      <c r="E30" s="553" t="s">
        <v>524</v>
      </c>
      <c r="F30" s="635">
        <v>0</v>
      </c>
      <c r="G30" s="635">
        <v>123539428</v>
      </c>
      <c r="H30" s="635">
        <v>123539428</v>
      </c>
      <c r="I30" s="635">
        <f t="shared" si="0"/>
        <v>0</v>
      </c>
      <c r="J30" s="635">
        <f t="shared" si="1"/>
        <v>127863.30797999998</v>
      </c>
      <c r="K30" s="635">
        <f t="shared" si="2"/>
        <v>127863.30797999998</v>
      </c>
      <c r="Y30" s="552" t="s">
        <v>833</v>
      </c>
      <c r="Z30" s="553" t="s">
        <v>834</v>
      </c>
      <c r="AA30" s="553" t="s">
        <v>431</v>
      </c>
      <c r="AB30" s="553" t="s">
        <v>431</v>
      </c>
      <c r="AC30" s="560">
        <v>7925135000</v>
      </c>
      <c r="AD30" s="560">
        <v>0</v>
      </c>
      <c r="AE30" s="560">
        <v>0</v>
      </c>
      <c r="AF30" s="560">
        <f t="shared" si="5"/>
        <v>8202514.7249999996</v>
      </c>
      <c r="AG30" s="560">
        <f t="shared" si="6"/>
        <v>0</v>
      </c>
      <c r="AH30" s="560">
        <f t="shared" si="7"/>
        <v>0</v>
      </c>
      <c r="AR30" s="640" t="s">
        <v>831</v>
      </c>
      <c r="AS30" s="640" t="s">
        <v>832</v>
      </c>
      <c r="AT30" s="640" t="s">
        <v>431</v>
      </c>
      <c r="AU30" s="641" t="s">
        <v>431</v>
      </c>
      <c r="AV30" s="642">
        <v>0</v>
      </c>
      <c r="AW30" s="642">
        <v>2792642807</v>
      </c>
      <c r="AX30" s="642">
        <v>2460442807</v>
      </c>
      <c r="AY30" s="636">
        <f t="shared" si="9"/>
        <v>0</v>
      </c>
      <c r="AZ30" s="636">
        <f t="shared" si="10"/>
        <v>2890385.3052449999</v>
      </c>
      <c r="BA30" s="636">
        <f t="shared" si="11"/>
        <v>2546558.3052449999</v>
      </c>
      <c r="BK30" s="553" t="s">
        <v>829</v>
      </c>
      <c r="BL30" s="553" t="s">
        <v>830</v>
      </c>
      <c r="BM30" s="553" t="s">
        <v>431</v>
      </c>
      <c r="BN30" s="553" t="s">
        <v>431</v>
      </c>
      <c r="BO30" s="560">
        <v>0</v>
      </c>
      <c r="BP30" s="560">
        <v>1749408971</v>
      </c>
      <c r="BQ30" s="560">
        <v>1676728971</v>
      </c>
      <c r="BR30" s="643">
        <f t="shared" si="13"/>
        <v>0</v>
      </c>
      <c r="BS30" s="643">
        <f t="shared" si="14"/>
        <v>1810638.2849849998</v>
      </c>
      <c r="BT30" s="643">
        <f t="shared" si="15"/>
        <v>1735414.4849849998</v>
      </c>
      <c r="CE30" s="553" t="s">
        <v>829</v>
      </c>
      <c r="CF30" s="553" t="s">
        <v>830</v>
      </c>
      <c r="CG30" s="553" t="s">
        <v>431</v>
      </c>
      <c r="CH30" s="553" t="s">
        <v>431</v>
      </c>
      <c r="CI30" s="644">
        <v>7000000000</v>
      </c>
      <c r="CJ30" s="644">
        <v>0</v>
      </c>
      <c r="CK30" s="644">
        <v>0</v>
      </c>
      <c r="CL30" s="643">
        <f t="shared" si="17"/>
        <v>7244999.9999999991</v>
      </c>
      <c r="CM30" s="643">
        <f t="shared" si="18"/>
        <v>0</v>
      </c>
      <c r="CN30" s="643">
        <f t="shared" si="19"/>
        <v>0</v>
      </c>
      <c r="CY30" s="553" t="s">
        <v>829</v>
      </c>
      <c r="CZ30" s="553" t="s">
        <v>830</v>
      </c>
      <c r="DA30" s="553" t="s">
        <v>431</v>
      </c>
      <c r="DB30" s="553" t="s">
        <v>431</v>
      </c>
      <c r="DC30" s="644">
        <v>7000000000</v>
      </c>
      <c r="DD30" s="644">
        <v>0</v>
      </c>
      <c r="DE30" s="644">
        <v>0</v>
      </c>
      <c r="DF30" s="636">
        <f t="shared" si="28"/>
        <v>7244999.9999999991</v>
      </c>
      <c r="DG30" s="636">
        <f t="shared" si="21"/>
        <v>0</v>
      </c>
      <c r="DH30" s="636">
        <f t="shared" si="22"/>
        <v>0</v>
      </c>
      <c r="DS30" s="645" t="s">
        <v>829</v>
      </c>
      <c r="DT30" s="646" t="s">
        <v>830</v>
      </c>
      <c r="DU30" s="646" t="s">
        <v>431</v>
      </c>
      <c r="DV30" s="646" t="s">
        <v>431</v>
      </c>
      <c r="DW30" s="647">
        <v>22000000000</v>
      </c>
      <c r="DX30" s="647">
        <v>0</v>
      </c>
      <c r="DY30" s="647">
        <v>0</v>
      </c>
      <c r="DZ30" s="636">
        <f t="shared" si="24"/>
        <v>22000000</v>
      </c>
      <c r="EA30" s="636">
        <f t="shared" si="25"/>
        <v>0</v>
      </c>
      <c r="EB30" s="636">
        <f t="shared" si="26"/>
        <v>0</v>
      </c>
      <c r="EK30" s="553" t="s">
        <v>829</v>
      </c>
      <c r="EL30" s="553" t="s">
        <v>830</v>
      </c>
      <c r="EM30" s="553" t="s">
        <v>431</v>
      </c>
      <c r="EN30" s="553" t="s">
        <v>431</v>
      </c>
      <c r="EO30" s="560">
        <v>22000000000</v>
      </c>
      <c r="EP30" s="560">
        <v>0</v>
      </c>
      <c r="EQ30" s="560">
        <v>0</v>
      </c>
      <c r="ER30" s="636">
        <f t="shared" si="30"/>
        <v>22000000</v>
      </c>
      <c r="ES30" s="636">
        <f t="shared" si="31"/>
        <v>0</v>
      </c>
      <c r="ET30" s="636">
        <f t="shared" si="32"/>
        <v>0</v>
      </c>
      <c r="FD30" s="552" t="s">
        <v>829</v>
      </c>
      <c r="FE30" s="552" t="s">
        <v>830</v>
      </c>
      <c r="FF30" s="552" t="s">
        <v>431</v>
      </c>
      <c r="FG30" s="552" t="s">
        <v>431</v>
      </c>
      <c r="FH30" s="560">
        <v>22000000000</v>
      </c>
      <c r="FI30" s="560">
        <v>0</v>
      </c>
      <c r="FJ30" s="560">
        <v>0</v>
      </c>
      <c r="FK30" s="643">
        <f t="shared" si="34"/>
        <v>22000000</v>
      </c>
      <c r="FL30" s="643">
        <f t="shared" si="35"/>
        <v>0</v>
      </c>
      <c r="FM30" s="643">
        <f t="shared" si="36"/>
        <v>0</v>
      </c>
      <c r="FW30" s="552" t="s">
        <v>829</v>
      </c>
      <c r="FX30" s="553" t="s">
        <v>830</v>
      </c>
      <c r="FY30" s="552" t="s">
        <v>431</v>
      </c>
      <c r="FZ30" s="553" t="s">
        <v>431</v>
      </c>
      <c r="GA30" s="560">
        <v>10300000000</v>
      </c>
      <c r="GB30" s="560">
        <v>0</v>
      </c>
      <c r="GC30" s="560">
        <v>0</v>
      </c>
      <c r="GD30" s="643">
        <f t="shared" si="38"/>
        <v>10300000</v>
      </c>
      <c r="GE30" s="643">
        <f t="shared" si="39"/>
        <v>0</v>
      </c>
      <c r="GF30" s="643">
        <f t="shared" si="40"/>
        <v>0</v>
      </c>
      <c r="GQ30" s="553" t="s">
        <v>829</v>
      </c>
      <c r="GR30" s="553" t="s">
        <v>830</v>
      </c>
      <c r="GS30" s="553" t="s">
        <v>431</v>
      </c>
      <c r="GT30" s="553" t="s">
        <v>431</v>
      </c>
      <c r="GU30" s="717">
        <v>10300000000</v>
      </c>
      <c r="GV30" s="717">
        <v>0</v>
      </c>
      <c r="GW30" s="717">
        <v>0</v>
      </c>
      <c r="GX30" s="643">
        <f t="shared" si="42"/>
        <v>10300000</v>
      </c>
      <c r="GY30" s="643">
        <f t="shared" si="43"/>
        <v>0</v>
      </c>
      <c r="GZ30" s="643">
        <f t="shared" si="44"/>
        <v>0</v>
      </c>
      <c r="HK30" s="552" t="s">
        <v>827</v>
      </c>
      <c r="HL30" s="552" t="s">
        <v>828</v>
      </c>
      <c r="HM30" s="552" t="s">
        <v>431</v>
      </c>
      <c r="HN30" s="552" t="s">
        <v>431</v>
      </c>
      <c r="HO30" s="560">
        <v>0</v>
      </c>
      <c r="HP30" s="560">
        <v>17207282894</v>
      </c>
      <c r="HQ30" s="560">
        <v>17207282894</v>
      </c>
      <c r="HR30" s="748">
        <f t="shared" si="46"/>
        <v>0</v>
      </c>
      <c r="HS30" s="748">
        <f t="shared" si="47"/>
        <v>17207282.894000001</v>
      </c>
      <c r="HT30" s="748">
        <f t="shared" si="48"/>
        <v>17207282.894000001</v>
      </c>
    </row>
    <row r="31" spans="1:228" ht="15" x14ac:dyDescent="0.3">
      <c r="A31" s="553" t="s">
        <v>843</v>
      </c>
      <c r="B31" s="553" t="s">
        <v>844</v>
      </c>
      <c r="C31" s="553" t="s">
        <v>431</v>
      </c>
      <c r="D31" s="553" t="s">
        <v>431</v>
      </c>
      <c r="E31" s="553" t="s">
        <v>524</v>
      </c>
      <c r="F31" s="635">
        <v>14656065000</v>
      </c>
      <c r="G31" s="635">
        <v>0</v>
      </c>
      <c r="H31" s="635">
        <v>0</v>
      </c>
      <c r="I31" s="635">
        <f t="shared" si="0"/>
        <v>15169027.274999999</v>
      </c>
      <c r="J31" s="635">
        <f t="shared" si="1"/>
        <v>0</v>
      </c>
      <c r="K31" s="635">
        <f t="shared" si="2"/>
        <v>0</v>
      </c>
      <c r="Y31" s="552" t="s">
        <v>833</v>
      </c>
      <c r="Z31" s="553" t="s">
        <v>834</v>
      </c>
      <c r="AA31" s="553" t="s">
        <v>431</v>
      </c>
      <c r="AB31" s="553" t="s">
        <v>431</v>
      </c>
      <c r="AC31" s="560">
        <v>0</v>
      </c>
      <c r="AD31" s="560">
        <v>3470113168</v>
      </c>
      <c r="AE31" s="560">
        <v>2201230694</v>
      </c>
      <c r="AF31" s="560">
        <f t="shared" si="5"/>
        <v>0</v>
      </c>
      <c r="AG31" s="560">
        <f t="shared" si="6"/>
        <v>3591567.1288799997</v>
      </c>
      <c r="AH31" s="560">
        <f t="shared" si="7"/>
        <v>2278273.76829</v>
      </c>
      <c r="AR31" s="640" t="s">
        <v>833</v>
      </c>
      <c r="AS31" s="640" t="s">
        <v>834</v>
      </c>
      <c r="AT31" s="640" t="s">
        <v>431</v>
      </c>
      <c r="AU31" s="641" t="s">
        <v>431</v>
      </c>
      <c r="AV31" s="642">
        <v>7925135000</v>
      </c>
      <c r="AW31" s="642">
        <v>0</v>
      </c>
      <c r="AX31" s="642">
        <v>0</v>
      </c>
      <c r="AY31" s="636">
        <f t="shared" si="9"/>
        <v>8202514.7249999996</v>
      </c>
      <c r="AZ31" s="636">
        <f t="shared" si="10"/>
        <v>0</v>
      </c>
      <c r="BA31" s="636">
        <f t="shared" si="11"/>
        <v>0</v>
      </c>
      <c r="BK31" s="553" t="s">
        <v>831</v>
      </c>
      <c r="BL31" s="553" t="s">
        <v>832</v>
      </c>
      <c r="BM31" s="553" t="s">
        <v>431</v>
      </c>
      <c r="BN31" s="553" t="s">
        <v>431</v>
      </c>
      <c r="BO31" s="560">
        <v>5736407000</v>
      </c>
      <c r="BP31" s="560">
        <v>0</v>
      </c>
      <c r="BQ31" s="560">
        <v>0</v>
      </c>
      <c r="BR31" s="643">
        <f t="shared" si="13"/>
        <v>5937181.2449999992</v>
      </c>
      <c r="BS31" s="643">
        <f t="shared" si="14"/>
        <v>0</v>
      </c>
      <c r="BT31" s="643">
        <f t="shared" si="15"/>
        <v>0</v>
      </c>
      <c r="CE31" s="553" t="s">
        <v>829</v>
      </c>
      <c r="CF31" s="553" t="s">
        <v>830</v>
      </c>
      <c r="CG31" s="553" t="s">
        <v>431</v>
      </c>
      <c r="CH31" s="553" t="s">
        <v>431</v>
      </c>
      <c r="CI31" s="644">
        <v>0</v>
      </c>
      <c r="CJ31" s="644">
        <v>5590528466</v>
      </c>
      <c r="CK31" s="644">
        <v>3161912497</v>
      </c>
      <c r="CL31" s="643">
        <f t="shared" si="17"/>
        <v>0</v>
      </c>
      <c r="CM31" s="643">
        <f t="shared" si="18"/>
        <v>5786196.9623099994</v>
      </c>
      <c r="CN31" s="643">
        <f t="shared" si="19"/>
        <v>3272579.4343949999</v>
      </c>
      <c r="CY31" s="553" t="s">
        <v>829</v>
      </c>
      <c r="CZ31" s="553" t="s">
        <v>830</v>
      </c>
      <c r="DA31" s="553" t="s">
        <v>431</v>
      </c>
      <c r="DB31" s="553" t="s">
        <v>431</v>
      </c>
      <c r="DC31" s="644">
        <v>0</v>
      </c>
      <c r="DD31" s="644">
        <v>6483365190</v>
      </c>
      <c r="DE31" s="644">
        <v>6483365190</v>
      </c>
      <c r="DF31" s="636">
        <f t="shared" si="28"/>
        <v>0</v>
      </c>
      <c r="DG31" s="636">
        <f t="shared" si="21"/>
        <v>6710282.9716499997</v>
      </c>
      <c r="DH31" s="636">
        <f t="shared" si="22"/>
        <v>6710282.9716499997</v>
      </c>
      <c r="DS31" s="645" t="s">
        <v>829</v>
      </c>
      <c r="DT31" s="646" t="s">
        <v>830</v>
      </c>
      <c r="DU31" s="646" t="s">
        <v>431</v>
      </c>
      <c r="DV31" s="646" t="s">
        <v>431</v>
      </c>
      <c r="DW31" s="647">
        <v>0</v>
      </c>
      <c r="DX31" s="647">
        <v>7059839180</v>
      </c>
      <c r="DY31" s="647">
        <v>6836519242</v>
      </c>
      <c r="DZ31" s="636">
        <f t="shared" si="24"/>
        <v>0</v>
      </c>
      <c r="EA31" s="636">
        <f t="shared" si="25"/>
        <v>7059839.1799999997</v>
      </c>
      <c r="EB31" s="636">
        <f t="shared" si="26"/>
        <v>6836519.2419999996</v>
      </c>
      <c r="EK31" s="553" t="s">
        <v>829</v>
      </c>
      <c r="EL31" s="553" t="s">
        <v>830</v>
      </c>
      <c r="EM31" s="553" t="s">
        <v>431</v>
      </c>
      <c r="EN31" s="553" t="s">
        <v>431</v>
      </c>
      <c r="EO31" s="560">
        <v>0</v>
      </c>
      <c r="EP31" s="560">
        <v>7284802009</v>
      </c>
      <c r="EQ31" s="560">
        <v>7209836489</v>
      </c>
      <c r="ER31" s="636">
        <f t="shared" si="30"/>
        <v>0</v>
      </c>
      <c r="ES31" s="636">
        <f t="shared" si="31"/>
        <v>7284802.0089999996</v>
      </c>
      <c r="ET31" s="636">
        <f t="shared" si="32"/>
        <v>7209836.4890000001</v>
      </c>
      <c r="FD31" s="552" t="s">
        <v>829</v>
      </c>
      <c r="FE31" s="552" t="s">
        <v>830</v>
      </c>
      <c r="FF31" s="552" t="s">
        <v>431</v>
      </c>
      <c r="FG31" s="552" t="s">
        <v>431</v>
      </c>
      <c r="FH31" s="560">
        <v>0</v>
      </c>
      <c r="FI31" s="560">
        <v>8835664389</v>
      </c>
      <c r="FJ31" s="560">
        <v>8290698820</v>
      </c>
      <c r="FK31" s="643">
        <f t="shared" si="34"/>
        <v>0</v>
      </c>
      <c r="FL31" s="643">
        <f t="shared" si="35"/>
        <v>8835664.3890000004</v>
      </c>
      <c r="FM31" s="643">
        <f t="shared" si="36"/>
        <v>8290698.8200000003</v>
      </c>
      <c r="FW31" s="552" t="s">
        <v>829</v>
      </c>
      <c r="FX31" s="553" t="s">
        <v>830</v>
      </c>
      <c r="FY31" s="552" t="s">
        <v>431</v>
      </c>
      <c r="FZ31" s="553" t="s">
        <v>431</v>
      </c>
      <c r="GA31" s="560">
        <v>0</v>
      </c>
      <c r="GB31" s="560">
        <v>8978961537</v>
      </c>
      <c r="GC31" s="560">
        <v>9049648711</v>
      </c>
      <c r="GD31" s="643">
        <f t="shared" si="38"/>
        <v>0</v>
      </c>
      <c r="GE31" s="643">
        <f t="shared" si="39"/>
        <v>8978961.5370000005</v>
      </c>
      <c r="GF31" s="643">
        <f t="shared" si="40"/>
        <v>9049648.7109999992</v>
      </c>
      <c r="GQ31" s="553" t="s">
        <v>829</v>
      </c>
      <c r="GR31" s="553" t="s">
        <v>830</v>
      </c>
      <c r="GS31" s="553" t="s">
        <v>431</v>
      </c>
      <c r="GT31" s="553" t="s">
        <v>431</v>
      </c>
      <c r="GU31" s="717">
        <v>0</v>
      </c>
      <c r="GV31" s="717">
        <v>9653408193</v>
      </c>
      <c r="GW31" s="717">
        <v>9728403929</v>
      </c>
      <c r="GX31" s="643">
        <f t="shared" si="42"/>
        <v>0</v>
      </c>
      <c r="GY31" s="643">
        <f t="shared" si="43"/>
        <v>9653408.193</v>
      </c>
      <c r="GZ31" s="643">
        <f t="shared" si="44"/>
        <v>9728403.9289999995</v>
      </c>
      <c r="HK31" s="552" t="s">
        <v>829</v>
      </c>
      <c r="HL31" s="552" t="s">
        <v>830</v>
      </c>
      <c r="HM31" s="552" t="s">
        <v>431</v>
      </c>
      <c r="HN31" s="552" t="s">
        <v>431</v>
      </c>
      <c r="HO31" s="560">
        <v>9873401787</v>
      </c>
      <c r="HP31" s="560">
        <v>0</v>
      </c>
      <c r="HQ31" s="560">
        <v>0</v>
      </c>
      <c r="HR31" s="748">
        <f t="shared" si="46"/>
        <v>9873401.7870000005</v>
      </c>
      <c r="HS31" s="748">
        <f t="shared" si="47"/>
        <v>0</v>
      </c>
      <c r="HT31" s="748">
        <f t="shared" si="48"/>
        <v>0</v>
      </c>
    </row>
    <row r="32" spans="1:228" ht="15" x14ac:dyDescent="0.3">
      <c r="A32" s="553" t="s">
        <v>432</v>
      </c>
      <c r="B32" s="553" t="s">
        <v>451</v>
      </c>
      <c r="C32" s="553" t="s">
        <v>431</v>
      </c>
      <c r="D32" s="553" t="s">
        <v>431</v>
      </c>
      <c r="E32" s="553" t="s">
        <v>524</v>
      </c>
      <c r="F32" s="635">
        <v>16934493000</v>
      </c>
      <c r="G32" s="635">
        <v>0</v>
      </c>
      <c r="H32" s="635">
        <v>0</v>
      </c>
      <c r="I32" s="635">
        <f t="shared" si="0"/>
        <v>17527200.254999999</v>
      </c>
      <c r="J32" s="635">
        <f t="shared" si="1"/>
        <v>0</v>
      </c>
      <c r="K32" s="635">
        <f t="shared" si="2"/>
        <v>0</v>
      </c>
      <c r="Y32" s="552" t="s">
        <v>835</v>
      </c>
      <c r="Z32" s="553" t="s">
        <v>836</v>
      </c>
      <c r="AA32" s="553" t="s">
        <v>431</v>
      </c>
      <c r="AB32" s="553" t="s">
        <v>431</v>
      </c>
      <c r="AC32" s="560">
        <v>1946254000</v>
      </c>
      <c r="AD32" s="560">
        <v>0</v>
      </c>
      <c r="AE32" s="560">
        <v>0</v>
      </c>
      <c r="AF32" s="560">
        <f t="shared" si="5"/>
        <v>2014372.89</v>
      </c>
      <c r="AG32" s="560">
        <f t="shared" si="6"/>
        <v>0</v>
      </c>
      <c r="AH32" s="560">
        <f t="shared" si="7"/>
        <v>0</v>
      </c>
      <c r="AR32" s="640" t="s">
        <v>833</v>
      </c>
      <c r="AS32" s="640" t="s">
        <v>834</v>
      </c>
      <c r="AT32" s="640" t="s">
        <v>431</v>
      </c>
      <c r="AU32" s="641" t="s">
        <v>431</v>
      </c>
      <c r="AV32" s="642">
        <v>0</v>
      </c>
      <c r="AW32" s="642">
        <v>3470113168</v>
      </c>
      <c r="AX32" s="642">
        <v>3470113168</v>
      </c>
      <c r="AY32" s="636">
        <f t="shared" si="9"/>
        <v>0</v>
      </c>
      <c r="AZ32" s="636">
        <f t="shared" si="10"/>
        <v>3591567.1288799997</v>
      </c>
      <c r="BA32" s="636">
        <f t="shared" si="11"/>
        <v>3591567.1288799997</v>
      </c>
      <c r="BK32" s="553" t="s">
        <v>831</v>
      </c>
      <c r="BL32" s="553" t="s">
        <v>832</v>
      </c>
      <c r="BM32" s="553" t="s">
        <v>431</v>
      </c>
      <c r="BN32" s="553" t="s">
        <v>431</v>
      </c>
      <c r="BO32" s="560">
        <v>0</v>
      </c>
      <c r="BP32" s="560">
        <v>3955298048</v>
      </c>
      <c r="BQ32" s="560">
        <v>3560698048</v>
      </c>
      <c r="BR32" s="643">
        <f t="shared" si="13"/>
        <v>0</v>
      </c>
      <c r="BS32" s="643">
        <f t="shared" si="14"/>
        <v>4093733.4796799994</v>
      </c>
      <c r="BT32" s="643">
        <f t="shared" si="15"/>
        <v>3685322.4796799999</v>
      </c>
      <c r="CE32" s="553" t="s">
        <v>831</v>
      </c>
      <c r="CF32" s="553" t="s">
        <v>832</v>
      </c>
      <c r="CG32" s="553" t="s">
        <v>431</v>
      </c>
      <c r="CH32" s="553" t="s">
        <v>431</v>
      </c>
      <c r="CI32" s="644">
        <v>5736407000</v>
      </c>
      <c r="CJ32" s="644">
        <v>0</v>
      </c>
      <c r="CK32" s="644">
        <v>0</v>
      </c>
      <c r="CL32" s="643">
        <f t="shared" si="17"/>
        <v>5937181.2449999992</v>
      </c>
      <c r="CM32" s="643">
        <f t="shared" si="18"/>
        <v>0</v>
      </c>
      <c r="CN32" s="643">
        <f t="shared" si="19"/>
        <v>0</v>
      </c>
      <c r="CY32" s="553" t="s">
        <v>831</v>
      </c>
      <c r="CZ32" s="553" t="s">
        <v>832</v>
      </c>
      <c r="DA32" s="553" t="s">
        <v>431</v>
      </c>
      <c r="DB32" s="553" t="s">
        <v>431</v>
      </c>
      <c r="DC32" s="644">
        <v>15653724908</v>
      </c>
      <c r="DD32" s="644">
        <v>0</v>
      </c>
      <c r="DE32" s="644">
        <v>0</v>
      </c>
      <c r="DF32" s="636">
        <f t="shared" si="28"/>
        <v>16201605.279779999</v>
      </c>
      <c r="DG32" s="636">
        <f t="shared" si="21"/>
        <v>0</v>
      </c>
      <c r="DH32" s="636">
        <f t="shared" si="22"/>
        <v>0</v>
      </c>
      <c r="DS32" s="645" t="s">
        <v>831</v>
      </c>
      <c r="DT32" s="646" t="s">
        <v>832</v>
      </c>
      <c r="DU32" s="646" t="s">
        <v>431</v>
      </c>
      <c r="DV32" s="646" t="s">
        <v>431</v>
      </c>
      <c r="DW32" s="647">
        <v>15653724908</v>
      </c>
      <c r="DX32" s="647">
        <v>0</v>
      </c>
      <c r="DY32" s="647">
        <v>0</v>
      </c>
      <c r="DZ32" s="636">
        <f t="shared" si="24"/>
        <v>15653724.908</v>
      </c>
      <c r="EA32" s="636">
        <f t="shared" si="25"/>
        <v>0</v>
      </c>
      <c r="EB32" s="636">
        <f t="shared" si="26"/>
        <v>0</v>
      </c>
      <c r="EK32" s="553" t="s">
        <v>831</v>
      </c>
      <c r="EL32" s="553" t="s">
        <v>832</v>
      </c>
      <c r="EM32" s="553" t="s">
        <v>431</v>
      </c>
      <c r="EN32" s="553" t="s">
        <v>431</v>
      </c>
      <c r="EO32" s="560">
        <v>15653724908</v>
      </c>
      <c r="EP32" s="560">
        <v>0</v>
      </c>
      <c r="EQ32" s="560">
        <v>0</v>
      </c>
      <c r="ER32" s="636">
        <f t="shared" si="30"/>
        <v>15653724.908</v>
      </c>
      <c r="ES32" s="636">
        <f t="shared" si="31"/>
        <v>0</v>
      </c>
      <c r="ET32" s="636">
        <f t="shared" si="32"/>
        <v>0</v>
      </c>
      <c r="FD32" s="552" t="s">
        <v>831</v>
      </c>
      <c r="FE32" s="552" t="s">
        <v>832</v>
      </c>
      <c r="FF32" s="552" t="s">
        <v>431</v>
      </c>
      <c r="FG32" s="552" t="s">
        <v>431</v>
      </c>
      <c r="FH32" s="560">
        <v>15653724908</v>
      </c>
      <c r="FI32" s="560">
        <v>0</v>
      </c>
      <c r="FJ32" s="560">
        <v>0</v>
      </c>
      <c r="FK32" s="643">
        <f t="shared" si="34"/>
        <v>15653724.908</v>
      </c>
      <c r="FL32" s="643">
        <f t="shared" si="35"/>
        <v>0</v>
      </c>
      <c r="FM32" s="643">
        <f t="shared" si="36"/>
        <v>0</v>
      </c>
      <c r="FW32" s="552" t="s">
        <v>831</v>
      </c>
      <c r="FX32" s="553" t="s">
        <v>832</v>
      </c>
      <c r="FY32" s="552" t="s">
        <v>431</v>
      </c>
      <c r="FZ32" s="553" t="s">
        <v>431</v>
      </c>
      <c r="GA32" s="560">
        <v>16394894169</v>
      </c>
      <c r="GB32" s="560">
        <v>0</v>
      </c>
      <c r="GC32" s="560">
        <v>0</v>
      </c>
      <c r="GD32" s="643">
        <f t="shared" si="38"/>
        <v>16394894.169</v>
      </c>
      <c r="GE32" s="643">
        <f t="shared" si="39"/>
        <v>0</v>
      </c>
      <c r="GF32" s="643">
        <f t="shared" si="40"/>
        <v>0</v>
      </c>
      <c r="GQ32" s="553" t="s">
        <v>831</v>
      </c>
      <c r="GR32" s="553" t="s">
        <v>832</v>
      </c>
      <c r="GS32" s="553" t="s">
        <v>431</v>
      </c>
      <c r="GT32" s="553" t="s">
        <v>431</v>
      </c>
      <c r="GU32" s="717">
        <v>16496100397</v>
      </c>
      <c r="GV32" s="717">
        <v>0</v>
      </c>
      <c r="GW32" s="717">
        <v>0</v>
      </c>
      <c r="GX32" s="643">
        <f t="shared" si="42"/>
        <v>16496100.397</v>
      </c>
      <c r="GY32" s="643">
        <f t="shared" si="43"/>
        <v>0</v>
      </c>
      <c r="GZ32" s="643">
        <f t="shared" si="44"/>
        <v>0</v>
      </c>
      <c r="HK32" s="552" t="s">
        <v>829</v>
      </c>
      <c r="HL32" s="552" t="s">
        <v>830</v>
      </c>
      <c r="HM32" s="552" t="s">
        <v>431</v>
      </c>
      <c r="HN32" s="552" t="s">
        <v>431</v>
      </c>
      <c r="HO32" s="560">
        <v>0</v>
      </c>
      <c r="HP32" s="560">
        <v>9873401787</v>
      </c>
      <c r="HQ32" s="560">
        <v>9873401787</v>
      </c>
      <c r="HR32" s="748">
        <f t="shared" si="46"/>
        <v>0</v>
      </c>
      <c r="HS32" s="748">
        <f t="shared" si="47"/>
        <v>9873401.7870000005</v>
      </c>
      <c r="HT32" s="748">
        <f t="shared" si="48"/>
        <v>9873401.7870000005</v>
      </c>
    </row>
    <row r="33" spans="1:228" ht="15" x14ac:dyDescent="0.3">
      <c r="A33" s="553" t="s">
        <v>435</v>
      </c>
      <c r="B33" s="553" t="s">
        <v>452</v>
      </c>
      <c r="C33" s="553" t="s">
        <v>431</v>
      </c>
      <c r="D33" s="553" t="s">
        <v>431</v>
      </c>
      <c r="E33" s="553" t="s">
        <v>524</v>
      </c>
      <c r="F33" s="635">
        <v>8635311000</v>
      </c>
      <c r="G33" s="635">
        <v>0</v>
      </c>
      <c r="H33" s="635">
        <v>0</v>
      </c>
      <c r="I33" s="635">
        <f t="shared" si="0"/>
        <v>8937546.8849999998</v>
      </c>
      <c r="J33" s="635">
        <f t="shared" si="1"/>
        <v>0</v>
      </c>
      <c r="K33" s="635">
        <f t="shared" si="2"/>
        <v>0</v>
      </c>
      <c r="Y33" s="552" t="s">
        <v>835</v>
      </c>
      <c r="Z33" s="553" t="s">
        <v>836</v>
      </c>
      <c r="AA33" s="553" t="s">
        <v>431</v>
      </c>
      <c r="AB33" s="553" t="s">
        <v>431</v>
      </c>
      <c r="AC33" s="560">
        <v>0</v>
      </c>
      <c r="AD33" s="560">
        <v>422592850</v>
      </c>
      <c r="AE33" s="560">
        <v>363792850</v>
      </c>
      <c r="AF33" s="560">
        <f t="shared" si="5"/>
        <v>0</v>
      </c>
      <c r="AG33" s="560">
        <f t="shared" si="6"/>
        <v>437383.59974999994</v>
      </c>
      <c r="AH33" s="560">
        <f t="shared" si="7"/>
        <v>376525.59974999994</v>
      </c>
      <c r="AR33" s="640" t="s">
        <v>835</v>
      </c>
      <c r="AS33" s="640" t="s">
        <v>836</v>
      </c>
      <c r="AT33" s="640" t="s">
        <v>431</v>
      </c>
      <c r="AU33" s="641" t="s">
        <v>431</v>
      </c>
      <c r="AV33" s="642">
        <v>1946254000</v>
      </c>
      <c r="AW33" s="642">
        <v>0</v>
      </c>
      <c r="AX33" s="642">
        <v>0</v>
      </c>
      <c r="AY33" s="636">
        <f t="shared" si="9"/>
        <v>2014372.89</v>
      </c>
      <c r="AZ33" s="636">
        <f t="shared" si="10"/>
        <v>0</v>
      </c>
      <c r="BA33" s="636">
        <f t="shared" si="11"/>
        <v>0</v>
      </c>
      <c r="BK33" s="553" t="s">
        <v>833</v>
      </c>
      <c r="BL33" s="553" t="s">
        <v>834</v>
      </c>
      <c r="BM33" s="553" t="s">
        <v>431</v>
      </c>
      <c r="BN33" s="553" t="s">
        <v>431</v>
      </c>
      <c r="BO33" s="560">
        <v>7925135000</v>
      </c>
      <c r="BP33" s="560">
        <v>0</v>
      </c>
      <c r="BQ33" s="560">
        <v>0</v>
      </c>
      <c r="BR33" s="643">
        <f t="shared" si="13"/>
        <v>8202514.7249999996</v>
      </c>
      <c r="BS33" s="643">
        <f t="shared" si="14"/>
        <v>0</v>
      </c>
      <c r="BT33" s="643">
        <f t="shared" si="15"/>
        <v>0</v>
      </c>
      <c r="CE33" s="553" t="s">
        <v>831</v>
      </c>
      <c r="CF33" s="553" t="s">
        <v>832</v>
      </c>
      <c r="CG33" s="553" t="s">
        <v>431</v>
      </c>
      <c r="CH33" s="553" t="s">
        <v>431</v>
      </c>
      <c r="CI33" s="644">
        <v>0</v>
      </c>
      <c r="CJ33" s="644">
        <v>4917058850</v>
      </c>
      <c r="CK33" s="644">
        <v>4653558850</v>
      </c>
      <c r="CL33" s="643">
        <f t="shared" si="17"/>
        <v>0</v>
      </c>
      <c r="CM33" s="643">
        <f t="shared" si="18"/>
        <v>5089155.9097499996</v>
      </c>
      <c r="CN33" s="643">
        <f t="shared" si="19"/>
        <v>4816433.4097499996</v>
      </c>
      <c r="CY33" s="553" t="s">
        <v>831</v>
      </c>
      <c r="CZ33" s="553" t="s">
        <v>832</v>
      </c>
      <c r="DA33" s="553" t="s">
        <v>431</v>
      </c>
      <c r="DB33" s="553" t="s">
        <v>431</v>
      </c>
      <c r="DC33" s="644">
        <v>0</v>
      </c>
      <c r="DD33" s="644">
        <v>6195368136</v>
      </c>
      <c r="DE33" s="644">
        <v>5454972136</v>
      </c>
      <c r="DF33" s="636">
        <f t="shared" si="28"/>
        <v>0</v>
      </c>
      <c r="DG33" s="636">
        <f t="shared" si="21"/>
        <v>6412206.0207599998</v>
      </c>
      <c r="DH33" s="636">
        <f t="shared" si="22"/>
        <v>5645896.1607599994</v>
      </c>
      <c r="DS33" s="645" t="s">
        <v>831</v>
      </c>
      <c r="DT33" s="646" t="s">
        <v>832</v>
      </c>
      <c r="DU33" s="646" t="s">
        <v>431</v>
      </c>
      <c r="DV33" s="646" t="s">
        <v>431</v>
      </c>
      <c r="DW33" s="647">
        <v>0</v>
      </c>
      <c r="DX33" s="647">
        <v>8836471946</v>
      </c>
      <c r="DY33" s="647">
        <v>7570111946</v>
      </c>
      <c r="DZ33" s="636">
        <f t="shared" si="24"/>
        <v>0</v>
      </c>
      <c r="EA33" s="636">
        <f t="shared" si="25"/>
        <v>8836471.9460000005</v>
      </c>
      <c r="EB33" s="636">
        <f t="shared" si="26"/>
        <v>7570111.9460000005</v>
      </c>
      <c r="EK33" s="553" t="s">
        <v>831</v>
      </c>
      <c r="EL33" s="553" t="s">
        <v>832</v>
      </c>
      <c r="EM33" s="553" t="s">
        <v>431</v>
      </c>
      <c r="EN33" s="553" t="s">
        <v>431</v>
      </c>
      <c r="EO33" s="560">
        <v>0</v>
      </c>
      <c r="EP33" s="560">
        <v>10723897704</v>
      </c>
      <c r="EQ33" s="560">
        <v>10097168104</v>
      </c>
      <c r="ER33" s="636">
        <f t="shared" si="30"/>
        <v>0</v>
      </c>
      <c r="ES33" s="636">
        <f t="shared" si="31"/>
        <v>10723897.704</v>
      </c>
      <c r="ET33" s="636">
        <f t="shared" si="32"/>
        <v>10097168.104</v>
      </c>
      <c r="FD33" s="552" t="s">
        <v>831</v>
      </c>
      <c r="FE33" s="552" t="s">
        <v>832</v>
      </c>
      <c r="FF33" s="552" t="s">
        <v>431</v>
      </c>
      <c r="FG33" s="552" t="s">
        <v>431</v>
      </c>
      <c r="FH33" s="560">
        <v>0</v>
      </c>
      <c r="FI33" s="560">
        <v>12114075704</v>
      </c>
      <c r="FJ33" s="560">
        <v>10685876104</v>
      </c>
      <c r="FK33" s="643">
        <f t="shared" si="34"/>
        <v>0</v>
      </c>
      <c r="FL33" s="643">
        <f t="shared" si="35"/>
        <v>12114075.704</v>
      </c>
      <c r="FM33" s="643">
        <f t="shared" si="36"/>
        <v>10685876.104</v>
      </c>
      <c r="FW33" s="552" t="s">
        <v>831</v>
      </c>
      <c r="FX33" s="553" t="s">
        <v>832</v>
      </c>
      <c r="FY33" s="552" t="s">
        <v>431</v>
      </c>
      <c r="FZ33" s="553" t="s">
        <v>431</v>
      </c>
      <c r="GA33" s="560">
        <v>0</v>
      </c>
      <c r="GB33" s="560">
        <v>11820991362</v>
      </c>
      <c r="GC33" s="560">
        <v>12460940962</v>
      </c>
      <c r="GD33" s="643">
        <f t="shared" si="38"/>
        <v>0</v>
      </c>
      <c r="GE33" s="643">
        <f t="shared" si="39"/>
        <v>11820991.362</v>
      </c>
      <c r="GF33" s="643">
        <f t="shared" si="40"/>
        <v>12460940.961999999</v>
      </c>
      <c r="GQ33" s="553" t="s">
        <v>831</v>
      </c>
      <c r="GR33" s="553" t="s">
        <v>832</v>
      </c>
      <c r="GS33" s="553" t="s">
        <v>431</v>
      </c>
      <c r="GT33" s="553" t="s">
        <v>431</v>
      </c>
      <c r="GU33" s="717">
        <v>0</v>
      </c>
      <c r="GV33" s="717">
        <v>13834131239</v>
      </c>
      <c r="GW33" s="717">
        <v>14516134922</v>
      </c>
      <c r="GX33" s="643">
        <f t="shared" si="42"/>
        <v>0</v>
      </c>
      <c r="GY33" s="643">
        <f t="shared" si="43"/>
        <v>13834131.239</v>
      </c>
      <c r="GZ33" s="643">
        <f t="shared" si="44"/>
        <v>14516134.922</v>
      </c>
      <c r="HK33" s="552" t="s">
        <v>831</v>
      </c>
      <c r="HL33" s="552" t="s">
        <v>832</v>
      </c>
      <c r="HM33" s="552" t="s">
        <v>431</v>
      </c>
      <c r="HN33" s="552" t="s">
        <v>431</v>
      </c>
      <c r="HO33" s="560">
        <v>15471474899</v>
      </c>
      <c r="HP33" s="560">
        <v>0</v>
      </c>
      <c r="HQ33" s="560">
        <v>0</v>
      </c>
      <c r="HR33" s="748">
        <f t="shared" si="46"/>
        <v>15471474.899</v>
      </c>
      <c r="HS33" s="748">
        <f t="shared" si="47"/>
        <v>0</v>
      </c>
      <c r="HT33" s="748">
        <f t="shared" si="48"/>
        <v>0</v>
      </c>
    </row>
    <row r="34" spans="1:228" ht="15" x14ac:dyDescent="0.3">
      <c r="A34" s="553" t="s">
        <v>436</v>
      </c>
      <c r="B34" s="553" t="s">
        <v>127</v>
      </c>
      <c r="C34" s="553" t="s">
        <v>431</v>
      </c>
      <c r="D34" s="553" t="s">
        <v>431</v>
      </c>
      <c r="E34" s="553" t="s">
        <v>524</v>
      </c>
      <c r="F34" s="635">
        <v>10000</v>
      </c>
      <c r="G34" s="635">
        <v>0</v>
      </c>
      <c r="H34" s="635">
        <v>0</v>
      </c>
      <c r="I34" s="635">
        <f t="shared" si="0"/>
        <v>10.35</v>
      </c>
      <c r="J34" s="635">
        <f t="shared" si="1"/>
        <v>0</v>
      </c>
      <c r="K34" s="635">
        <f t="shared" si="2"/>
        <v>0</v>
      </c>
      <c r="Y34" s="552" t="s">
        <v>837</v>
      </c>
      <c r="Z34" s="553" t="s">
        <v>838</v>
      </c>
      <c r="AA34" s="553" t="s">
        <v>431</v>
      </c>
      <c r="AB34" s="553" t="s">
        <v>431</v>
      </c>
      <c r="AC34" s="560">
        <v>2260410000</v>
      </c>
      <c r="AD34" s="560">
        <v>0</v>
      </c>
      <c r="AE34" s="560">
        <v>0</v>
      </c>
      <c r="AF34" s="560">
        <f t="shared" si="5"/>
        <v>2339524.3499999996</v>
      </c>
      <c r="AG34" s="560">
        <f t="shared" si="6"/>
        <v>0</v>
      </c>
      <c r="AH34" s="560">
        <f t="shared" si="7"/>
        <v>0</v>
      </c>
      <c r="AR34" s="640" t="s">
        <v>835</v>
      </c>
      <c r="AS34" s="640" t="s">
        <v>836</v>
      </c>
      <c r="AT34" s="640" t="s">
        <v>431</v>
      </c>
      <c r="AU34" s="641" t="s">
        <v>431</v>
      </c>
      <c r="AV34" s="642">
        <v>0</v>
      </c>
      <c r="AW34" s="642">
        <v>754744088</v>
      </c>
      <c r="AX34" s="642">
        <v>711544088</v>
      </c>
      <c r="AY34" s="636">
        <f t="shared" si="9"/>
        <v>0</v>
      </c>
      <c r="AZ34" s="636">
        <f t="shared" si="10"/>
        <v>781160.13107999996</v>
      </c>
      <c r="BA34" s="636">
        <f t="shared" si="11"/>
        <v>736448.13107999996</v>
      </c>
      <c r="BK34" s="553" t="s">
        <v>833</v>
      </c>
      <c r="BL34" s="553" t="s">
        <v>834</v>
      </c>
      <c r="BM34" s="553" t="s">
        <v>431</v>
      </c>
      <c r="BN34" s="553" t="s">
        <v>431</v>
      </c>
      <c r="BO34" s="560">
        <v>0</v>
      </c>
      <c r="BP34" s="560">
        <v>3470113168</v>
      </c>
      <c r="BQ34" s="560">
        <v>3470113168</v>
      </c>
      <c r="BR34" s="643">
        <f t="shared" si="13"/>
        <v>0</v>
      </c>
      <c r="BS34" s="643">
        <f t="shared" si="14"/>
        <v>3591567.1288799997</v>
      </c>
      <c r="BT34" s="643">
        <f t="shared" si="15"/>
        <v>3591567.1288799997</v>
      </c>
      <c r="CE34" s="553" t="s">
        <v>833</v>
      </c>
      <c r="CF34" s="553" t="s">
        <v>834</v>
      </c>
      <c r="CG34" s="553" t="s">
        <v>431</v>
      </c>
      <c r="CH34" s="553" t="s">
        <v>431</v>
      </c>
      <c r="CI34" s="644">
        <v>7925135000</v>
      </c>
      <c r="CJ34" s="644">
        <v>0</v>
      </c>
      <c r="CK34" s="644">
        <v>0</v>
      </c>
      <c r="CL34" s="643">
        <f t="shared" si="17"/>
        <v>8202514.7249999996</v>
      </c>
      <c r="CM34" s="643">
        <f t="shared" si="18"/>
        <v>0</v>
      </c>
      <c r="CN34" s="643">
        <f t="shared" si="19"/>
        <v>0</v>
      </c>
      <c r="CY34" s="553" t="s">
        <v>833</v>
      </c>
      <c r="CZ34" s="553" t="s">
        <v>834</v>
      </c>
      <c r="DA34" s="553" t="s">
        <v>431</v>
      </c>
      <c r="DB34" s="553" t="s">
        <v>431</v>
      </c>
      <c r="DC34" s="644">
        <v>12492413182</v>
      </c>
      <c r="DD34" s="644">
        <v>0</v>
      </c>
      <c r="DE34" s="644">
        <v>0</v>
      </c>
      <c r="DF34" s="636">
        <f t="shared" si="28"/>
        <v>12929647.643369999</v>
      </c>
      <c r="DG34" s="636">
        <f t="shared" si="21"/>
        <v>0</v>
      </c>
      <c r="DH34" s="636">
        <f t="shared" si="22"/>
        <v>0</v>
      </c>
      <c r="DS34" s="645" t="s">
        <v>833</v>
      </c>
      <c r="DT34" s="646" t="s">
        <v>834</v>
      </c>
      <c r="DU34" s="646" t="s">
        <v>431</v>
      </c>
      <c r="DV34" s="646" t="s">
        <v>431</v>
      </c>
      <c r="DW34" s="647">
        <v>12492413182</v>
      </c>
      <c r="DX34" s="647">
        <v>0</v>
      </c>
      <c r="DY34" s="647">
        <v>0</v>
      </c>
      <c r="DZ34" s="636">
        <f t="shared" si="24"/>
        <v>12492413.182</v>
      </c>
      <c r="EA34" s="636">
        <f t="shared" si="25"/>
        <v>0</v>
      </c>
      <c r="EB34" s="636">
        <f t="shared" si="26"/>
        <v>0</v>
      </c>
      <c r="EK34" s="553" t="s">
        <v>833</v>
      </c>
      <c r="EL34" s="553" t="s">
        <v>834</v>
      </c>
      <c r="EM34" s="553" t="s">
        <v>431</v>
      </c>
      <c r="EN34" s="553" t="s">
        <v>431</v>
      </c>
      <c r="EO34" s="560">
        <v>12492413182</v>
      </c>
      <c r="EP34" s="560">
        <v>0</v>
      </c>
      <c r="EQ34" s="560">
        <v>0</v>
      </c>
      <c r="ER34" s="636">
        <f t="shared" si="30"/>
        <v>12492413.182</v>
      </c>
      <c r="ES34" s="636">
        <f t="shared" si="31"/>
        <v>0</v>
      </c>
      <c r="ET34" s="636">
        <f t="shared" si="32"/>
        <v>0</v>
      </c>
      <c r="FD34" s="552" t="s">
        <v>833</v>
      </c>
      <c r="FE34" s="552" t="s">
        <v>834</v>
      </c>
      <c r="FF34" s="552" t="s">
        <v>431</v>
      </c>
      <c r="FG34" s="552" t="s">
        <v>431</v>
      </c>
      <c r="FH34" s="560">
        <v>8943749808</v>
      </c>
      <c r="FI34" s="560">
        <v>0</v>
      </c>
      <c r="FJ34" s="560">
        <v>0</v>
      </c>
      <c r="FK34" s="643">
        <f t="shared" si="34"/>
        <v>8943749.8080000002</v>
      </c>
      <c r="FL34" s="643">
        <f t="shared" si="35"/>
        <v>0</v>
      </c>
      <c r="FM34" s="643">
        <f t="shared" si="36"/>
        <v>0</v>
      </c>
      <c r="FW34" s="552" t="s">
        <v>833</v>
      </c>
      <c r="FX34" s="553" t="s">
        <v>834</v>
      </c>
      <c r="FY34" s="552" t="s">
        <v>431</v>
      </c>
      <c r="FZ34" s="553" t="s">
        <v>431</v>
      </c>
      <c r="GA34" s="560">
        <v>6943749808</v>
      </c>
      <c r="GB34" s="560">
        <v>0</v>
      </c>
      <c r="GC34" s="560">
        <v>0</v>
      </c>
      <c r="GD34" s="643">
        <f t="shared" si="38"/>
        <v>6943749.8080000002</v>
      </c>
      <c r="GE34" s="643">
        <f t="shared" si="39"/>
        <v>0</v>
      </c>
      <c r="GF34" s="643">
        <f t="shared" si="40"/>
        <v>0</v>
      </c>
      <c r="GQ34" s="553" t="s">
        <v>833</v>
      </c>
      <c r="GR34" s="553" t="s">
        <v>834</v>
      </c>
      <c r="GS34" s="553" t="s">
        <v>431</v>
      </c>
      <c r="GT34" s="553" t="s">
        <v>431</v>
      </c>
      <c r="GU34" s="717">
        <v>6943749808</v>
      </c>
      <c r="GV34" s="717">
        <v>0</v>
      </c>
      <c r="GW34" s="717">
        <v>0</v>
      </c>
      <c r="GX34" s="643">
        <f t="shared" si="42"/>
        <v>6943749.8080000002</v>
      </c>
      <c r="GY34" s="643">
        <f t="shared" si="43"/>
        <v>0</v>
      </c>
      <c r="GZ34" s="643">
        <f t="shared" si="44"/>
        <v>0</v>
      </c>
      <c r="HK34" s="552" t="s">
        <v>831</v>
      </c>
      <c r="HL34" s="552" t="s">
        <v>832</v>
      </c>
      <c r="HM34" s="552" t="s">
        <v>431</v>
      </c>
      <c r="HN34" s="552" t="s">
        <v>431</v>
      </c>
      <c r="HO34" s="560">
        <v>0</v>
      </c>
      <c r="HP34" s="560">
        <v>15471474899</v>
      </c>
      <c r="HQ34" s="560">
        <v>15471474899</v>
      </c>
      <c r="HR34" s="748">
        <f t="shared" si="46"/>
        <v>0</v>
      </c>
      <c r="HS34" s="748">
        <f t="shared" si="47"/>
        <v>15471474.899</v>
      </c>
      <c r="HT34" s="748">
        <f t="shared" si="48"/>
        <v>15471474.899</v>
      </c>
    </row>
    <row r="35" spans="1:228" ht="15" x14ac:dyDescent="0.3">
      <c r="A35" s="553" t="s">
        <v>436</v>
      </c>
      <c r="B35" s="553" t="s">
        <v>127</v>
      </c>
      <c r="C35" s="553" t="s">
        <v>431</v>
      </c>
      <c r="D35" s="553" t="s">
        <v>431</v>
      </c>
      <c r="E35" s="553" t="s">
        <v>524</v>
      </c>
      <c r="F35" s="635">
        <v>0</v>
      </c>
      <c r="G35" s="635">
        <v>18204215</v>
      </c>
      <c r="H35" s="635">
        <v>18204215</v>
      </c>
      <c r="I35" s="635">
        <f t="shared" si="0"/>
        <v>0</v>
      </c>
      <c r="J35" s="635">
        <f t="shared" si="1"/>
        <v>18841.362525</v>
      </c>
      <c r="K35" s="635">
        <f t="shared" si="2"/>
        <v>18841.362525</v>
      </c>
      <c r="Y35" s="552" t="s">
        <v>837</v>
      </c>
      <c r="Z35" s="553" t="s">
        <v>838</v>
      </c>
      <c r="AA35" s="553" t="s">
        <v>431</v>
      </c>
      <c r="AB35" s="553" t="s">
        <v>431</v>
      </c>
      <c r="AC35" s="560">
        <v>0</v>
      </c>
      <c r="AD35" s="560">
        <v>250665791</v>
      </c>
      <c r="AE35" s="560">
        <v>119696250</v>
      </c>
      <c r="AF35" s="560">
        <f t="shared" si="5"/>
        <v>0</v>
      </c>
      <c r="AG35" s="560">
        <f t="shared" si="6"/>
        <v>259439.09368499997</v>
      </c>
      <c r="AH35" s="560">
        <f t="shared" si="7"/>
        <v>123885.61874999999</v>
      </c>
      <c r="AR35" s="640" t="s">
        <v>837</v>
      </c>
      <c r="AS35" s="640" t="s">
        <v>838</v>
      </c>
      <c r="AT35" s="640" t="s">
        <v>431</v>
      </c>
      <c r="AU35" s="641" t="s">
        <v>431</v>
      </c>
      <c r="AV35" s="642">
        <v>2260410000</v>
      </c>
      <c r="AW35" s="642">
        <v>0</v>
      </c>
      <c r="AX35" s="642">
        <v>0</v>
      </c>
      <c r="AY35" s="636">
        <f t="shared" si="9"/>
        <v>2339524.3499999996</v>
      </c>
      <c r="AZ35" s="636">
        <f t="shared" si="10"/>
        <v>0</v>
      </c>
      <c r="BA35" s="636">
        <f t="shared" si="11"/>
        <v>0</v>
      </c>
      <c r="BK35" s="553" t="s">
        <v>835</v>
      </c>
      <c r="BL35" s="553" t="s">
        <v>836</v>
      </c>
      <c r="BM35" s="553" t="s">
        <v>431</v>
      </c>
      <c r="BN35" s="553" t="s">
        <v>431</v>
      </c>
      <c r="BO35" s="560">
        <v>1946254000</v>
      </c>
      <c r="BP35" s="560">
        <v>0</v>
      </c>
      <c r="BQ35" s="560">
        <v>0</v>
      </c>
      <c r="BR35" s="643">
        <f t="shared" si="13"/>
        <v>2014372.89</v>
      </c>
      <c r="BS35" s="643">
        <f t="shared" si="14"/>
        <v>0</v>
      </c>
      <c r="BT35" s="643">
        <f t="shared" si="15"/>
        <v>0</v>
      </c>
      <c r="CE35" s="553" t="s">
        <v>833</v>
      </c>
      <c r="CF35" s="553" t="s">
        <v>834</v>
      </c>
      <c r="CG35" s="553" t="s">
        <v>431</v>
      </c>
      <c r="CH35" s="553" t="s">
        <v>431</v>
      </c>
      <c r="CI35" s="644">
        <v>0</v>
      </c>
      <c r="CJ35" s="644">
        <v>3801613168</v>
      </c>
      <c r="CK35" s="644">
        <v>3801613168</v>
      </c>
      <c r="CL35" s="643">
        <f t="shared" ref="CL35:CL51" si="49">+CI35/$CL$1*$CM$1</f>
        <v>0</v>
      </c>
      <c r="CM35" s="643">
        <f t="shared" ref="CM35:CM51" si="50">+CJ35/$CL$1*$CM$1</f>
        <v>3934669.6288799997</v>
      </c>
      <c r="CN35" s="643">
        <f t="shared" ref="CN35:CN51" si="51">+CK35/$CL$1*$CM$1</f>
        <v>3934669.6288799997</v>
      </c>
      <c r="CY35" s="553" t="s">
        <v>833</v>
      </c>
      <c r="CZ35" s="553" t="s">
        <v>834</v>
      </c>
      <c r="DA35" s="553" t="s">
        <v>431</v>
      </c>
      <c r="DB35" s="553" t="s">
        <v>431</v>
      </c>
      <c r="DC35" s="644">
        <v>0</v>
      </c>
      <c r="DD35" s="644">
        <v>3992413168</v>
      </c>
      <c r="DE35" s="644">
        <v>3801613168</v>
      </c>
      <c r="DF35" s="636">
        <f t="shared" ref="DF35:DF51" si="52">+DC35/$DG$1*$DH$1</f>
        <v>0</v>
      </c>
      <c r="DG35" s="636">
        <f t="shared" ref="DG35:DG51" si="53">+DD35/$DG$1*$DH$1</f>
        <v>4132147.6288799997</v>
      </c>
      <c r="DH35" s="636">
        <f t="shared" ref="DH35:DH51" si="54">+DE35/$DG$1*$DH$1</f>
        <v>3934669.6288799997</v>
      </c>
      <c r="DS35" s="645" t="s">
        <v>833</v>
      </c>
      <c r="DT35" s="646" t="s">
        <v>834</v>
      </c>
      <c r="DU35" s="646" t="s">
        <v>431</v>
      </c>
      <c r="DV35" s="646" t="s">
        <v>431</v>
      </c>
      <c r="DW35" s="647">
        <v>0</v>
      </c>
      <c r="DX35" s="647">
        <v>3992413168</v>
      </c>
      <c r="DY35" s="647">
        <v>3801613168</v>
      </c>
      <c r="DZ35" s="636">
        <f t="shared" ref="DZ35:DZ52" si="55">+DW35/$EA$1*$EB$1</f>
        <v>0</v>
      </c>
      <c r="EA35" s="636">
        <f t="shared" ref="EA35:EA52" si="56">+DX35/$EA$1*$EB$1</f>
        <v>3992413.1680000001</v>
      </c>
      <c r="EB35" s="636">
        <f t="shared" ref="EB35:EB52" si="57">+DY35/$EA$1*$EB$1</f>
        <v>3801613.1680000001</v>
      </c>
      <c r="EK35" s="553" t="s">
        <v>833</v>
      </c>
      <c r="EL35" s="553" t="s">
        <v>834</v>
      </c>
      <c r="EM35" s="553" t="s">
        <v>431</v>
      </c>
      <c r="EN35" s="553" t="s">
        <v>431</v>
      </c>
      <c r="EO35" s="560">
        <v>0</v>
      </c>
      <c r="EP35" s="560">
        <v>6158949808</v>
      </c>
      <c r="EQ35" s="560">
        <v>3992413168</v>
      </c>
      <c r="ER35" s="636">
        <f t="shared" si="30"/>
        <v>0</v>
      </c>
      <c r="ES35" s="636">
        <f t="shared" si="31"/>
        <v>6158949.8080000002</v>
      </c>
      <c r="ET35" s="636">
        <f t="shared" si="32"/>
        <v>3992413.1680000001</v>
      </c>
      <c r="FD35" s="552" t="s">
        <v>833</v>
      </c>
      <c r="FE35" s="552" t="s">
        <v>834</v>
      </c>
      <c r="FF35" s="552" t="s">
        <v>431</v>
      </c>
      <c r="FG35" s="552" t="s">
        <v>431</v>
      </c>
      <c r="FH35" s="560">
        <v>0</v>
      </c>
      <c r="FI35" s="560">
        <v>6943749808</v>
      </c>
      <c r="FJ35" s="560">
        <v>3992413168</v>
      </c>
      <c r="FK35" s="643">
        <f t="shared" si="34"/>
        <v>0</v>
      </c>
      <c r="FL35" s="643">
        <f t="shared" si="35"/>
        <v>6943749.8080000002</v>
      </c>
      <c r="FM35" s="643">
        <f t="shared" si="36"/>
        <v>3992413.1680000001</v>
      </c>
      <c r="FW35" s="552" t="s">
        <v>833</v>
      </c>
      <c r="FX35" s="553" t="s">
        <v>834</v>
      </c>
      <c r="FY35" s="552" t="s">
        <v>431</v>
      </c>
      <c r="FZ35" s="553" t="s">
        <v>431</v>
      </c>
      <c r="GA35" s="560">
        <v>0</v>
      </c>
      <c r="GB35" s="560">
        <v>6943749808</v>
      </c>
      <c r="GC35" s="560">
        <v>6943749808</v>
      </c>
      <c r="GD35" s="643">
        <f t="shared" si="38"/>
        <v>0</v>
      </c>
      <c r="GE35" s="643">
        <f t="shared" si="39"/>
        <v>6943749.8080000002</v>
      </c>
      <c r="GF35" s="643">
        <f t="shared" si="40"/>
        <v>6943749.8080000002</v>
      </c>
      <c r="GQ35" s="553" t="s">
        <v>833</v>
      </c>
      <c r="GR35" s="553" t="s">
        <v>834</v>
      </c>
      <c r="GS35" s="553" t="s">
        <v>431</v>
      </c>
      <c r="GT35" s="553" t="s">
        <v>431</v>
      </c>
      <c r="GU35" s="717">
        <v>0</v>
      </c>
      <c r="GV35" s="717">
        <v>6943749808</v>
      </c>
      <c r="GW35" s="717">
        <v>6943749808</v>
      </c>
      <c r="GX35" s="643">
        <f t="shared" si="42"/>
        <v>0</v>
      </c>
      <c r="GY35" s="643">
        <f t="shared" si="43"/>
        <v>6943749.8080000002</v>
      </c>
      <c r="GZ35" s="643">
        <f t="shared" si="44"/>
        <v>6943749.8080000002</v>
      </c>
      <c r="HK35" s="552" t="s">
        <v>833</v>
      </c>
      <c r="HL35" s="552" t="s">
        <v>834</v>
      </c>
      <c r="HM35" s="552" t="s">
        <v>431</v>
      </c>
      <c r="HN35" s="552" t="s">
        <v>431</v>
      </c>
      <c r="HO35" s="560">
        <v>6943749808</v>
      </c>
      <c r="HP35" s="560">
        <v>0</v>
      </c>
      <c r="HQ35" s="560">
        <v>0</v>
      </c>
      <c r="HR35" s="748">
        <f t="shared" si="46"/>
        <v>6943749.8080000002</v>
      </c>
      <c r="HS35" s="748">
        <f t="shared" si="47"/>
        <v>0</v>
      </c>
      <c r="HT35" s="748">
        <f t="shared" si="48"/>
        <v>0</v>
      </c>
    </row>
    <row r="36" spans="1:228" ht="15" x14ac:dyDescent="0.3">
      <c r="I36" s="651">
        <f>SUM(I3:I35)</f>
        <v>280970464.68000001</v>
      </c>
      <c r="J36" s="651">
        <f>SUM(J3:J35)</f>
        <v>11311784.261459997</v>
      </c>
      <c r="K36" s="651">
        <f>SUM(K3:K35)</f>
        <v>5521384.6650900003</v>
      </c>
      <c r="Y36" s="552" t="s">
        <v>839</v>
      </c>
      <c r="Z36" s="553" t="s">
        <v>840</v>
      </c>
      <c r="AA36" s="553" t="s">
        <v>431</v>
      </c>
      <c r="AB36" s="553" t="s">
        <v>431</v>
      </c>
      <c r="AC36" s="560">
        <v>21256852000</v>
      </c>
      <c r="AD36" s="560">
        <v>0</v>
      </c>
      <c r="AE36" s="560">
        <v>0</v>
      </c>
      <c r="AF36" s="560">
        <f t="shared" si="5"/>
        <v>22000841.819999997</v>
      </c>
      <c r="AG36" s="560">
        <f t="shared" si="6"/>
        <v>0</v>
      </c>
      <c r="AH36" s="560">
        <f t="shared" si="7"/>
        <v>0</v>
      </c>
      <c r="AR36" s="640" t="s">
        <v>837</v>
      </c>
      <c r="AS36" s="640" t="s">
        <v>838</v>
      </c>
      <c r="AT36" s="640" t="s">
        <v>431</v>
      </c>
      <c r="AU36" s="641" t="s">
        <v>431</v>
      </c>
      <c r="AV36" s="642">
        <v>0</v>
      </c>
      <c r="AW36" s="642">
        <v>260665791</v>
      </c>
      <c r="AX36" s="642">
        <v>260665791</v>
      </c>
      <c r="AY36" s="636">
        <f t="shared" si="9"/>
        <v>0</v>
      </c>
      <c r="AZ36" s="636">
        <f t="shared" si="10"/>
        <v>269789.09368499997</v>
      </c>
      <c r="BA36" s="636">
        <f t="shared" si="11"/>
        <v>269789.09368499997</v>
      </c>
      <c r="BK36" s="553" t="s">
        <v>835</v>
      </c>
      <c r="BL36" s="553" t="s">
        <v>836</v>
      </c>
      <c r="BM36" s="553" t="s">
        <v>431</v>
      </c>
      <c r="BN36" s="553" t="s">
        <v>431</v>
      </c>
      <c r="BO36" s="560">
        <v>0</v>
      </c>
      <c r="BP36" s="560">
        <v>932169972</v>
      </c>
      <c r="BQ36" s="560">
        <v>854169972</v>
      </c>
      <c r="BR36" s="643">
        <f t="shared" si="13"/>
        <v>0</v>
      </c>
      <c r="BS36" s="643">
        <f t="shared" si="14"/>
        <v>964795.92101999989</v>
      </c>
      <c r="BT36" s="643">
        <f t="shared" si="15"/>
        <v>884065.92101999989</v>
      </c>
      <c r="CE36" s="553" t="s">
        <v>835</v>
      </c>
      <c r="CF36" s="553" t="s">
        <v>836</v>
      </c>
      <c r="CG36" s="553" t="s">
        <v>431</v>
      </c>
      <c r="CH36" s="553" t="s">
        <v>431</v>
      </c>
      <c r="CI36" s="644">
        <v>1946254000</v>
      </c>
      <c r="CJ36" s="644">
        <v>0</v>
      </c>
      <c r="CK36" s="644">
        <v>0</v>
      </c>
      <c r="CL36" s="643">
        <f t="shared" si="49"/>
        <v>2014372.89</v>
      </c>
      <c r="CM36" s="643">
        <f t="shared" si="50"/>
        <v>0</v>
      </c>
      <c r="CN36" s="643">
        <f t="shared" si="51"/>
        <v>0</v>
      </c>
      <c r="CY36" s="553" t="s">
        <v>835</v>
      </c>
      <c r="CZ36" s="553" t="s">
        <v>836</v>
      </c>
      <c r="DA36" s="553" t="s">
        <v>431</v>
      </c>
      <c r="DB36" s="553" t="s">
        <v>431</v>
      </c>
      <c r="DC36" s="644">
        <v>5152457910</v>
      </c>
      <c r="DD36" s="644">
        <v>0</v>
      </c>
      <c r="DE36" s="644">
        <v>0</v>
      </c>
      <c r="DF36" s="636">
        <f t="shared" si="52"/>
        <v>5332793.9368500002</v>
      </c>
      <c r="DG36" s="636">
        <f t="shared" si="53"/>
        <v>0</v>
      </c>
      <c r="DH36" s="636">
        <f t="shared" si="54"/>
        <v>0</v>
      </c>
      <c r="DS36" s="645" t="s">
        <v>835</v>
      </c>
      <c r="DT36" s="646" t="s">
        <v>836</v>
      </c>
      <c r="DU36" s="646" t="s">
        <v>431</v>
      </c>
      <c r="DV36" s="646" t="s">
        <v>431</v>
      </c>
      <c r="DW36" s="647">
        <v>5152457910</v>
      </c>
      <c r="DX36" s="647">
        <v>0</v>
      </c>
      <c r="DY36" s="647">
        <v>0</v>
      </c>
      <c r="DZ36" s="636">
        <f t="shared" si="55"/>
        <v>5152457.91</v>
      </c>
      <c r="EA36" s="636">
        <f t="shared" si="56"/>
        <v>0</v>
      </c>
      <c r="EB36" s="636">
        <f t="shared" si="57"/>
        <v>0</v>
      </c>
      <c r="EK36" s="553" t="s">
        <v>835</v>
      </c>
      <c r="EL36" s="553" t="s">
        <v>836</v>
      </c>
      <c r="EM36" s="553" t="s">
        <v>431</v>
      </c>
      <c r="EN36" s="553" t="s">
        <v>431</v>
      </c>
      <c r="EO36" s="560">
        <v>5152457910</v>
      </c>
      <c r="EP36" s="560">
        <v>0</v>
      </c>
      <c r="EQ36" s="560">
        <v>0</v>
      </c>
      <c r="ER36" s="636">
        <f t="shared" si="30"/>
        <v>5152457.91</v>
      </c>
      <c r="ES36" s="636">
        <f t="shared" si="31"/>
        <v>0</v>
      </c>
      <c r="ET36" s="636">
        <f t="shared" si="32"/>
        <v>0</v>
      </c>
      <c r="FD36" s="552" t="s">
        <v>835</v>
      </c>
      <c r="FE36" s="552" t="s">
        <v>836</v>
      </c>
      <c r="FF36" s="552" t="s">
        <v>431</v>
      </c>
      <c r="FG36" s="552" t="s">
        <v>431</v>
      </c>
      <c r="FH36" s="560">
        <v>5152457910</v>
      </c>
      <c r="FI36" s="560">
        <v>0</v>
      </c>
      <c r="FJ36" s="560">
        <v>0</v>
      </c>
      <c r="FK36" s="643">
        <f t="shared" si="34"/>
        <v>5152457.91</v>
      </c>
      <c r="FL36" s="643">
        <f t="shared" si="35"/>
        <v>0</v>
      </c>
      <c r="FM36" s="643">
        <f t="shared" si="36"/>
        <v>0</v>
      </c>
      <c r="FW36" s="552" t="s">
        <v>835</v>
      </c>
      <c r="FX36" s="553" t="s">
        <v>836</v>
      </c>
      <c r="FY36" s="552" t="s">
        <v>431</v>
      </c>
      <c r="FZ36" s="553" t="s">
        <v>431</v>
      </c>
      <c r="GA36" s="560">
        <v>5330297573</v>
      </c>
      <c r="GB36" s="560">
        <v>0</v>
      </c>
      <c r="GC36" s="560">
        <v>0</v>
      </c>
      <c r="GD36" s="643">
        <f t="shared" si="38"/>
        <v>5330297.5729999999</v>
      </c>
      <c r="GE36" s="643">
        <f t="shared" si="39"/>
        <v>0</v>
      </c>
      <c r="GF36" s="643">
        <f t="shared" si="40"/>
        <v>0</v>
      </c>
      <c r="GQ36" s="553" t="s">
        <v>835</v>
      </c>
      <c r="GR36" s="553" t="s">
        <v>836</v>
      </c>
      <c r="GS36" s="553" t="s">
        <v>431</v>
      </c>
      <c r="GT36" s="553" t="s">
        <v>431</v>
      </c>
      <c r="GU36" s="717">
        <v>5729747285</v>
      </c>
      <c r="GV36" s="717">
        <v>0</v>
      </c>
      <c r="GW36" s="717">
        <v>0</v>
      </c>
      <c r="GX36" s="643">
        <f t="shared" si="42"/>
        <v>5729747.2850000001</v>
      </c>
      <c r="GY36" s="643">
        <f t="shared" si="43"/>
        <v>0</v>
      </c>
      <c r="GZ36" s="643">
        <f t="shared" si="44"/>
        <v>0</v>
      </c>
      <c r="HK36" s="552" t="s">
        <v>833</v>
      </c>
      <c r="HL36" s="552" t="s">
        <v>834</v>
      </c>
      <c r="HM36" s="552" t="s">
        <v>431</v>
      </c>
      <c r="HN36" s="552" t="s">
        <v>431</v>
      </c>
      <c r="HO36" s="560">
        <v>0</v>
      </c>
      <c r="HP36" s="560">
        <v>6943749808</v>
      </c>
      <c r="HQ36" s="560">
        <v>6943749808</v>
      </c>
      <c r="HR36" s="748">
        <f t="shared" si="46"/>
        <v>0</v>
      </c>
      <c r="HS36" s="748">
        <f t="shared" si="47"/>
        <v>6943749.8080000002</v>
      </c>
      <c r="HT36" s="748">
        <f t="shared" si="48"/>
        <v>6943749.8080000002</v>
      </c>
    </row>
    <row r="37" spans="1:228" ht="15" x14ac:dyDescent="0.3">
      <c r="K37" s="651">
        <f>SUM(K3:K36)</f>
        <v>11042769.330180001</v>
      </c>
      <c r="Y37" s="552" t="s">
        <v>841</v>
      </c>
      <c r="Z37" s="553" t="s">
        <v>842</v>
      </c>
      <c r="AA37" s="553" t="s">
        <v>431</v>
      </c>
      <c r="AB37" s="553" t="s">
        <v>431</v>
      </c>
      <c r="AC37" s="560">
        <v>17487115000</v>
      </c>
      <c r="AD37" s="560">
        <v>0</v>
      </c>
      <c r="AE37" s="560">
        <v>0</v>
      </c>
      <c r="AF37" s="560">
        <f t="shared" si="5"/>
        <v>18099164.024999999</v>
      </c>
      <c r="AG37" s="560">
        <f t="shared" si="6"/>
        <v>0</v>
      </c>
      <c r="AH37" s="560">
        <f t="shared" si="7"/>
        <v>0</v>
      </c>
      <c r="AR37" s="640" t="s">
        <v>839</v>
      </c>
      <c r="AS37" s="640" t="s">
        <v>840</v>
      </c>
      <c r="AT37" s="640" t="s">
        <v>431</v>
      </c>
      <c r="AU37" s="641" t="s">
        <v>431</v>
      </c>
      <c r="AV37" s="642">
        <v>21256852000</v>
      </c>
      <c r="AW37" s="642">
        <v>0</v>
      </c>
      <c r="AX37" s="642">
        <v>0</v>
      </c>
      <c r="AY37" s="636">
        <f t="shared" si="9"/>
        <v>22000841.819999997</v>
      </c>
      <c r="AZ37" s="636">
        <f t="shared" si="10"/>
        <v>0</v>
      </c>
      <c r="BA37" s="636">
        <f t="shared" si="11"/>
        <v>0</v>
      </c>
      <c r="BK37" s="553" t="s">
        <v>837</v>
      </c>
      <c r="BL37" s="553" t="s">
        <v>838</v>
      </c>
      <c r="BM37" s="553" t="s">
        <v>431</v>
      </c>
      <c r="BN37" s="553" t="s">
        <v>431</v>
      </c>
      <c r="BO37" s="560">
        <v>2260410000</v>
      </c>
      <c r="BP37" s="560">
        <v>0</v>
      </c>
      <c r="BQ37" s="560">
        <v>0</v>
      </c>
      <c r="BR37" s="643">
        <f t="shared" si="13"/>
        <v>2339524.3499999996</v>
      </c>
      <c r="BS37" s="643">
        <f t="shared" si="14"/>
        <v>0</v>
      </c>
      <c r="BT37" s="643">
        <f t="shared" si="15"/>
        <v>0</v>
      </c>
      <c r="CE37" s="553" t="s">
        <v>835</v>
      </c>
      <c r="CF37" s="553" t="s">
        <v>836</v>
      </c>
      <c r="CG37" s="553" t="s">
        <v>431</v>
      </c>
      <c r="CH37" s="553" t="s">
        <v>431</v>
      </c>
      <c r="CI37" s="644">
        <v>0</v>
      </c>
      <c r="CJ37" s="644">
        <v>1414502479</v>
      </c>
      <c r="CK37" s="644">
        <v>1240487229</v>
      </c>
      <c r="CL37" s="643">
        <f t="shared" si="49"/>
        <v>0</v>
      </c>
      <c r="CM37" s="643">
        <f t="shared" si="50"/>
        <v>1464010.0657649999</v>
      </c>
      <c r="CN37" s="643">
        <f t="shared" si="51"/>
        <v>1283904.282015</v>
      </c>
      <c r="CY37" s="553" t="s">
        <v>835</v>
      </c>
      <c r="CZ37" s="553" t="s">
        <v>836</v>
      </c>
      <c r="DA37" s="553" t="s">
        <v>431</v>
      </c>
      <c r="DB37" s="553" t="s">
        <v>431</v>
      </c>
      <c r="DC37" s="644">
        <v>0</v>
      </c>
      <c r="DD37" s="644">
        <v>2583236000</v>
      </c>
      <c r="DE37" s="644">
        <v>1594015432</v>
      </c>
      <c r="DF37" s="636">
        <f t="shared" si="52"/>
        <v>0</v>
      </c>
      <c r="DG37" s="636">
        <f t="shared" si="53"/>
        <v>2673649.2599999998</v>
      </c>
      <c r="DH37" s="636">
        <f t="shared" si="54"/>
        <v>1649805.9721199998</v>
      </c>
      <c r="DS37" s="645" t="s">
        <v>835</v>
      </c>
      <c r="DT37" s="646" t="s">
        <v>836</v>
      </c>
      <c r="DU37" s="646" t="s">
        <v>431</v>
      </c>
      <c r="DV37" s="646" t="s">
        <v>431</v>
      </c>
      <c r="DW37" s="647">
        <v>0</v>
      </c>
      <c r="DX37" s="647">
        <v>3660972187</v>
      </c>
      <c r="DY37" s="647">
        <v>3452204672</v>
      </c>
      <c r="DZ37" s="636">
        <f t="shared" si="55"/>
        <v>0</v>
      </c>
      <c r="EA37" s="636">
        <f t="shared" si="56"/>
        <v>3660972.1869999999</v>
      </c>
      <c r="EB37" s="636">
        <f t="shared" si="57"/>
        <v>3452204.6719999998</v>
      </c>
      <c r="EK37" s="553" t="s">
        <v>835</v>
      </c>
      <c r="EL37" s="553" t="s">
        <v>836</v>
      </c>
      <c r="EM37" s="553" t="s">
        <v>431</v>
      </c>
      <c r="EN37" s="553" t="s">
        <v>431</v>
      </c>
      <c r="EO37" s="560">
        <v>0</v>
      </c>
      <c r="EP37" s="560">
        <v>3708096341</v>
      </c>
      <c r="EQ37" s="560">
        <v>3652476341</v>
      </c>
      <c r="ER37" s="636">
        <f t="shared" si="30"/>
        <v>0</v>
      </c>
      <c r="ES37" s="636">
        <f t="shared" si="31"/>
        <v>3708096.341</v>
      </c>
      <c r="ET37" s="636">
        <f t="shared" si="32"/>
        <v>3652476.341</v>
      </c>
      <c r="FD37" s="552" t="s">
        <v>835</v>
      </c>
      <c r="FE37" s="552" t="s">
        <v>836</v>
      </c>
      <c r="FF37" s="552" t="s">
        <v>431</v>
      </c>
      <c r="FG37" s="552" t="s">
        <v>431</v>
      </c>
      <c r="FH37" s="560">
        <v>0</v>
      </c>
      <c r="FI37" s="560">
        <v>3751656341</v>
      </c>
      <c r="FJ37" s="560">
        <v>3652476341</v>
      </c>
      <c r="FK37" s="643">
        <f t="shared" si="34"/>
        <v>0</v>
      </c>
      <c r="FL37" s="643">
        <f t="shared" si="35"/>
        <v>3751656.341</v>
      </c>
      <c r="FM37" s="643">
        <f t="shared" si="36"/>
        <v>3652476.341</v>
      </c>
      <c r="FW37" s="552" t="s">
        <v>835</v>
      </c>
      <c r="FX37" s="553" t="s">
        <v>836</v>
      </c>
      <c r="FY37" s="552" t="s">
        <v>431</v>
      </c>
      <c r="FZ37" s="553" t="s">
        <v>431</v>
      </c>
      <c r="GA37" s="560">
        <v>0</v>
      </c>
      <c r="GB37" s="560">
        <v>3844716777</v>
      </c>
      <c r="GC37" s="560">
        <v>3900336777</v>
      </c>
      <c r="GD37" s="643">
        <f t="shared" si="38"/>
        <v>0</v>
      </c>
      <c r="GE37" s="643">
        <f t="shared" si="39"/>
        <v>3844716.7769999998</v>
      </c>
      <c r="GF37" s="643">
        <f t="shared" si="40"/>
        <v>3900336.7769999998</v>
      </c>
      <c r="GQ37" s="553" t="s">
        <v>835</v>
      </c>
      <c r="GR37" s="553" t="s">
        <v>836</v>
      </c>
      <c r="GS37" s="553" t="s">
        <v>431</v>
      </c>
      <c r="GT37" s="553" t="s">
        <v>431</v>
      </c>
      <c r="GU37" s="717">
        <v>0</v>
      </c>
      <c r="GV37" s="717">
        <v>4124351836</v>
      </c>
      <c r="GW37" s="717">
        <v>4452643816</v>
      </c>
      <c r="GX37" s="643">
        <f t="shared" si="42"/>
        <v>0</v>
      </c>
      <c r="GY37" s="643">
        <f t="shared" si="43"/>
        <v>4124351.8360000001</v>
      </c>
      <c r="GZ37" s="643">
        <f t="shared" si="44"/>
        <v>4452643.8159999996</v>
      </c>
      <c r="HK37" s="552" t="s">
        <v>835</v>
      </c>
      <c r="HL37" s="552" t="s">
        <v>836</v>
      </c>
      <c r="HM37" s="552" t="s">
        <v>431</v>
      </c>
      <c r="HN37" s="552" t="s">
        <v>431</v>
      </c>
      <c r="HO37" s="560">
        <v>5783937371</v>
      </c>
      <c r="HP37" s="560">
        <v>0</v>
      </c>
      <c r="HQ37" s="560">
        <v>0</v>
      </c>
      <c r="HR37" s="748">
        <f t="shared" si="46"/>
        <v>5783937.3710000003</v>
      </c>
      <c r="HS37" s="748">
        <f t="shared" si="47"/>
        <v>0</v>
      </c>
      <c r="HT37" s="748">
        <f t="shared" si="48"/>
        <v>0</v>
      </c>
    </row>
    <row r="38" spans="1:228" ht="15" x14ac:dyDescent="0.3">
      <c r="Y38" s="552" t="s">
        <v>841</v>
      </c>
      <c r="Z38" s="553" t="s">
        <v>842</v>
      </c>
      <c r="AA38" s="553" t="s">
        <v>431</v>
      </c>
      <c r="AB38" s="553" t="s">
        <v>431</v>
      </c>
      <c r="AC38" s="560">
        <v>0</v>
      </c>
      <c r="AD38" s="560">
        <v>3887822429</v>
      </c>
      <c r="AE38" s="560">
        <v>2260536644</v>
      </c>
      <c r="AF38" s="560">
        <f t="shared" si="5"/>
        <v>0</v>
      </c>
      <c r="AG38" s="560">
        <f t="shared" si="6"/>
        <v>4023896.2140149996</v>
      </c>
      <c r="AH38" s="560">
        <f t="shared" si="7"/>
        <v>2339655.4265399999</v>
      </c>
      <c r="AR38" s="640" t="s">
        <v>841</v>
      </c>
      <c r="AS38" s="640" t="s">
        <v>842</v>
      </c>
      <c r="AT38" s="640" t="s">
        <v>431</v>
      </c>
      <c r="AU38" s="641" t="s">
        <v>431</v>
      </c>
      <c r="AV38" s="642">
        <v>17487115000</v>
      </c>
      <c r="AW38" s="642">
        <v>0</v>
      </c>
      <c r="AX38" s="642">
        <v>0</v>
      </c>
      <c r="AY38" s="636">
        <f t="shared" si="9"/>
        <v>18099164.024999999</v>
      </c>
      <c r="AZ38" s="636">
        <f t="shared" si="10"/>
        <v>0</v>
      </c>
      <c r="BA38" s="636">
        <f t="shared" si="11"/>
        <v>0</v>
      </c>
      <c r="BK38" s="553" t="s">
        <v>837</v>
      </c>
      <c r="BL38" s="553" t="s">
        <v>838</v>
      </c>
      <c r="BM38" s="553" t="s">
        <v>431</v>
      </c>
      <c r="BN38" s="553" t="s">
        <v>431</v>
      </c>
      <c r="BO38" s="560">
        <v>0</v>
      </c>
      <c r="BP38" s="560">
        <v>302326791</v>
      </c>
      <c r="BQ38" s="560">
        <v>302326791</v>
      </c>
      <c r="BR38" s="643">
        <f t="shared" si="13"/>
        <v>0</v>
      </c>
      <c r="BS38" s="643">
        <f t="shared" si="14"/>
        <v>312908.22868499998</v>
      </c>
      <c r="BT38" s="643">
        <f t="shared" si="15"/>
        <v>312908.22868499998</v>
      </c>
      <c r="CE38" s="553" t="s">
        <v>837</v>
      </c>
      <c r="CF38" s="553" t="s">
        <v>838</v>
      </c>
      <c r="CG38" s="553" t="s">
        <v>431</v>
      </c>
      <c r="CH38" s="553" t="s">
        <v>431</v>
      </c>
      <c r="CI38" s="644">
        <v>2260410000</v>
      </c>
      <c r="CJ38" s="644">
        <v>0</v>
      </c>
      <c r="CK38" s="644">
        <v>0</v>
      </c>
      <c r="CL38" s="643">
        <f t="shared" si="49"/>
        <v>2339524.3499999996</v>
      </c>
      <c r="CM38" s="643">
        <f t="shared" si="50"/>
        <v>0</v>
      </c>
      <c r="CN38" s="643">
        <f t="shared" si="51"/>
        <v>0</v>
      </c>
      <c r="CY38" s="553" t="s">
        <v>837</v>
      </c>
      <c r="CZ38" s="553" t="s">
        <v>838</v>
      </c>
      <c r="DA38" s="553" t="s">
        <v>431</v>
      </c>
      <c r="DB38" s="553" t="s">
        <v>431</v>
      </c>
      <c r="DC38" s="644">
        <v>3219610000</v>
      </c>
      <c r="DD38" s="644">
        <v>0</v>
      </c>
      <c r="DE38" s="644">
        <v>0</v>
      </c>
      <c r="DF38" s="636">
        <f t="shared" si="52"/>
        <v>3332296.3499999996</v>
      </c>
      <c r="DG38" s="636">
        <f t="shared" si="53"/>
        <v>0</v>
      </c>
      <c r="DH38" s="636">
        <f t="shared" si="54"/>
        <v>0</v>
      </c>
      <c r="DS38" s="645" t="s">
        <v>837</v>
      </c>
      <c r="DT38" s="646" t="s">
        <v>838</v>
      </c>
      <c r="DU38" s="646" t="s">
        <v>431</v>
      </c>
      <c r="DV38" s="646" t="s">
        <v>431</v>
      </c>
      <c r="DW38" s="647">
        <v>3219610000</v>
      </c>
      <c r="DX38" s="647">
        <v>0</v>
      </c>
      <c r="DY38" s="647">
        <v>0</v>
      </c>
      <c r="DZ38" s="636">
        <f t="shared" si="55"/>
        <v>3219610</v>
      </c>
      <c r="EA38" s="636">
        <f t="shared" si="56"/>
        <v>0</v>
      </c>
      <c r="EB38" s="636">
        <f t="shared" si="57"/>
        <v>0</v>
      </c>
      <c r="EK38" s="553" t="s">
        <v>837</v>
      </c>
      <c r="EL38" s="553" t="s">
        <v>838</v>
      </c>
      <c r="EM38" s="553" t="s">
        <v>431</v>
      </c>
      <c r="EN38" s="553" t="s">
        <v>431</v>
      </c>
      <c r="EO38" s="560">
        <v>3219610000</v>
      </c>
      <c r="EP38" s="560">
        <v>0</v>
      </c>
      <c r="EQ38" s="560">
        <v>0</v>
      </c>
      <c r="ER38" s="636">
        <f t="shared" si="30"/>
        <v>3219610</v>
      </c>
      <c r="ES38" s="636">
        <f t="shared" si="31"/>
        <v>0</v>
      </c>
      <c r="ET38" s="636">
        <f t="shared" si="32"/>
        <v>0</v>
      </c>
      <c r="FD38" s="552" t="s">
        <v>837</v>
      </c>
      <c r="FE38" s="552" t="s">
        <v>838</v>
      </c>
      <c r="FF38" s="552" t="s">
        <v>431</v>
      </c>
      <c r="FG38" s="552" t="s">
        <v>431</v>
      </c>
      <c r="FH38" s="560">
        <v>3219610000</v>
      </c>
      <c r="FI38" s="560">
        <v>0</v>
      </c>
      <c r="FJ38" s="560">
        <v>0</v>
      </c>
      <c r="FK38" s="643">
        <f t="shared" si="34"/>
        <v>3219610</v>
      </c>
      <c r="FL38" s="643">
        <f t="shared" si="35"/>
        <v>0</v>
      </c>
      <c r="FM38" s="643">
        <f t="shared" si="36"/>
        <v>0</v>
      </c>
      <c r="FW38" s="552" t="s">
        <v>837</v>
      </c>
      <c r="FX38" s="553" t="s">
        <v>838</v>
      </c>
      <c r="FY38" s="552" t="s">
        <v>431</v>
      </c>
      <c r="FZ38" s="553" t="s">
        <v>431</v>
      </c>
      <c r="GA38" s="560">
        <v>3675770602</v>
      </c>
      <c r="GB38" s="560">
        <v>0</v>
      </c>
      <c r="GC38" s="560">
        <v>0</v>
      </c>
      <c r="GD38" s="643">
        <f t="shared" si="38"/>
        <v>3675770.602</v>
      </c>
      <c r="GE38" s="643">
        <f t="shared" si="39"/>
        <v>0</v>
      </c>
      <c r="GF38" s="643">
        <f t="shared" si="40"/>
        <v>0</v>
      </c>
      <c r="GQ38" s="553" t="s">
        <v>837</v>
      </c>
      <c r="GR38" s="553" t="s">
        <v>838</v>
      </c>
      <c r="GS38" s="553" t="s">
        <v>431</v>
      </c>
      <c r="GT38" s="553" t="s">
        <v>431</v>
      </c>
      <c r="GU38" s="717">
        <v>3692770602</v>
      </c>
      <c r="GV38" s="717">
        <v>0</v>
      </c>
      <c r="GW38" s="717">
        <v>0</v>
      </c>
      <c r="GX38" s="643">
        <f t="shared" si="42"/>
        <v>3692770.602</v>
      </c>
      <c r="GY38" s="643">
        <f t="shared" si="43"/>
        <v>0</v>
      </c>
      <c r="GZ38" s="643">
        <f t="shared" si="44"/>
        <v>0</v>
      </c>
      <c r="HK38" s="552" t="s">
        <v>835</v>
      </c>
      <c r="HL38" s="552" t="s">
        <v>836</v>
      </c>
      <c r="HM38" s="552" t="s">
        <v>431</v>
      </c>
      <c r="HN38" s="552" t="s">
        <v>431</v>
      </c>
      <c r="HO38" s="560">
        <v>0</v>
      </c>
      <c r="HP38" s="560">
        <v>5783937371</v>
      </c>
      <c r="HQ38" s="560">
        <v>5783937371</v>
      </c>
      <c r="HR38" s="748">
        <f t="shared" si="46"/>
        <v>0</v>
      </c>
      <c r="HS38" s="748">
        <f t="shared" si="47"/>
        <v>5783937.3710000003</v>
      </c>
      <c r="HT38" s="748">
        <f t="shared" si="48"/>
        <v>5783937.3710000003</v>
      </c>
    </row>
    <row r="39" spans="1:228" ht="15" x14ac:dyDescent="0.3">
      <c r="Y39" s="552" t="s">
        <v>843</v>
      </c>
      <c r="Z39" s="553" t="s">
        <v>844</v>
      </c>
      <c r="AA39" s="553" t="s">
        <v>431</v>
      </c>
      <c r="AB39" s="553" t="s">
        <v>431</v>
      </c>
      <c r="AC39" s="560">
        <v>14656065000</v>
      </c>
      <c r="AD39" s="560">
        <v>0</v>
      </c>
      <c r="AE39" s="560">
        <v>0</v>
      </c>
      <c r="AF39" s="560">
        <f t="shared" si="5"/>
        <v>15169027.274999999</v>
      </c>
      <c r="AG39" s="560">
        <f t="shared" si="6"/>
        <v>0</v>
      </c>
      <c r="AH39" s="560">
        <f t="shared" si="7"/>
        <v>0</v>
      </c>
      <c r="AR39" s="640" t="s">
        <v>841</v>
      </c>
      <c r="AS39" s="640" t="s">
        <v>842</v>
      </c>
      <c r="AT39" s="640" t="s">
        <v>431</v>
      </c>
      <c r="AU39" s="641" t="s">
        <v>431</v>
      </c>
      <c r="AV39" s="642">
        <v>0</v>
      </c>
      <c r="AW39" s="642">
        <v>5116917460</v>
      </c>
      <c r="AX39" s="642">
        <v>3775609035</v>
      </c>
      <c r="AY39" s="636">
        <f t="shared" si="9"/>
        <v>0</v>
      </c>
      <c r="AZ39" s="636">
        <f t="shared" si="10"/>
        <v>5296009.5710999994</v>
      </c>
      <c r="BA39" s="636">
        <f t="shared" si="11"/>
        <v>3907755.3512249999</v>
      </c>
      <c r="BK39" s="553" t="s">
        <v>839</v>
      </c>
      <c r="BL39" s="553" t="s">
        <v>840</v>
      </c>
      <c r="BM39" s="553" t="s">
        <v>431</v>
      </c>
      <c r="BN39" s="553" t="s">
        <v>431</v>
      </c>
      <c r="BO39" s="560">
        <v>21256852000</v>
      </c>
      <c r="BP39" s="560">
        <v>0</v>
      </c>
      <c r="BQ39" s="560">
        <v>0</v>
      </c>
      <c r="BR39" s="643">
        <f t="shared" si="13"/>
        <v>22000841.819999997</v>
      </c>
      <c r="BS39" s="643">
        <f t="shared" si="14"/>
        <v>0</v>
      </c>
      <c r="BT39" s="643">
        <f t="shared" si="15"/>
        <v>0</v>
      </c>
      <c r="CE39" s="553" t="s">
        <v>837</v>
      </c>
      <c r="CF39" s="553" t="s">
        <v>838</v>
      </c>
      <c r="CG39" s="553" t="s">
        <v>431</v>
      </c>
      <c r="CH39" s="553" t="s">
        <v>431</v>
      </c>
      <c r="CI39" s="644">
        <v>0</v>
      </c>
      <c r="CJ39" s="644">
        <v>504690468</v>
      </c>
      <c r="CK39" s="644">
        <v>504690468</v>
      </c>
      <c r="CL39" s="643">
        <f t="shared" si="49"/>
        <v>0</v>
      </c>
      <c r="CM39" s="643">
        <f t="shared" si="50"/>
        <v>522354.63437999994</v>
      </c>
      <c r="CN39" s="643">
        <f t="shared" si="51"/>
        <v>522354.63437999994</v>
      </c>
      <c r="CY39" s="553" t="s">
        <v>837</v>
      </c>
      <c r="CZ39" s="553" t="s">
        <v>838</v>
      </c>
      <c r="DA39" s="553" t="s">
        <v>431</v>
      </c>
      <c r="DB39" s="553" t="s">
        <v>431</v>
      </c>
      <c r="DC39" s="644">
        <v>0</v>
      </c>
      <c r="DD39" s="644">
        <v>853619269</v>
      </c>
      <c r="DE39" s="644">
        <v>588985276</v>
      </c>
      <c r="DF39" s="636">
        <f t="shared" si="52"/>
        <v>0</v>
      </c>
      <c r="DG39" s="636">
        <f t="shared" si="53"/>
        <v>883495.94341499987</v>
      </c>
      <c r="DH39" s="636">
        <f t="shared" si="54"/>
        <v>609599.76065999991</v>
      </c>
      <c r="DS39" s="645" t="s">
        <v>837</v>
      </c>
      <c r="DT39" s="646" t="s">
        <v>838</v>
      </c>
      <c r="DU39" s="646" t="s">
        <v>431</v>
      </c>
      <c r="DV39" s="646" t="s">
        <v>431</v>
      </c>
      <c r="DW39" s="647">
        <v>0</v>
      </c>
      <c r="DX39" s="647">
        <v>1393338800</v>
      </c>
      <c r="DY39" s="647">
        <v>1191649425</v>
      </c>
      <c r="DZ39" s="636">
        <f t="shared" si="55"/>
        <v>0</v>
      </c>
      <c r="EA39" s="636">
        <f t="shared" si="56"/>
        <v>1393338.8</v>
      </c>
      <c r="EB39" s="636">
        <f t="shared" si="57"/>
        <v>1191649.425</v>
      </c>
      <c r="EK39" s="553" t="s">
        <v>837</v>
      </c>
      <c r="EL39" s="553" t="s">
        <v>838</v>
      </c>
      <c r="EM39" s="553" t="s">
        <v>431</v>
      </c>
      <c r="EN39" s="553" t="s">
        <v>431</v>
      </c>
      <c r="EO39" s="560">
        <v>0</v>
      </c>
      <c r="EP39" s="560">
        <v>1877843789</v>
      </c>
      <c r="EQ39" s="560">
        <v>1793511684</v>
      </c>
      <c r="ER39" s="636">
        <f t="shared" si="30"/>
        <v>0</v>
      </c>
      <c r="ES39" s="636">
        <f t="shared" si="31"/>
        <v>1877843.7890000001</v>
      </c>
      <c r="ET39" s="636">
        <f t="shared" si="32"/>
        <v>1793511.6839999999</v>
      </c>
      <c r="FD39" s="552" t="s">
        <v>837</v>
      </c>
      <c r="FE39" s="552" t="s">
        <v>838</v>
      </c>
      <c r="FF39" s="552" t="s">
        <v>431</v>
      </c>
      <c r="FG39" s="552" t="s">
        <v>431</v>
      </c>
      <c r="FH39" s="560">
        <v>0</v>
      </c>
      <c r="FI39" s="560">
        <v>2307092928</v>
      </c>
      <c r="FJ39" s="560">
        <v>2236624823</v>
      </c>
      <c r="FK39" s="643">
        <f t="shared" si="34"/>
        <v>0</v>
      </c>
      <c r="FL39" s="643">
        <f t="shared" si="35"/>
        <v>2307092.9279999998</v>
      </c>
      <c r="FM39" s="643">
        <f t="shared" si="36"/>
        <v>2236624.8229999999</v>
      </c>
      <c r="FW39" s="552" t="s">
        <v>837</v>
      </c>
      <c r="FX39" s="553" t="s">
        <v>838</v>
      </c>
      <c r="FY39" s="552" t="s">
        <v>431</v>
      </c>
      <c r="FZ39" s="553" t="s">
        <v>431</v>
      </c>
      <c r="GA39" s="560">
        <v>0</v>
      </c>
      <c r="GB39" s="560">
        <v>2518128137</v>
      </c>
      <c r="GC39" s="560">
        <v>2572734992</v>
      </c>
      <c r="GD39" s="643">
        <f t="shared" si="38"/>
        <v>0</v>
      </c>
      <c r="GE39" s="643">
        <f t="shared" si="39"/>
        <v>2518128.1370000001</v>
      </c>
      <c r="GF39" s="643">
        <f t="shared" si="40"/>
        <v>2572734.9920000001</v>
      </c>
      <c r="GQ39" s="553" t="s">
        <v>837</v>
      </c>
      <c r="GR39" s="553" t="s">
        <v>838</v>
      </c>
      <c r="GS39" s="553" t="s">
        <v>431</v>
      </c>
      <c r="GT39" s="553" t="s">
        <v>431</v>
      </c>
      <c r="GU39" s="717">
        <v>0</v>
      </c>
      <c r="GV39" s="717">
        <v>2861878711</v>
      </c>
      <c r="GW39" s="717">
        <v>2989275483</v>
      </c>
      <c r="GX39" s="643">
        <f t="shared" si="42"/>
        <v>0</v>
      </c>
      <c r="GY39" s="643">
        <f t="shared" si="43"/>
        <v>2861878.7110000001</v>
      </c>
      <c r="GZ39" s="643">
        <f t="shared" si="44"/>
        <v>2989275.483</v>
      </c>
      <c r="HK39" s="552" t="s">
        <v>837</v>
      </c>
      <c r="HL39" s="552" t="s">
        <v>838</v>
      </c>
      <c r="HM39" s="552" t="s">
        <v>431</v>
      </c>
      <c r="HN39" s="552" t="s">
        <v>431</v>
      </c>
      <c r="HO39" s="560">
        <v>3547393926</v>
      </c>
      <c r="HP39" s="560">
        <v>0</v>
      </c>
      <c r="HQ39" s="560">
        <v>0</v>
      </c>
      <c r="HR39" s="748">
        <f t="shared" si="46"/>
        <v>3547393.926</v>
      </c>
      <c r="HS39" s="748">
        <f t="shared" si="47"/>
        <v>0</v>
      </c>
      <c r="HT39" s="748">
        <f t="shared" si="48"/>
        <v>0</v>
      </c>
    </row>
    <row r="40" spans="1:228" ht="15" x14ac:dyDescent="0.3">
      <c r="Y40" s="552" t="s">
        <v>843</v>
      </c>
      <c r="Z40" s="553" t="s">
        <v>844</v>
      </c>
      <c r="AA40" s="553" t="s">
        <v>431</v>
      </c>
      <c r="AB40" s="553" t="s">
        <v>431</v>
      </c>
      <c r="AC40" s="560">
        <v>0</v>
      </c>
      <c r="AD40" s="560">
        <v>93732000</v>
      </c>
      <c r="AE40" s="560">
        <v>0</v>
      </c>
      <c r="AF40" s="560">
        <f t="shared" si="5"/>
        <v>0</v>
      </c>
      <c r="AG40" s="560">
        <f t="shared" si="6"/>
        <v>97012.62</v>
      </c>
      <c r="AH40" s="560">
        <f t="shared" si="7"/>
        <v>0</v>
      </c>
      <c r="AR40" s="640" t="s">
        <v>843</v>
      </c>
      <c r="AS40" s="640" t="s">
        <v>844</v>
      </c>
      <c r="AT40" s="640" t="s">
        <v>431</v>
      </c>
      <c r="AU40" s="641" t="s">
        <v>431</v>
      </c>
      <c r="AV40" s="642">
        <v>14616065000</v>
      </c>
      <c r="AW40" s="642">
        <v>0</v>
      </c>
      <c r="AX40" s="642">
        <v>0</v>
      </c>
      <c r="AY40" s="636">
        <f t="shared" si="9"/>
        <v>15127627.274999999</v>
      </c>
      <c r="AZ40" s="636">
        <f t="shared" si="10"/>
        <v>0</v>
      </c>
      <c r="BA40" s="636">
        <f t="shared" si="11"/>
        <v>0</v>
      </c>
      <c r="BK40" s="553" t="s">
        <v>841</v>
      </c>
      <c r="BL40" s="553" t="s">
        <v>842</v>
      </c>
      <c r="BM40" s="553" t="s">
        <v>431</v>
      </c>
      <c r="BN40" s="553" t="s">
        <v>431</v>
      </c>
      <c r="BO40" s="560">
        <v>17487115000</v>
      </c>
      <c r="BP40" s="560">
        <v>0</v>
      </c>
      <c r="BQ40" s="560">
        <v>0</v>
      </c>
      <c r="BR40" s="643">
        <f t="shared" si="13"/>
        <v>18099164.024999999</v>
      </c>
      <c r="BS40" s="643">
        <f t="shared" si="14"/>
        <v>0</v>
      </c>
      <c r="BT40" s="643">
        <f t="shared" si="15"/>
        <v>0</v>
      </c>
      <c r="CE40" s="553" t="s">
        <v>839</v>
      </c>
      <c r="CF40" s="553" t="s">
        <v>840</v>
      </c>
      <c r="CG40" s="553" t="s">
        <v>431</v>
      </c>
      <c r="CH40" s="553" t="s">
        <v>431</v>
      </c>
      <c r="CI40" s="644">
        <v>21256852000</v>
      </c>
      <c r="CJ40" s="644">
        <v>0</v>
      </c>
      <c r="CK40" s="644">
        <v>0</v>
      </c>
      <c r="CL40" s="643">
        <f t="shared" si="49"/>
        <v>22000841.819999997</v>
      </c>
      <c r="CM40" s="643">
        <f t="shared" si="50"/>
        <v>0</v>
      </c>
      <c r="CN40" s="643">
        <f t="shared" si="51"/>
        <v>0</v>
      </c>
      <c r="CY40" s="553" t="s">
        <v>839</v>
      </c>
      <c r="CZ40" s="553" t="s">
        <v>840</v>
      </c>
      <c r="DA40" s="553" t="s">
        <v>431</v>
      </c>
      <c r="DB40" s="553" t="s">
        <v>431</v>
      </c>
      <c r="DC40" s="644">
        <v>21256852000</v>
      </c>
      <c r="DD40" s="644">
        <v>0</v>
      </c>
      <c r="DE40" s="644">
        <v>0</v>
      </c>
      <c r="DF40" s="636">
        <f t="shared" si="52"/>
        <v>22000841.819999997</v>
      </c>
      <c r="DG40" s="636">
        <f t="shared" si="53"/>
        <v>0</v>
      </c>
      <c r="DH40" s="636">
        <f t="shared" si="54"/>
        <v>0</v>
      </c>
      <c r="DS40" s="645" t="s">
        <v>839</v>
      </c>
      <c r="DT40" s="646" t="s">
        <v>840</v>
      </c>
      <c r="DU40" s="646" t="s">
        <v>431</v>
      </c>
      <c r="DV40" s="646" t="s">
        <v>431</v>
      </c>
      <c r="DW40" s="647">
        <v>21256852000</v>
      </c>
      <c r="DX40" s="647">
        <v>0</v>
      </c>
      <c r="DY40" s="647">
        <v>0</v>
      </c>
      <c r="DZ40" s="636">
        <f t="shared" si="55"/>
        <v>21256852</v>
      </c>
      <c r="EA40" s="636">
        <f t="shared" si="56"/>
        <v>0</v>
      </c>
      <c r="EB40" s="636">
        <f t="shared" si="57"/>
        <v>0</v>
      </c>
      <c r="EK40" s="553" t="s">
        <v>839</v>
      </c>
      <c r="EL40" s="553" t="s">
        <v>840</v>
      </c>
      <c r="EM40" s="553" t="s">
        <v>431</v>
      </c>
      <c r="EN40" s="553" t="s">
        <v>431</v>
      </c>
      <c r="EO40" s="560">
        <v>21256852000</v>
      </c>
      <c r="EP40" s="560">
        <v>0</v>
      </c>
      <c r="EQ40" s="560">
        <v>0</v>
      </c>
      <c r="ER40" s="636">
        <f t="shared" si="30"/>
        <v>21256852</v>
      </c>
      <c r="ES40" s="636">
        <f t="shared" si="31"/>
        <v>0</v>
      </c>
      <c r="ET40" s="636">
        <f t="shared" si="32"/>
        <v>0</v>
      </c>
      <c r="FD40" s="552" t="s">
        <v>839</v>
      </c>
      <c r="FE40" s="552" t="s">
        <v>840</v>
      </c>
      <c r="FF40" s="552" t="s">
        <v>431</v>
      </c>
      <c r="FG40" s="552" t="s">
        <v>431</v>
      </c>
      <c r="FH40" s="560">
        <v>21256852000</v>
      </c>
      <c r="FI40" s="560">
        <v>0</v>
      </c>
      <c r="FJ40" s="560">
        <v>0</v>
      </c>
      <c r="FK40" s="643">
        <f t="shared" si="34"/>
        <v>21256852</v>
      </c>
      <c r="FL40" s="643">
        <f t="shared" si="35"/>
        <v>0</v>
      </c>
      <c r="FM40" s="643">
        <f t="shared" si="36"/>
        <v>0</v>
      </c>
      <c r="FW40" s="552" t="s">
        <v>839</v>
      </c>
      <c r="FX40" s="553" t="s">
        <v>840</v>
      </c>
      <c r="FY40" s="552" t="s">
        <v>431</v>
      </c>
      <c r="FZ40" s="553" t="s">
        <v>431</v>
      </c>
      <c r="GA40" s="560">
        <v>13256852000</v>
      </c>
      <c r="GB40" s="560">
        <v>0</v>
      </c>
      <c r="GC40" s="560">
        <v>0</v>
      </c>
      <c r="GD40" s="643">
        <f t="shared" si="38"/>
        <v>13256852</v>
      </c>
      <c r="GE40" s="643">
        <f t="shared" si="39"/>
        <v>0</v>
      </c>
      <c r="GF40" s="643">
        <f t="shared" si="40"/>
        <v>0</v>
      </c>
      <c r="GQ40" s="553" t="s">
        <v>839</v>
      </c>
      <c r="GR40" s="553" t="s">
        <v>840</v>
      </c>
      <c r="GS40" s="553" t="s">
        <v>431</v>
      </c>
      <c r="GT40" s="553" t="s">
        <v>431</v>
      </c>
      <c r="GU40" s="717">
        <v>10256852000</v>
      </c>
      <c r="GV40" s="717">
        <v>0</v>
      </c>
      <c r="GW40" s="717">
        <v>0</v>
      </c>
      <c r="GX40" s="643">
        <f t="shared" si="42"/>
        <v>10256852</v>
      </c>
      <c r="GY40" s="643">
        <f t="shared" si="43"/>
        <v>0</v>
      </c>
      <c r="GZ40" s="643">
        <f t="shared" si="44"/>
        <v>0</v>
      </c>
      <c r="HK40" s="552" t="s">
        <v>837</v>
      </c>
      <c r="HL40" s="552" t="s">
        <v>838</v>
      </c>
      <c r="HM40" s="552" t="s">
        <v>431</v>
      </c>
      <c r="HN40" s="552" t="s">
        <v>431</v>
      </c>
      <c r="HO40" s="560">
        <v>0</v>
      </c>
      <c r="HP40" s="560">
        <v>3547393926</v>
      </c>
      <c r="HQ40" s="560">
        <v>3547393926</v>
      </c>
      <c r="HR40" s="748">
        <f t="shared" si="46"/>
        <v>0</v>
      </c>
      <c r="HS40" s="748">
        <f t="shared" si="47"/>
        <v>3547393.926</v>
      </c>
      <c r="HT40" s="748">
        <f t="shared" si="48"/>
        <v>3547393.926</v>
      </c>
    </row>
    <row r="41" spans="1:228" ht="15" x14ac:dyDescent="0.3">
      <c r="Y41" s="552" t="s">
        <v>432</v>
      </c>
      <c r="Z41" s="553" t="s">
        <v>451</v>
      </c>
      <c r="AA41" s="553" t="s">
        <v>431</v>
      </c>
      <c r="AB41" s="553" t="s">
        <v>431</v>
      </c>
      <c r="AC41" s="560">
        <v>16934493000</v>
      </c>
      <c r="AD41" s="560">
        <v>0</v>
      </c>
      <c r="AE41" s="560">
        <v>0</v>
      </c>
      <c r="AF41" s="560">
        <f t="shared" si="5"/>
        <v>17527200.254999999</v>
      </c>
      <c r="AG41" s="560">
        <f t="shared" si="6"/>
        <v>0</v>
      </c>
      <c r="AH41" s="560">
        <f t="shared" si="7"/>
        <v>0</v>
      </c>
      <c r="AR41" s="640" t="s">
        <v>843</v>
      </c>
      <c r="AS41" s="640" t="s">
        <v>844</v>
      </c>
      <c r="AT41" s="640" t="s">
        <v>431</v>
      </c>
      <c r="AU41" s="641" t="s">
        <v>431</v>
      </c>
      <c r="AV41" s="642">
        <v>0</v>
      </c>
      <c r="AW41" s="642">
        <v>93732000</v>
      </c>
      <c r="AX41" s="642">
        <v>0</v>
      </c>
      <c r="AY41" s="636">
        <f t="shared" si="9"/>
        <v>0</v>
      </c>
      <c r="AZ41" s="636">
        <f t="shared" si="10"/>
        <v>97012.62</v>
      </c>
      <c r="BA41" s="636">
        <f t="shared" si="11"/>
        <v>0</v>
      </c>
      <c r="BK41" s="553" t="s">
        <v>841</v>
      </c>
      <c r="BL41" s="553" t="s">
        <v>842</v>
      </c>
      <c r="BM41" s="553" t="s">
        <v>431</v>
      </c>
      <c r="BN41" s="553" t="s">
        <v>431</v>
      </c>
      <c r="BO41" s="560">
        <v>0</v>
      </c>
      <c r="BP41" s="560">
        <v>6292093483</v>
      </c>
      <c r="BQ41" s="560">
        <v>5327512237</v>
      </c>
      <c r="BR41" s="643">
        <f t="shared" si="13"/>
        <v>0</v>
      </c>
      <c r="BS41" s="643">
        <f t="shared" si="14"/>
        <v>6512316.7549049994</v>
      </c>
      <c r="BT41" s="643">
        <f t="shared" si="15"/>
        <v>5513975.1652949993</v>
      </c>
      <c r="CE41" s="553" t="s">
        <v>839</v>
      </c>
      <c r="CF41" s="553" t="s">
        <v>840</v>
      </c>
      <c r="CG41" s="553" t="s">
        <v>431</v>
      </c>
      <c r="CH41" s="553" t="s">
        <v>431</v>
      </c>
      <c r="CI41" s="644">
        <v>0</v>
      </c>
      <c r="CJ41" s="644">
        <v>195251725</v>
      </c>
      <c r="CK41" s="644">
        <v>0</v>
      </c>
      <c r="CL41" s="643">
        <f t="shared" si="49"/>
        <v>0</v>
      </c>
      <c r="CM41" s="643">
        <f t="shared" si="50"/>
        <v>202085.53537499998</v>
      </c>
      <c r="CN41" s="643">
        <f t="shared" si="51"/>
        <v>0</v>
      </c>
      <c r="CY41" s="553" t="s">
        <v>839</v>
      </c>
      <c r="CZ41" s="553" t="s">
        <v>840</v>
      </c>
      <c r="DA41" s="553" t="s">
        <v>431</v>
      </c>
      <c r="DB41" s="553" t="s">
        <v>431</v>
      </c>
      <c r="DC41" s="644">
        <v>0</v>
      </c>
      <c r="DD41" s="644">
        <v>1168087192</v>
      </c>
      <c r="DE41" s="644">
        <v>750119142</v>
      </c>
      <c r="DF41" s="636">
        <f t="shared" si="52"/>
        <v>0</v>
      </c>
      <c r="DG41" s="636">
        <f t="shared" si="53"/>
        <v>1208970.2437199999</v>
      </c>
      <c r="DH41" s="636">
        <f t="shared" si="54"/>
        <v>776373.31196999992</v>
      </c>
      <c r="DS41" s="645" t="s">
        <v>839</v>
      </c>
      <c r="DT41" s="646" t="s">
        <v>840</v>
      </c>
      <c r="DU41" s="646" t="s">
        <v>431</v>
      </c>
      <c r="DV41" s="646" t="s">
        <v>431</v>
      </c>
      <c r="DW41" s="647">
        <v>0</v>
      </c>
      <c r="DX41" s="647">
        <v>1730314400</v>
      </c>
      <c r="DY41" s="647">
        <v>1386831152</v>
      </c>
      <c r="DZ41" s="636">
        <f t="shared" si="55"/>
        <v>0</v>
      </c>
      <c r="EA41" s="636">
        <f t="shared" si="56"/>
        <v>1730314.4</v>
      </c>
      <c r="EB41" s="636">
        <f t="shared" si="57"/>
        <v>1386831.152</v>
      </c>
      <c r="EK41" s="553" t="s">
        <v>839</v>
      </c>
      <c r="EL41" s="553" t="s">
        <v>840</v>
      </c>
      <c r="EM41" s="553" t="s">
        <v>431</v>
      </c>
      <c r="EN41" s="553" t="s">
        <v>431</v>
      </c>
      <c r="EO41" s="560">
        <v>0</v>
      </c>
      <c r="EP41" s="560">
        <v>1770314400</v>
      </c>
      <c r="EQ41" s="560">
        <v>1461469400</v>
      </c>
      <c r="ER41" s="636">
        <f t="shared" si="30"/>
        <v>0</v>
      </c>
      <c r="ES41" s="636">
        <f t="shared" si="31"/>
        <v>1770314.4</v>
      </c>
      <c r="ET41" s="636">
        <f t="shared" si="32"/>
        <v>1461469.4</v>
      </c>
      <c r="FD41" s="552" t="s">
        <v>839</v>
      </c>
      <c r="FE41" s="552" t="s">
        <v>840</v>
      </c>
      <c r="FF41" s="552" t="s">
        <v>431</v>
      </c>
      <c r="FG41" s="552" t="s">
        <v>431</v>
      </c>
      <c r="FH41" s="560">
        <v>0</v>
      </c>
      <c r="FI41" s="560">
        <v>2196936626</v>
      </c>
      <c r="FJ41" s="560">
        <v>2196936626</v>
      </c>
      <c r="FK41" s="643">
        <f t="shared" si="34"/>
        <v>0</v>
      </c>
      <c r="FL41" s="643">
        <f t="shared" si="35"/>
        <v>2196936.6260000002</v>
      </c>
      <c r="FM41" s="643">
        <f t="shared" si="36"/>
        <v>2196936.6260000002</v>
      </c>
      <c r="FW41" s="552" t="s">
        <v>839</v>
      </c>
      <c r="FX41" s="553" t="s">
        <v>840</v>
      </c>
      <c r="FY41" s="552" t="s">
        <v>431</v>
      </c>
      <c r="FZ41" s="553" t="s">
        <v>431</v>
      </c>
      <c r="GA41" s="560">
        <v>0</v>
      </c>
      <c r="GB41" s="560">
        <v>2932951718</v>
      </c>
      <c r="GC41" s="560">
        <v>2932951718</v>
      </c>
      <c r="GD41" s="643">
        <f t="shared" si="38"/>
        <v>0</v>
      </c>
      <c r="GE41" s="643">
        <f t="shared" si="39"/>
        <v>2932951.7179999999</v>
      </c>
      <c r="GF41" s="643">
        <f t="shared" si="40"/>
        <v>2932951.7179999999</v>
      </c>
      <c r="GQ41" s="553" t="s">
        <v>839</v>
      </c>
      <c r="GR41" s="553" t="s">
        <v>840</v>
      </c>
      <c r="GS41" s="553" t="s">
        <v>431</v>
      </c>
      <c r="GT41" s="553" t="s">
        <v>431</v>
      </c>
      <c r="GU41" s="717">
        <v>0</v>
      </c>
      <c r="GV41" s="717">
        <v>4133045810</v>
      </c>
      <c r="GW41" s="717">
        <v>4393577224</v>
      </c>
      <c r="GX41" s="643">
        <f t="shared" si="42"/>
        <v>0</v>
      </c>
      <c r="GY41" s="643">
        <f t="shared" si="43"/>
        <v>4133045.81</v>
      </c>
      <c r="GZ41" s="643">
        <f t="shared" si="44"/>
        <v>4393577.2240000004</v>
      </c>
      <c r="HK41" s="552" t="s">
        <v>839</v>
      </c>
      <c r="HL41" s="552" t="s">
        <v>840</v>
      </c>
      <c r="HM41" s="552" t="s">
        <v>431</v>
      </c>
      <c r="HN41" s="552" t="s">
        <v>431</v>
      </c>
      <c r="HO41" s="560">
        <v>9003503832</v>
      </c>
      <c r="HP41" s="560">
        <v>0</v>
      </c>
      <c r="HQ41" s="560">
        <v>0</v>
      </c>
      <c r="HR41" s="748">
        <f t="shared" si="46"/>
        <v>9003503.8320000004</v>
      </c>
      <c r="HS41" s="748">
        <f t="shared" si="47"/>
        <v>0</v>
      </c>
      <c r="HT41" s="748">
        <f t="shared" si="48"/>
        <v>0</v>
      </c>
    </row>
    <row r="42" spans="1:228" ht="15" x14ac:dyDescent="0.3">
      <c r="Y42" s="552" t="s">
        <v>435</v>
      </c>
      <c r="Z42" s="553" t="s">
        <v>452</v>
      </c>
      <c r="AA42" s="553" t="s">
        <v>431</v>
      </c>
      <c r="AB42" s="553" t="s">
        <v>431</v>
      </c>
      <c r="AC42" s="560">
        <v>8635311000</v>
      </c>
      <c r="AD42" s="560">
        <v>0</v>
      </c>
      <c r="AE42" s="560">
        <v>0</v>
      </c>
      <c r="AF42" s="560">
        <f t="shared" si="5"/>
        <v>8937546.8849999998</v>
      </c>
      <c r="AG42" s="560">
        <f t="shared" si="6"/>
        <v>0</v>
      </c>
      <c r="AH42" s="560">
        <f t="shared" si="7"/>
        <v>0</v>
      </c>
      <c r="AR42" s="640" t="s">
        <v>432</v>
      </c>
      <c r="AS42" s="640" t="s">
        <v>451</v>
      </c>
      <c r="AT42" s="640" t="s">
        <v>431</v>
      </c>
      <c r="AU42" s="641" t="s">
        <v>431</v>
      </c>
      <c r="AV42" s="642">
        <v>16934493000</v>
      </c>
      <c r="AW42" s="642">
        <v>0</v>
      </c>
      <c r="AX42" s="642">
        <v>0</v>
      </c>
      <c r="AY42" s="636">
        <f t="shared" si="9"/>
        <v>17527200.254999999</v>
      </c>
      <c r="AZ42" s="636">
        <f t="shared" si="10"/>
        <v>0</v>
      </c>
      <c r="BA42" s="636">
        <f t="shared" si="11"/>
        <v>0</v>
      </c>
      <c r="BK42" s="553" t="s">
        <v>843</v>
      </c>
      <c r="BL42" s="553" t="s">
        <v>844</v>
      </c>
      <c r="BM42" s="553" t="s">
        <v>431</v>
      </c>
      <c r="BN42" s="553" t="s">
        <v>431</v>
      </c>
      <c r="BO42" s="560">
        <v>14616065000</v>
      </c>
      <c r="BP42" s="560">
        <v>0</v>
      </c>
      <c r="BQ42" s="560">
        <v>0</v>
      </c>
      <c r="BR42" s="643">
        <f t="shared" si="13"/>
        <v>15127627.274999999</v>
      </c>
      <c r="BS42" s="643">
        <f t="shared" si="14"/>
        <v>0</v>
      </c>
      <c r="BT42" s="643">
        <f t="shared" si="15"/>
        <v>0</v>
      </c>
      <c r="CE42" s="553" t="s">
        <v>841</v>
      </c>
      <c r="CF42" s="553" t="s">
        <v>842</v>
      </c>
      <c r="CG42" s="553" t="s">
        <v>431</v>
      </c>
      <c r="CH42" s="553" t="s">
        <v>431</v>
      </c>
      <c r="CI42" s="644">
        <v>17487115000</v>
      </c>
      <c r="CJ42" s="644">
        <v>0</v>
      </c>
      <c r="CK42" s="644">
        <v>0</v>
      </c>
      <c r="CL42" s="643">
        <f t="shared" si="49"/>
        <v>18099164.024999999</v>
      </c>
      <c r="CM42" s="643">
        <f t="shared" si="50"/>
        <v>0</v>
      </c>
      <c r="CN42" s="643">
        <f t="shared" si="51"/>
        <v>0</v>
      </c>
      <c r="CY42" s="553" t="s">
        <v>841</v>
      </c>
      <c r="CZ42" s="553" t="s">
        <v>842</v>
      </c>
      <c r="DA42" s="553" t="s">
        <v>431</v>
      </c>
      <c r="DB42" s="553" t="s">
        <v>431</v>
      </c>
      <c r="DC42" s="644">
        <v>33837115000</v>
      </c>
      <c r="DD42" s="644">
        <v>0</v>
      </c>
      <c r="DE42" s="644">
        <v>0</v>
      </c>
      <c r="DF42" s="636">
        <f t="shared" si="52"/>
        <v>35021414.024999999</v>
      </c>
      <c r="DG42" s="636">
        <f t="shared" si="53"/>
        <v>0</v>
      </c>
      <c r="DH42" s="636">
        <f t="shared" si="54"/>
        <v>0</v>
      </c>
      <c r="DS42" s="645" t="s">
        <v>841</v>
      </c>
      <c r="DT42" s="646" t="s">
        <v>842</v>
      </c>
      <c r="DU42" s="646" t="s">
        <v>431</v>
      </c>
      <c r="DV42" s="646" t="s">
        <v>431</v>
      </c>
      <c r="DW42" s="647">
        <v>33837115000</v>
      </c>
      <c r="DX42" s="647">
        <v>0</v>
      </c>
      <c r="DY42" s="647">
        <v>0</v>
      </c>
      <c r="DZ42" s="636">
        <f t="shared" si="55"/>
        <v>33837115</v>
      </c>
      <c r="EA42" s="636">
        <f t="shared" si="56"/>
        <v>0</v>
      </c>
      <c r="EB42" s="636">
        <f t="shared" si="57"/>
        <v>0</v>
      </c>
      <c r="EK42" s="553" t="s">
        <v>841</v>
      </c>
      <c r="EL42" s="553" t="s">
        <v>842</v>
      </c>
      <c r="EM42" s="553" t="s">
        <v>431</v>
      </c>
      <c r="EN42" s="553" t="s">
        <v>431</v>
      </c>
      <c r="EO42" s="560">
        <v>33837115000</v>
      </c>
      <c r="EP42" s="560">
        <v>0</v>
      </c>
      <c r="EQ42" s="560">
        <v>0</v>
      </c>
      <c r="ER42" s="636">
        <f t="shared" si="30"/>
        <v>33837115</v>
      </c>
      <c r="ES42" s="636">
        <f t="shared" si="31"/>
        <v>0</v>
      </c>
      <c r="ET42" s="636">
        <f t="shared" si="32"/>
        <v>0</v>
      </c>
      <c r="FD42" s="552" t="s">
        <v>841</v>
      </c>
      <c r="FE42" s="552" t="s">
        <v>842</v>
      </c>
      <c r="FF42" s="552" t="s">
        <v>431</v>
      </c>
      <c r="FG42" s="552" t="s">
        <v>431</v>
      </c>
      <c r="FH42" s="560">
        <v>37385778374</v>
      </c>
      <c r="FI42" s="560">
        <v>0</v>
      </c>
      <c r="FJ42" s="560">
        <v>0</v>
      </c>
      <c r="FK42" s="643">
        <f t="shared" si="34"/>
        <v>37385778.373999998</v>
      </c>
      <c r="FL42" s="643">
        <f t="shared" si="35"/>
        <v>0</v>
      </c>
      <c r="FM42" s="643">
        <f t="shared" si="36"/>
        <v>0</v>
      </c>
      <c r="FW42" s="552" t="s">
        <v>841</v>
      </c>
      <c r="FX42" s="553" t="s">
        <v>842</v>
      </c>
      <c r="FY42" s="552" t="s">
        <v>431</v>
      </c>
      <c r="FZ42" s="553" t="s">
        <v>431</v>
      </c>
      <c r="GA42" s="560">
        <v>43010608848</v>
      </c>
      <c r="GB42" s="560">
        <v>0</v>
      </c>
      <c r="GC42" s="560">
        <v>0</v>
      </c>
      <c r="GD42" s="643">
        <f t="shared" si="38"/>
        <v>43010608.847999997</v>
      </c>
      <c r="GE42" s="643">
        <f t="shared" si="39"/>
        <v>0</v>
      </c>
      <c r="GF42" s="643">
        <f t="shared" si="40"/>
        <v>0</v>
      </c>
      <c r="GQ42" s="553" t="s">
        <v>841</v>
      </c>
      <c r="GR42" s="553" t="s">
        <v>842</v>
      </c>
      <c r="GS42" s="553" t="s">
        <v>431</v>
      </c>
      <c r="GT42" s="553" t="s">
        <v>431</v>
      </c>
      <c r="GU42" s="717">
        <v>45492952908</v>
      </c>
      <c r="GV42" s="717">
        <v>0</v>
      </c>
      <c r="GW42" s="717">
        <v>0</v>
      </c>
      <c r="GX42" s="643">
        <f t="shared" si="42"/>
        <v>45492952.908</v>
      </c>
      <c r="GY42" s="643">
        <f t="shared" si="43"/>
        <v>0</v>
      </c>
      <c r="GZ42" s="643">
        <f t="shared" si="44"/>
        <v>0</v>
      </c>
      <c r="HK42" s="552" t="s">
        <v>839</v>
      </c>
      <c r="HL42" s="552" t="s">
        <v>840</v>
      </c>
      <c r="HM42" s="552" t="s">
        <v>431</v>
      </c>
      <c r="HN42" s="552" t="s">
        <v>431</v>
      </c>
      <c r="HO42" s="560">
        <v>0</v>
      </c>
      <c r="HP42" s="560">
        <v>9003503832</v>
      </c>
      <c r="HQ42" s="560">
        <v>9003503832</v>
      </c>
      <c r="HR42" s="748">
        <f t="shared" si="46"/>
        <v>0</v>
      </c>
      <c r="HS42" s="748">
        <f t="shared" si="47"/>
        <v>9003503.8320000004</v>
      </c>
      <c r="HT42" s="748">
        <f t="shared" si="48"/>
        <v>9003503.8320000004</v>
      </c>
    </row>
    <row r="43" spans="1:228" ht="15" x14ac:dyDescent="0.3">
      <c r="Y43" s="552" t="s">
        <v>436</v>
      </c>
      <c r="Z43" s="553" t="s">
        <v>127</v>
      </c>
      <c r="AA43" s="553" t="s">
        <v>431</v>
      </c>
      <c r="AB43" s="553" t="s">
        <v>431</v>
      </c>
      <c r="AC43" s="560">
        <v>10000</v>
      </c>
      <c r="AD43" s="560">
        <v>0</v>
      </c>
      <c r="AE43" s="560">
        <v>0</v>
      </c>
      <c r="AF43" s="560">
        <f t="shared" si="5"/>
        <v>10.35</v>
      </c>
      <c r="AG43" s="560">
        <f t="shared" si="6"/>
        <v>0</v>
      </c>
      <c r="AH43" s="560">
        <f t="shared" si="7"/>
        <v>0</v>
      </c>
      <c r="AR43" s="640" t="s">
        <v>435</v>
      </c>
      <c r="AS43" s="640" t="s">
        <v>452</v>
      </c>
      <c r="AT43" s="640" t="s">
        <v>431</v>
      </c>
      <c r="AU43" s="641" t="s">
        <v>431</v>
      </c>
      <c r="AV43" s="642">
        <v>8635311000</v>
      </c>
      <c r="AW43" s="642">
        <v>0</v>
      </c>
      <c r="AX43" s="642">
        <v>0</v>
      </c>
      <c r="AY43" s="636">
        <f t="shared" si="9"/>
        <v>8937546.8849999998</v>
      </c>
      <c r="AZ43" s="636">
        <f t="shared" si="10"/>
        <v>0</v>
      </c>
      <c r="BA43" s="636">
        <f t="shared" si="11"/>
        <v>0</v>
      </c>
      <c r="BK43" s="553" t="s">
        <v>843</v>
      </c>
      <c r="BL43" s="553" t="s">
        <v>844</v>
      </c>
      <c r="BM43" s="553" t="s">
        <v>431</v>
      </c>
      <c r="BN43" s="553" t="s">
        <v>431</v>
      </c>
      <c r="BO43" s="560">
        <v>0</v>
      </c>
      <c r="BP43" s="560">
        <v>93732000</v>
      </c>
      <c r="BQ43" s="560">
        <v>0</v>
      </c>
      <c r="BR43" s="643">
        <f t="shared" si="13"/>
        <v>0</v>
      </c>
      <c r="BS43" s="643">
        <f t="shared" si="14"/>
        <v>97012.62</v>
      </c>
      <c r="BT43" s="643">
        <f t="shared" si="15"/>
        <v>0</v>
      </c>
      <c r="CE43" s="553" t="s">
        <v>841</v>
      </c>
      <c r="CF43" s="553" t="s">
        <v>842</v>
      </c>
      <c r="CG43" s="553" t="s">
        <v>431</v>
      </c>
      <c r="CH43" s="553" t="s">
        <v>431</v>
      </c>
      <c r="CI43" s="644">
        <v>0</v>
      </c>
      <c r="CJ43" s="644">
        <v>9681038924</v>
      </c>
      <c r="CK43" s="644">
        <v>6541475004</v>
      </c>
      <c r="CL43" s="643">
        <f t="shared" si="49"/>
        <v>0</v>
      </c>
      <c r="CM43" s="643">
        <f t="shared" si="50"/>
        <v>10019875.28634</v>
      </c>
      <c r="CN43" s="643">
        <f t="shared" si="51"/>
        <v>6770426.6291399989</v>
      </c>
      <c r="CY43" s="553" t="s">
        <v>841</v>
      </c>
      <c r="CZ43" s="553" t="s">
        <v>842</v>
      </c>
      <c r="DA43" s="553" t="s">
        <v>431</v>
      </c>
      <c r="DB43" s="553" t="s">
        <v>431</v>
      </c>
      <c r="DC43" s="644">
        <v>0</v>
      </c>
      <c r="DD43" s="644">
        <v>17274325208</v>
      </c>
      <c r="DE43" s="644">
        <v>8638127995</v>
      </c>
      <c r="DF43" s="636">
        <f t="shared" si="52"/>
        <v>0</v>
      </c>
      <c r="DG43" s="636">
        <f t="shared" si="53"/>
        <v>17878926.59028</v>
      </c>
      <c r="DH43" s="636">
        <f t="shared" si="54"/>
        <v>8940462.4748249985</v>
      </c>
      <c r="DS43" s="645" t="s">
        <v>841</v>
      </c>
      <c r="DT43" s="646" t="s">
        <v>842</v>
      </c>
      <c r="DU43" s="646" t="s">
        <v>431</v>
      </c>
      <c r="DV43" s="646" t="s">
        <v>431</v>
      </c>
      <c r="DW43" s="647">
        <v>0</v>
      </c>
      <c r="DX43" s="647">
        <v>24347288983</v>
      </c>
      <c r="DY43" s="647">
        <v>20044251962</v>
      </c>
      <c r="DZ43" s="636">
        <f t="shared" si="55"/>
        <v>0</v>
      </c>
      <c r="EA43" s="636">
        <f t="shared" si="56"/>
        <v>24347288.982999999</v>
      </c>
      <c r="EB43" s="636">
        <f t="shared" si="57"/>
        <v>20044251.962000001</v>
      </c>
      <c r="EK43" s="553" t="s">
        <v>841</v>
      </c>
      <c r="EL43" s="553" t="s">
        <v>842</v>
      </c>
      <c r="EM43" s="553" t="s">
        <v>431</v>
      </c>
      <c r="EN43" s="553" t="s">
        <v>431</v>
      </c>
      <c r="EO43" s="560">
        <v>0</v>
      </c>
      <c r="EP43" s="560">
        <v>27865378439</v>
      </c>
      <c r="EQ43" s="560">
        <v>24210354076</v>
      </c>
      <c r="ER43" s="636">
        <f t="shared" si="30"/>
        <v>0</v>
      </c>
      <c r="ES43" s="636">
        <f t="shared" si="31"/>
        <v>27865378.438999999</v>
      </c>
      <c r="ET43" s="636">
        <f t="shared" si="32"/>
        <v>24210354.076000001</v>
      </c>
      <c r="FD43" s="552" t="s">
        <v>841</v>
      </c>
      <c r="FE43" s="552" t="s">
        <v>842</v>
      </c>
      <c r="FF43" s="552" t="s">
        <v>431</v>
      </c>
      <c r="FG43" s="552" t="s">
        <v>431</v>
      </c>
      <c r="FH43" s="560">
        <v>0</v>
      </c>
      <c r="FI43" s="560">
        <v>32623397488</v>
      </c>
      <c r="FJ43" s="560">
        <v>28408401210</v>
      </c>
      <c r="FK43" s="643">
        <f t="shared" si="34"/>
        <v>0</v>
      </c>
      <c r="FL43" s="643">
        <f t="shared" si="35"/>
        <v>32623397.488000002</v>
      </c>
      <c r="FM43" s="643">
        <f t="shared" si="36"/>
        <v>28408401.210000001</v>
      </c>
      <c r="FW43" s="552" t="s">
        <v>841</v>
      </c>
      <c r="FX43" s="553" t="s">
        <v>842</v>
      </c>
      <c r="FY43" s="552" t="s">
        <v>431</v>
      </c>
      <c r="FZ43" s="553" t="s">
        <v>431</v>
      </c>
      <c r="GA43" s="560">
        <v>0</v>
      </c>
      <c r="GB43" s="560">
        <v>32969739994</v>
      </c>
      <c r="GC43" s="560">
        <v>35604890557</v>
      </c>
      <c r="GD43" s="643">
        <f t="shared" si="38"/>
        <v>0</v>
      </c>
      <c r="GE43" s="643">
        <f t="shared" si="39"/>
        <v>32969739.993999999</v>
      </c>
      <c r="GF43" s="643">
        <f t="shared" si="40"/>
        <v>35604890.556999996</v>
      </c>
      <c r="GQ43" s="553" t="s">
        <v>841</v>
      </c>
      <c r="GR43" s="553" t="s">
        <v>842</v>
      </c>
      <c r="GS43" s="553" t="s">
        <v>431</v>
      </c>
      <c r="GT43" s="553" t="s">
        <v>431</v>
      </c>
      <c r="GU43" s="717">
        <v>0</v>
      </c>
      <c r="GV43" s="717">
        <v>35756201589</v>
      </c>
      <c r="GW43" s="717">
        <v>40273019054</v>
      </c>
      <c r="GX43" s="643">
        <f t="shared" si="42"/>
        <v>0</v>
      </c>
      <c r="GY43" s="643">
        <f t="shared" si="43"/>
        <v>35756201.589000002</v>
      </c>
      <c r="GZ43" s="643">
        <f t="shared" si="44"/>
        <v>40273019.053999998</v>
      </c>
      <c r="HK43" s="552" t="s">
        <v>841</v>
      </c>
      <c r="HL43" s="552" t="s">
        <v>842</v>
      </c>
      <c r="HM43" s="552" t="s">
        <v>431</v>
      </c>
      <c r="HN43" s="552" t="s">
        <v>431</v>
      </c>
      <c r="HO43" s="560">
        <v>47862113164</v>
      </c>
      <c r="HP43" s="560">
        <v>0</v>
      </c>
      <c r="HQ43" s="560">
        <v>0</v>
      </c>
      <c r="HR43" s="748">
        <f t="shared" si="46"/>
        <v>47862113.163999997</v>
      </c>
      <c r="HS43" s="748">
        <f t="shared" si="47"/>
        <v>0</v>
      </c>
      <c r="HT43" s="748">
        <f t="shared" si="48"/>
        <v>0</v>
      </c>
    </row>
    <row r="44" spans="1:228" ht="15" x14ac:dyDescent="0.3">
      <c r="Y44" s="552" t="s">
        <v>436</v>
      </c>
      <c r="Z44" s="553" t="s">
        <v>127</v>
      </c>
      <c r="AA44" s="553" t="s">
        <v>431</v>
      </c>
      <c r="AB44" s="553" t="s">
        <v>431</v>
      </c>
      <c r="AC44" s="560">
        <v>0</v>
      </c>
      <c r="AD44" s="560">
        <v>18204215</v>
      </c>
      <c r="AE44" s="560">
        <v>18204215</v>
      </c>
      <c r="AF44" s="560">
        <f t="shared" si="5"/>
        <v>0</v>
      </c>
      <c r="AG44" s="560">
        <f t="shared" si="6"/>
        <v>18841.362525</v>
      </c>
      <c r="AH44" s="560">
        <f t="shared" si="7"/>
        <v>18841.362525</v>
      </c>
      <c r="AR44" s="640" t="s">
        <v>435</v>
      </c>
      <c r="AS44" s="640" t="s">
        <v>452</v>
      </c>
      <c r="AT44" s="640" t="s">
        <v>431</v>
      </c>
      <c r="AU44" s="641" t="s">
        <v>431</v>
      </c>
      <c r="AV44" s="642">
        <v>0</v>
      </c>
      <c r="AW44" s="642">
        <v>128012751</v>
      </c>
      <c r="AX44" s="642">
        <v>128012751</v>
      </c>
      <c r="AY44" s="636">
        <f t="shared" si="9"/>
        <v>0</v>
      </c>
      <c r="AZ44" s="636">
        <f t="shared" si="10"/>
        <v>132493.197285</v>
      </c>
      <c r="BA44" s="636">
        <f t="shared" si="11"/>
        <v>132493.197285</v>
      </c>
      <c r="BK44" s="553" t="s">
        <v>432</v>
      </c>
      <c r="BL44" s="553" t="s">
        <v>451</v>
      </c>
      <c r="BM44" s="553" t="s">
        <v>431</v>
      </c>
      <c r="BN44" s="553" t="s">
        <v>431</v>
      </c>
      <c r="BO44" s="560">
        <v>16934493000</v>
      </c>
      <c r="BP44" s="560">
        <v>0</v>
      </c>
      <c r="BQ44" s="560">
        <v>0</v>
      </c>
      <c r="BR44" s="643">
        <f t="shared" si="13"/>
        <v>17527200.254999999</v>
      </c>
      <c r="BS44" s="643">
        <f t="shared" si="14"/>
        <v>0</v>
      </c>
      <c r="BT44" s="643">
        <f t="shared" si="15"/>
        <v>0</v>
      </c>
      <c r="CE44" s="553" t="s">
        <v>843</v>
      </c>
      <c r="CF44" s="553" t="s">
        <v>844</v>
      </c>
      <c r="CG44" s="553" t="s">
        <v>431</v>
      </c>
      <c r="CH44" s="553" t="s">
        <v>431</v>
      </c>
      <c r="CI44" s="644">
        <v>13367065000</v>
      </c>
      <c r="CJ44" s="644">
        <v>0</v>
      </c>
      <c r="CK44" s="644">
        <v>0</v>
      </c>
      <c r="CL44" s="643">
        <f t="shared" si="49"/>
        <v>13834912.274999999</v>
      </c>
      <c r="CM44" s="643">
        <f t="shared" si="50"/>
        <v>0</v>
      </c>
      <c r="CN44" s="643">
        <f t="shared" si="51"/>
        <v>0</v>
      </c>
      <c r="CY44" s="553" t="s">
        <v>843</v>
      </c>
      <c r="CZ44" s="553" t="s">
        <v>844</v>
      </c>
      <c r="DA44" s="553" t="s">
        <v>431</v>
      </c>
      <c r="DB44" s="553" t="s">
        <v>431</v>
      </c>
      <c r="DC44" s="644">
        <v>13367065000</v>
      </c>
      <c r="DD44" s="644">
        <v>0</v>
      </c>
      <c r="DE44" s="644">
        <v>0</v>
      </c>
      <c r="DF44" s="636">
        <f t="shared" si="52"/>
        <v>13834912.274999999</v>
      </c>
      <c r="DG44" s="636">
        <f t="shared" si="53"/>
        <v>0</v>
      </c>
      <c r="DH44" s="636">
        <f t="shared" si="54"/>
        <v>0</v>
      </c>
      <c r="DS44" s="645" t="s">
        <v>843</v>
      </c>
      <c r="DT44" s="646" t="s">
        <v>844</v>
      </c>
      <c r="DU44" s="646" t="s">
        <v>431</v>
      </c>
      <c r="DV44" s="646" t="s">
        <v>431</v>
      </c>
      <c r="DW44" s="647">
        <v>13367065000</v>
      </c>
      <c r="DX44" s="647">
        <v>0</v>
      </c>
      <c r="DY44" s="647">
        <v>0</v>
      </c>
      <c r="DZ44" s="636">
        <f t="shared" si="55"/>
        <v>13367065</v>
      </c>
      <c r="EA44" s="636">
        <f t="shared" si="56"/>
        <v>0</v>
      </c>
      <c r="EB44" s="636">
        <f t="shared" si="57"/>
        <v>0</v>
      </c>
      <c r="EK44" s="553" t="s">
        <v>843</v>
      </c>
      <c r="EL44" s="553" t="s">
        <v>844</v>
      </c>
      <c r="EM44" s="553" t="s">
        <v>431</v>
      </c>
      <c r="EN44" s="553" t="s">
        <v>431</v>
      </c>
      <c r="EO44" s="560">
        <v>13367065000</v>
      </c>
      <c r="EP44" s="560">
        <v>0</v>
      </c>
      <c r="EQ44" s="560">
        <v>0</v>
      </c>
      <c r="ER44" s="636">
        <f t="shared" si="30"/>
        <v>13367065</v>
      </c>
      <c r="ES44" s="636">
        <f t="shared" si="31"/>
        <v>0</v>
      </c>
      <c r="ET44" s="636">
        <f t="shared" si="32"/>
        <v>0</v>
      </c>
      <c r="FD44" s="552" t="s">
        <v>843</v>
      </c>
      <c r="FE44" s="552" t="s">
        <v>844</v>
      </c>
      <c r="FF44" s="552" t="s">
        <v>431</v>
      </c>
      <c r="FG44" s="552" t="s">
        <v>431</v>
      </c>
      <c r="FH44" s="560">
        <v>13367065000</v>
      </c>
      <c r="FI44" s="560">
        <v>0</v>
      </c>
      <c r="FJ44" s="560">
        <v>0</v>
      </c>
      <c r="FK44" s="643">
        <f t="shared" si="34"/>
        <v>13367065</v>
      </c>
      <c r="FL44" s="643">
        <f t="shared" si="35"/>
        <v>0</v>
      </c>
      <c r="FM44" s="643">
        <f t="shared" si="36"/>
        <v>0</v>
      </c>
      <c r="FW44" s="552" t="s">
        <v>843</v>
      </c>
      <c r="FX44" s="553" t="s">
        <v>844</v>
      </c>
      <c r="FY44" s="552" t="s">
        <v>431</v>
      </c>
      <c r="FZ44" s="553" t="s">
        <v>431</v>
      </c>
      <c r="GA44" s="560">
        <v>11267065000</v>
      </c>
      <c r="GB44" s="560">
        <v>0</v>
      </c>
      <c r="GC44" s="560">
        <v>0</v>
      </c>
      <c r="GD44" s="643">
        <f t="shared" si="38"/>
        <v>11267065</v>
      </c>
      <c r="GE44" s="643">
        <f t="shared" si="39"/>
        <v>0</v>
      </c>
      <c r="GF44" s="643">
        <f t="shared" si="40"/>
        <v>0</v>
      </c>
      <c r="GQ44" s="553" t="s">
        <v>843</v>
      </c>
      <c r="GR44" s="553" t="s">
        <v>844</v>
      </c>
      <c r="GS44" s="553" t="s">
        <v>431</v>
      </c>
      <c r="GT44" s="553" t="s">
        <v>431</v>
      </c>
      <c r="GU44" s="717">
        <v>10267065000</v>
      </c>
      <c r="GV44" s="717">
        <v>0</v>
      </c>
      <c r="GW44" s="717">
        <v>0</v>
      </c>
      <c r="GX44" s="643">
        <f t="shared" si="42"/>
        <v>10267065</v>
      </c>
      <c r="GY44" s="643">
        <f t="shared" si="43"/>
        <v>0</v>
      </c>
      <c r="GZ44" s="643">
        <f t="shared" si="44"/>
        <v>0</v>
      </c>
      <c r="HK44" s="552" t="s">
        <v>841</v>
      </c>
      <c r="HL44" s="552" t="s">
        <v>842</v>
      </c>
      <c r="HM44" s="552" t="s">
        <v>431</v>
      </c>
      <c r="HN44" s="552" t="s">
        <v>431</v>
      </c>
      <c r="HO44" s="560">
        <v>0</v>
      </c>
      <c r="HP44" s="560">
        <v>47860091299</v>
      </c>
      <c r="HQ44" s="560">
        <v>47861199718</v>
      </c>
      <c r="HR44" s="748">
        <f t="shared" si="46"/>
        <v>0</v>
      </c>
      <c r="HS44" s="748">
        <f t="shared" si="47"/>
        <v>47860091.299000002</v>
      </c>
      <c r="HT44" s="748">
        <f t="shared" si="48"/>
        <v>47861199.718000002</v>
      </c>
    </row>
    <row r="45" spans="1:228" ht="15" x14ac:dyDescent="0.3">
      <c r="AR45" s="640" t="s">
        <v>436</v>
      </c>
      <c r="AS45" s="640" t="s">
        <v>127</v>
      </c>
      <c r="AT45" s="640" t="s">
        <v>431</v>
      </c>
      <c r="AU45" s="641" t="s">
        <v>431</v>
      </c>
      <c r="AV45" s="642">
        <v>18205000</v>
      </c>
      <c r="AW45" s="642">
        <v>0</v>
      </c>
      <c r="AX45" s="642">
        <v>0</v>
      </c>
      <c r="AY45" s="636">
        <f t="shared" si="9"/>
        <v>18842.174999999999</v>
      </c>
      <c r="AZ45" s="636">
        <f t="shared" si="10"/>
        <v>0</v>
      </c>
      <c r="BA45" s="636">
        <f t="shared" si="11"/>
        <v>0</v>
      </c>
      <c r="BK45" s="553" t="s">
        <v>435</v>
      </c>
      <c r="BL45" s="553" t="s">
        <v>452</v>
      </c>
      <c r="BM45" s="553" t="s">
        <v>431</v>
      </c>
      <c r="BN45" s="553" t="s">
        <v>431</v>
      </c>
      <c r="BO45" s="560">
        <v>8635311000</v>
      </c>
      <c r="BP45" s="560">
        <v>0</v>
      </c>
      <c r="BQ45" s="560">
        <v>0</v>
      </c>
      <c r="BR45" s="643">
        <f t="shared" si="13"/>
        <v>8937546.8849999998</v>
      </c>
      <c r="BS45" s="643">
        <f t="shared" si="14"/>
        <v>0</v>
      </c>
      <c r="BT45" s="643">
        <f t="shared" si="15"/>
        <v>0</v>
      </c>
      <c r="CE45" s="553" t="s">
        <v>843</v>
      </c>
      <c r="CF45" s="553" t="s">
        <v>844</v>
      </c>
      <c r="CG45" s="553" t="s">
        <v>431</v>
      </c>
      <c r="CH45" s="553" t="s">
        <v>431</v>
      </c>
      <c r="CI45" s="644">
        <v>0</v>
      </c>
      <c r="CJ45" s="644">
        <v>93732000</v>
      </c>
      <c r="CK45" s="644">
        <v>0</v>
      </c>
      <c r="CL45" s="643">
        <f t="shared" si="49"/>
        <v>0</v>
      </c>
      <c r="CM45" s="643">
        <f t="shared" si="50"/>
        <v>97012.62</v>
      </c>
      <c r="CN45" s="643">
        <f t="shared" si="51"/>
        <v>0</v>
      </c>
      <c r="CY45" s="553" t="s">
        <v>843</v>
      </c>
      <c r="CZ45" s="553" t="s">
        <v>844</v>
      </c>
      <c r="DA45" s="553" t="s">
        <v>431</v>
      </c>
      <c r="DB45" s="553" t="s">
        <v>431</v>
      </c>
      <c r="DC45" s="644">
        <v>0</v>
      </c>
      <c r="DD45" s="644">
        <v>93732000</v>
      </c>
      <c r="DE45" s="644">
        <v>0</v>
      </c>
      <c r="DF45" s="636">
        <f t="shared" si="52"/>
        <v>0</v>
      </c>
      <c r="DG45" s="636">
        <f t="shared" si="53"/>
        <v>97012.62</v>
      </c>
      <c r="DH45" s="636">
        <f t="shared" si="54"/>
        <v>0</v>
      </c>
      <c r="DS45" s="645" t="s">
        <v>843</v>
      </c>
      <c r="DT45" s="646" t="s">
        <v>844</v>
      </c>
      <c r="DU45" s="646" t="s">
        <v>431</v>
      </c>
      <c r="DV45" s="646" t="s">
        <v>431</v>
      </c>
      <c r="DW45" s="647">
        <v>0</v>
      </c>
      <c r="DX45" s="647">
        <v>93732000</v>
      </c>
      <c r="DY45" s="647">
        <v>0</v>
      </c>
      <c r="DZ45" s="636">
        <f t="shared" si="55"/>
        <v>0</v>
      </c>
      <c r="EA45" s="636">
        <f t="shared" si="56"/>
        <v>93732</v>
      </c>
      <c r="EB45" s="636">
        <f t="shared" si="57"/>
        <v>0</v>
      </c>
      <c r="EK45" s="553" t="s">
        <v>843</v>
      </c>
      <c r="EL45" s="553" t="s">
        <v>844</v>
      </c>
      <c r="EM45" s="553" t="s">
        <v>431</v>
      </c>
      <c r="EN45" s="553" t="s">
        <v>431</v>
      </c>
      <c r="EO45" s="560">
        <v>0</v>
      </c>
      <c r="EP45" s="560">
        <v>93732000</v>
      </c>
      <c r="EQ45" s="560">
        <v>0</v>
      </c>
      <c r="ER45" s="636">
        <f t="shared" si="30"/>
        <v>0</v>
      </c>
      <c r="ES45" s="636">
        <f t="shared" si="31"/>
        <v>93732</v>
      </c>
      <c r="ET45" s="636">
        <f t="shared" si="32"/>
        <v>0</v>
      </c>
      <c r="FD45" s="552" t="s">
        <v>843</v>
      </c>
      <c r="FE45" s="552" t="s">
        <v>844</v>
      </c>
      <c r="FF45" s="552" t="s">
        <v>431</v>
      </c>
      <c r="FG45" s="552" t="s">
        <v>431</v>
      </c>
      <c r="FH45" s="560">
        <v>0</v>
      </c>
      <c r="FI45" s="560">
        <v>5309309240</v>
      </c>
      <c r="FJ45" s="560">
        <v>0</v>
      </c>
      <c r="FK45" s="643">
        <f t="shared" si="34"/>
        <v>0</v>
      </c>
      <c r="FL45" s="643">
        <f t="shared" si="35"/>
        <v>5309309.24</v>
      </c>
      <c r="FM45" s="643">
        <f t="shared" si="36"/>
        <v>0</v>
      </c>
      <c r="FW45" s="552" t="s">
        <v>843</v>
      </c>
      <c r="FX45" s="553" t="s">
        <v>844</v>
      </c>
      <c r="FY45" s="552" t="s">
        <v>431</v>
      </c>
      <c r="FZ45" s="553" t="s">
        <v>431</v>
      </c>
      <c r="GA45" s="560">
        <v>0</v>
      </c>
      <c r="GB45" s="560">
        <v>51881512</v>
      </c>
      <c r="GC45" s="560">
        <v>5309309240</v>
      </c>
      <c r="GD45" s="643">
        <f t="shared" si="38"/>
        <v>0</v>
      </c>
      <c r="GE45" s="643">
        <f t="shared" si="39"/>
        <v>51881.512000000002</v>
      </c>
      <c r="GF45" s="643">
        <f t="shared" si="40"/>
        <v>5309309.24</v>
      </c>
      <c r="GQ45" s="553" t="s">
        <v>843</v>
      </c>
      <c r="GR45" s="553" t="s">
        <v>844</v>
      </c>
      <c r="GS45" s="553" t="s">
        <v>431</v>
      </c>
      <c r="GT45" s="553" t="s">
        <v>431</v>
      </c>
      <c r="GU45" s="717">
        <v>0</v>
      </c>
      <c r="GV45" s="717">
        <v>3011206512</v>
      </c>
      <c r="GW45" s="717">
        <v>5215577240</v>
      </c>
      <c r="GX45" s="643">
        <f t="shared" si="42"/>
        <v>0</v>
      </c>
      <c r="GY45" s="643">
        <f t="shared" si="43"/>
        <v>3011206.5120000001</v>
      </c>
      <c r="GZ45" s="643">
        <f t="shared" si="44"/>
        <v>5215577.24</v>
      </c>
      <c r="HK45" s="552" t="s">
        <v>843</v>
      </c>
      <c r="HL45" s="552" t="s">
        <v>844</v>
      </c>
      <c r="HM45" s="552" t="s">
        <v>431</v>
      </c>
      <c r="HN45" s="552" t="s">
        <v>431</v>
      </c>
      <c r="HO45" s="560">
        <v>8214862000</v>
      </c>
      <c r="HP45" s="560">
        <v>0</v>
      </c>
      <c r="HQ45" s="560">
        <v>0</v>
      </c>
      <c r="HR45" s="748">
        <f t="shared" si="46"/>
        <v>8214862</v>
      </c>
      <c r="HS45" s="748">
        <f t="shared" si="47"/>
        <v>0</v>
      </c>
      <c r="HT45" s="748">
        <f t="shared" si="48"/>
        <v>0</v>
      </c>
    </row>
    <row r="46" spans="1:228" ht="15" x14ac:dyDescent="0.3">
      <c r="AR46" s="640" t="s">
        <v>436</v>
      </c>
      <c r="AS46" s="640" t="s">
        <v>127</v>
      </c>
      <c r="AT46" s="640" t="s">
        <v>431</v>
      </c>
      <c r="AU46" s="641" t="s">
        <v>431</v>
      </c>
      <c r="AV46" s="642">
        <v>0</v>
      </c>
      <c r="AW46" s="642">
        <v>18204215</v>
      </c>
      <c r="AX46" s="642">
        <v>18204215</v>
      </c>
      <c r="AY46" s="636">
        <f t="shared" si="9"/>
        <v>0</v>
      </c>
      <c r="AZ46" s="636">
        <f t="shared" si="10"/>
        <v>18841.362525</v>
      </c>
      <c r="BA46" s="636">
        <f t="shared" si="11"/>
        <v>18841.362525</v>
      </c>
      <c r="BK46" s="553" t="s">
        <v>435</v>
      </c>
      <c r="BL46" s="553" t="s">
        <v>452</v>
      </c>
      <c r="BM46" s="553" t="s">
        <v>431</v>
      </c>
      <c r="BN46" s="553" t="s">
        <v>431</v>
      </c>
      <c r="BO46" s="560">
        <v>0</v>
      </c>
      <c r="BP46" s="560">
        <v>1167961576</v>
      </c>
      <c r="BQ46" s="560">
        <v>1167961576</v>
      </c>
      <c r="BR46" s="643">
        <f t="shared" si="13"/>
        <v>0</v>
      </c>
      <c r="BS46" s="643">
        <f t="shared" si="14"/>
        <v>1208840.2311599997</v>
      </c>
      <c r="BT46" s="643">
        <f t="shared" si="15"/>
        <v>1208840.2311599997</v>
      </c>
      <c r="CE46" s="553" t="s">
        <v>432</v>
      </c>
      <c r="CF46" s="553" t="s">
        <v>451</v>
      </c>
      <c r="CG46" s="553" t="s">
        <v>431</v>
      </c>
      <c r="CH46" s="553" t="s">
        <v>431</v>
      </c>
      <c r="CI46" s="644">
        <v>16934493000</v>
      </c>
      <c r="CJ46" s="644">
        <v>0</v>
      </c>
      <c r="CK46" s="644">
        <v>0</v>
      </c>
      <c r="CL46" s="643">
        <f t="shared" si="49"/>
        <v>17527200.254999999</v>
      </c>
      <c r="CM46" s="643">
        <f t="shared" si="50"/>
        <v>0</v>
      </c>
      <c r="CN46" s="643">
        <f t="shared" si="51"/>
        <v>0</v>
      </c>
      <c r="CY46" s="553" t="s">
        <v>432</v>
      </c>
      <c r="CZ46" s="553" t="s">
        <v>451</v>
      </c>
      <c r="DA46" s="553" t="s">
        <v>431</v>
      </c>
      <c r="DB46" s="553" t="s">
        <v>431</v>
      </c>
      <c r="DC46" s="644">
        <v>16934493000</v>
      </c>
      <c r="DD46" s="644">
        <v>0</v>
      </c>
      <c r="DE46" s="644">
        <v>0</v>
      </c>
      <c r="DF46" s="636">
        <f t="shared" si="52"/>
        <v>17527200.254999999</v>
      </c>
      <c r="DG46" s="636">
        <f t="shared" si="53"/>
        <v>0</v>
      </c>
      <c r="DH46" s="636">
        <f t="shared" si="54"/>
        <v>0</v>
      </c>
      <c r="DS46" s="645" t="s">
        <v>432</v>
      </c>
      <c r="DT46" s="646" t="s">
        <v>451</v>
      </c>
      <c r="DU46" s="646" t="s">
        <v>431</v>
      </c>
      <c r="DV46" s="646" t="s">
        <v>431</v>
      </c>
      <c r="DW46" s="647">
        <v>16934493000</v>
      </c>
      <c r="DX46" s="647">
        <v>0</v>
      </c>
      <c r="DY46" s="647">
        <v>0</v>
      </c>
      <c r="DZ46" s="636">
        <f t="shared" si="55"/>
        <v>16934493</v>
      </c>
      <c r="EA46" s="636">
        <f t="shared" si="56"/>
        <v>0</v>
      </c>
      <c r="EB46" s="636">
        <f t="shared" si="57"/>
        <v>0</v>
      </c>
      <c r="EK46" s="553" t="s">
        <v>432</v>
      </c>
      <c r="EL46" s="553" t="s">
        <v>451</v>
      </c>
      <c r="EM46" s="553" t="s">
        <v>431</v>
      </c>
      <c r="EN46" s="553" t="s">
        <v>431</v>
      </c>
      <c r="EO46" s="560">
        <v>16934493000</v>
      </c>
      <c r="EP46" s="560">
        <v>0</v>
      </c>
      <c r="EQ46" s="560">
        <v>0</v>
      </c>
      <c r="ER46" s="636">
        <f t="shared" si="30"/>
        <v>16934493</v>
      </c>
      <c r="ES46" s="636">
        <f t="shared" si="31"/>
        <v>0</v>
      </c>
      <c r="ET46" s="636">
        <f t="shared" si="32"/>
        <v>0</v>
      </c>
      <c r="FD46" s="552" t="s">
        <v>432</v>
      </c>
      <c r="FE46" s="552" t="s">
        <v>451</v>
      </c>
      <c r="FF46" s="552" t="s">
        <v>431</v>
      </c>
      <c r="FG46" s="552" t="s">
        <v>431</v>
      </c>
      <c r="FH46" s="560">
        <v>16934493000</v>
      </c>
      <c r="FI46" s="560">
        <v>0</v>
      </c>
      <c r="FJ46" s="560">
        <v>0</v>
      </c>
      <c r="FK46" s="643">
        <f t="shared" si="34"/>
        <v>16934493</v>
      </c>
      <c r="FL46" s="643">
        <f t="shared" si="35"/>
        <v>0</v>
      </c>
      <c r="FM46" s="643">
        <f t="shared" si="36"/>
        <v>0</v>
      </c>
      <c r="FW46" s="552" t="s">
        <v>432</v>
      </c>
      <c r="FX46" s="553" t="s">
        <v>451</v>
      </c>
      <c r="FY46" s="552" t="s">
        <v>431</v>
      </c>
      <c r="FZ46" s="553" t="s">
        <v>431</v>
      </c>
      <c r="GA46" s="560">
        <v>16934493000</v>
      </c>
      <c r="GB46" s="560">
        <v>0</v>
      </c>
      <c r="GC46" s="560">
        <v>0</v>
      </c>
      <c r="GD46" s="643">
        <f t="shared" si="38"/>
        <v>16934493</v>
      </c>
      <c r="GE46" s="643">
        <f t="shared" si="39"/>
        <v>0</v>
      </c>
      <c r="GF46" s="643">
        <f t="shared" si="40"/>
        <v>0</v>
      </c>
      <c r="GQ46" s="553" t="s">
        <v>432</v>
      </c>
      <c r="GR46" s="553" t="s">
        <v>451</v>
      </c>
      <c r="GS46" s="553" t="s">
        <v>431</v>
      </c>
      <c r="GT46" s="553" t="s">
        <v>431</v>
      </c>
      <c r="GU46" s="717">
        <v>16934493000</v>
      </c>
      <c r="GV46" s="717">
        <v>0</v>
      </c>
      <c r="GW46" s="717">
        <v>0</v>
      </c>
      <c r="GX46" s="643">
        <f t="shared" si="42"/>
        <v>16934493</v>
      </c>
      <c r="GY46" s="643">
        <f t="shared" si="43"/>
        <v>0</v>
      </c>
      <c r="GZ46" s="643">
        <f t="shared" si="44"/>
        <v>0</v>
      </c>
      <c r="HK46" s="552" t="s">
        <v>843</v>
      </c>
      <c r="HL46" s="552" t="s">
        <v>844</v>
      </c>
      <c r="HM46" s="552" t="s">
        <v>431</v>
      </c>
      <c r="HN46" s="552" t="s">
        <v>431</v>
      </c>
      <c r="HO46" s="560">
        <v>0</v>
      </c>
      <c r="HP46" s="560">
        <v>8214862000</v>
      </c>
      <c r="HQ46" s="560">
        <v>8214862000</v>
      </c>
      <c r="HR46" s="748">
        <f t="shared" si="46"/>
        <v>0</v>
      </c>
      <c r="HS46" s="748">
        <f t="shared" si="47"/>
        <v>8214862</v>
      </c>
      <c r="HT46" s="748">
        <f t="shared" si="48"/>
        <v>8214862</v>
      </c>
    </row>
    <row r="47" spans="1:228" ht="15" x14ac:dyDescent="0.3">
      <c r="AY47" s="232">
        <f>SUM(AY3:AY46)</f>
        <v>280947896.505</v>
      </c>
      <c r="AZ47" s="232">
        <f>SUM(AZ3:AZ46)</f>
        <v>90029738.649690002</v>
      </c>
      <c r="BA47" s="232">
        <f>SUM(BA3:BA46)</f>
        <v>81864452.412044987</v>
      </c>
      <c r="BK47" s="553" t="s">
        <v>436</v>
      </c>
      <c r="BL47" s="553" t="s">
        <v>127</v>
      </c>
      <c r="BM47" s="553" t="s">
        <v>431</v>
      </c>
      <c r="BN47" s="553" t="s">
        <v>431</v>
      </c>
      <c r="BO47" s="560">
        <v>18205000</v>
      </c>
      <c r="BP47" s="560">
        <v>0</v>
      </c>
      <c r="BQ47" s="560">
        <v>0</v>
      </c>
      <c r="BR47" s="643">
        <f t="shared" si="13"/>
        <v>18842.174999999999</v>
      </c>
      <c r="BS47" s="643">
        <f t="shared" si="14"/>
        <v>0</v>
      </c>
      <c r="BT47" s="643">
        <f t="shared" si="15"/>
        <v>0</v>
      </c>
      <c r="CE47" s="553" t="s">
        <v>435</v>
      </c>
      <c r="CF47" s="553" t="s">
        <v>452</v>
      </c>
      <c r="CG47" s="553" t="s">
        <v>431</v>
      </c>
      <c r="CH47" s="553" t="s">
        <v>431</v>
      </c>
      <c r="CI47" s="644">
        <v>8635311000</v>
      </c>
      <c r="CJ47" s="644">
        <v>0</v>
      </c>
      <c r="CK47" s="644">
        <v>0</v>
      </c>
      <c r="CL47" s="643">
        <f t="shared" si="49"/>
        <v>8937546.8849999998</v>
      </c>
      <c r="CM47" s="643">
        <f t="shared" si="50"/>
        <v>0</v>
      </c>
      <c r="CN47" s="643">
        <f t="shared" si="51"/>
        <v>0</v>
      </c>
      <c r="CY47" s="553" t="s">
        <v>435</v>
      </c>
      <c r="CZ47" s="553" t="s">
        <v>452</v>
      </c>
      <c r="DA47" s="553" t="s">
        <v>431</v>
      </c>
      <c r="DB47" s="553" t="s">
        <v>431</v>
      </c>
      <c r="DC47" s="644">
        <v>8635311000</v>
      </c>
      <c r="DD47" s="644">
        <v>0</v>
      </c>
      <c r="DE47" s="644">
        <v>0</v>
      </c>
      <c r="DF47" s="636">
        <f t="shared" si="52"/>
        <v>8937546.8849999998</v>
      </c>
      <c r="DG47" s="636">
        <f t="shared" si="53"/>
        <v>0</v>
      </c>
      <c r="DH47" s="636">
        <f t="shared" si="54"/>
        <v>0</v>
      </c>
      <c r="DS47" s="645" t="s">
        <v>432</v>
      </c>
      <c r="DT47" s="646" t="s">
        <v>451</v>
      </c>
      <c r="DU47" s="646" t="s">
        <v>431</v>
      </c>
      <c r="DV47" s="646" t="s">
        <v>431</v>
      </c>
      <c r="DW47" s="647">
        <v>0</v>
      </c>
      <c r="DX47" s="647">
        <v>16934493000</v>
      </c>
      <c r="DY47" s="647">
        <v>7465274223</v>
      </c>
      <c r="DZ47" s="636">
        <f t="shared" si="55"/>
        <v>0</v>
      </c>
      <c r="EA47" s="636">
        <f t="shared" si="56"/>
        <v>16934493</v>
      </c>
      <c r="EB47" s="636">
        <f t="shared" si="57"/>
        <v>7465274.2230000002</v>
      </c>
      <c r="EK47" s="553" t="s">
        <v>432</v>
      </c>
      <c r="EL47" s="553" t="s">
        <v>451</v>
      </c>
      <c r="EM47" s="553" t="s">
        <v>431</v>
      </c>
      <c r="EN47" s="553" t="s">
        <v>431</v>
      </c>
      <c r="EO47" s="560">
        <v>0</v>
      </c>
      <c r="EP47" s="560">
        <v>16934493000</v>
      </c>
      <c r="EQ47" s="560">
        <v>10483114302</v>
      </c>
      <c r="ER47" s="636">
        <f t="shared" si="30"/>
        <v>0</v>
      </c>
      <c r="ES47" s="636">
        <f t="shared" si="31"/>
        <v>16934493</v>
      </c>
      <c r="ET47" s="636">
        <f t="shared" si="32"/>
        <v>10483114.301999999</v>
      </c>
      <c r="FD47" s="552" t="s">
        <v>432</v>
      </c>
      <c r="FE47" s="552" t="s">
        <v>451</v>
      </c>
      <c r="FF47" s="552" t="s">
        <v>431</v>
      </c>
      <c r="FG47" s="552" t="s">
        <v>431</v>
      </c>
      <c r="FH47" s="560">
        <v>0</v>
      </c>
      <c r="FI47" s="560">
        <v>16934493000</v>
      </c>
      <c r="FJ47" s="560">
        <v>12090974628</v>
      </c>
      <c r="FK47" s="643">
        <f t="shared" si="34"/>
        <v>0</v>
      </c>
      <c r="FL47" s="643">
        <f t="shared" si="35"/>
        <v>16934493</v>
      </c>
      <c r="FM47" s="643">
        <f t="shared" si="36"/>
        <v>12090974.628</v>
      </c>
      <c r="FW47" s="552" t="s">
        <v>432</v>
      </c>
      <c r="FX47" s="553" t="s">
        <v>451</v>
      </c>
      <c r="FY47" s="552" t="s">
        <v>431</v>
      </c>
      <c r="FZ47" s="553" t="s">
        <v>431</v>
      </c>
      <c r="GA47" s="560">
        <v>0</v>
      </c>
      <c r="GB47" s="560">
        <v>13610522517</v>
      </c>
      <c r="GC47" s="560">
        <v>16934493000</v>
      </c>
      <c r="GD47" s="643">
        <f t="shared" si="38"/>
        <v>0</v>
      </c>
      <c r="GE47" s="643">
        <f t="shared" si="39"/>
        <v>13610522.517000001</v>
      </c>
      <c r="GF47" s="643">
        <f t="shared" si="40"/>
        <v>16934493</v>
      </c>
      <c r="GQ47" s="553" t="s">
        <v>432</v>
      </c>
      <c r="GR47" s="553" t="s">
        <v>451</v>
      </c>
      <c r="GS47" s="553" t="s">
        <v>431</v>
      </c>
      <c r="GT47" s="553" t="s">
        <v>431</v>
      </c>
      <c r="GU47" s="717">
        <v>0</v>
      </c>
      <c r="GV47" s="717">
        <v>16347647070</v>
      </c>
      <c r="GW47" s="717">
        <v>16934493000</v>
      </c>
      <c r="GX47" s="643">
        <f t="shared" si="42"/>
        <v>0</v>
      </c>
      <c r="GY47" s="643">
        <f t="shared" si="43"/>
        <v>16347647.07</v>
      </c>
      <c r="GZ47" s="643">
        <f t="shared" si="44"/>
        <v>16934493</v>
      </c>
      <c r="HK47" s="552" t="s">
        <v>432</v>
      </c>
      <c r="HL47" s="552" t="s">
        <v>451</v>
      </c>
      <c r="HM47" s="552" t="s">
        <v>431</v>
      </c>
      <c r="HN47" s="552" t="s">
        <v>431</v>
      </c>
      <c r="HO47" s="560">
        <v>16934493000</v>
      </c>
      <c r="HP47" s="560">
        <v>0</v>
      </c>
      <c r="HQ47" s="560">
        <v>0</v>
      </c>
      <c r="HR47" s="748">
        <f t="shared" si="46"/>
        <v>16934493</v>
      </c>
      <c r="HS47" s="748">
        <f t="shared" si="47"/>
        <v>0</v>
      </c>
      <c r="HT47" s="748">
        <f t="shared" si="48"/>
        <v>0</v>
      </c>
    </row>
    <row r="48" spans="1:228" ht="15" x14ac:dyDescent="0.3">
      <c r="AY48" s="650"/>
      <c r="AZ48" s="650"/>
      <c r="BA48" s="650"/>
      <c r="BK48" s="553" t="s">
        <v>436</v>
      </c>
      <c r="BL48" s="553" t="s">
        <v>127</v>
      </c>
      <c r="BM48" s="553" t="s">
        <v>431</v>
      </c>
      <c r="BN48" s="553" t="s">
        <v>431</v>
      </c>
      <c r="BO48" s="560">
        <v>0</v>
      </c>
      <c r="BP48" s="560">
        <v>18204215</v>
      </c>
      <c r="BQ48" s="560">
        <v>18204215</v>
      </c>
      <c r="BR48" s="643">
        <f t="shared" si="13"/>
        <v>0</v>
      </c>
      <c r="BS48" s="643">
        <f t="shared" si="14"/>
        <v>18841.362525</v>
      </c>
      <c r="BT48" s="643">
        <f t="shared" si="15"/>
        <v>18841.362525</v>
      </c>
      <c r="CE48" s="553" t="s">
        <v>435</v>
      </c>
      <c r="CF48" s="553" t="s">
        <v>452</v>
      </c>
      <c r="CG48" s="553" t="s">
        <v>431</v>
      </c>
      <c r="CH48" s="553" t="s">
        <v>431</v>
      </c>
      <c r="CI48" s="644">
        <v>0</v>
      </c>
      <c r="CJ48" s="644">
        <v>2049690495</v>
      </c>
      <c r="CK48" s="644">
        <v>2049690495</v>
      </c>
      <c r="CL48" s="643">
        <f t="shared" si="49"/>
        <v>0</v>
      </c>
      <c r="CM48" s="643">
        <f t="shared" si="50"/>
        <v>2121429.6623249999</v>
      </c>
      <c r="CN48" s="643">
        <f t="shared" si="51"/>
        <v>2121429.6623249999</v>
      </c>
      <c r="CY48" s="553" t="s">
        <v>435</v>
      </c>
      <c r="CZ48" s="553" t="s">
        <v>452</v>
      </c>
      <c r="DA48" s="553" t="s">
        <v>431</v>
      </c>
      <c r="DB48" s="553" t="s">
        <v>431</v>
      </c>
      <c r="DC48" s="644">
        <v>0</v>
      </c>
      <c r="DD48" s="644">
        <v>2361913695</v>
      </c>
      <c r="DE48" s="644">
        <v>2361913695</v>
      </c>
      <c r="DF48" s="636">
        <f t="shared" si="52"/>
        <v>0</v>
      </c>
      <c r="DG48" s="636">
        <f t="shared" si="53"/>
        <v>2444580.6743249996</v>
      </c>
      <c r="DH48" s="636">
        <f t="shared" si="54"/>
        <v>2444580.6743249996</v>
      </c>
      <c r="DS48" s="645" t="s">
        <v>435</v>
      </c>
      <c r="DT48" s="646" t="s">
        <v>452</v>
      </c>
      <c r="DU48" s="646" t="s">
        <v>431</v>
      </c>
      <c r="DV48" s="646" t="s">
        <v>431</v>
      </c>
      <c r="DW48" s="647">
        <v>8635311000</v>
      </c>
      <c r="DX48" s="647">
        <v>0</v>
      </c>
      <c r="DY48" s="647">
        <v>0</v>
      </c>
      <c r="DZ48" s="636">
        <f t="shared" si="55"/>
        <v>8635311</v>
      </c>
      <c r="EA48" s="636">
        <f t="shared" si="56"/>
        <v>0</v>
      </c>
      <c r="EB48" s="636">
        <f t="shared" si="57"/>
        <v>0</v>
      </c>
      <c r="EK48" s="553" t="s">
        <v>435</v>
      </c>
      <c r="EL48" s="553" t="s">
        <v>452</v>
      </c>
      <c r="EM48" s="553" t="s">
        <v>431</v>
      </c>
      <c r="EN48" s="553" t="s">
        <v>431</v>
      </c>
      <c r="EO48" s="560">
        <v>8635311000</v>
      </c>
      <c r="EP48" s="560">
        <v>0</v>
      </c>
      <c r="EQ48" s="560">
        <v>0</v>
      </c>
      <c r="ER48" s="636">
        <f t="shared" si="30"/>
        <v>8635311</v>
      </c>
      <c r="ES48" s="636">
        <f t="shared" si="31"/>
        <v>0</v>
      </c>
      <c r="ET48" s="636">
        <f t="shared" si="32"/>
        <v>0</v>
      </c>
      <c r="FD48" s="552" t="s">
        <v>435</v>
      </c>
      <c r="FE48" s="552" t="s">
        <v>452</v>
      </c>
      <c r="FF48" s="552" t="s">
        <v>431</v>
      </c>
      <c r="FG48" s="552" t="s">
        <v>431</v>
      </c>
      <c r="FH48" s="560">
        <v>8635311000</v>
      </c>
      <c r="FI48" s="560">
        <v>0</v>
      </c>
      <c r="FJ48" s="560">
        <v>0</v>
      </c>
      <c r="FK48" s="643">
        <f t="shared" si="34"/>
        <v>8635311</v>
      </c>
      <c r="FL48" s="643">
        <f t="shared" si="35"/>
        <v>0</v>
      </c>
      <c r="FM48" s="643">
        <f t="shared" si="36"/>
        <v>0</v>
      </c>
      <c r="FW48" s="552" t="s">
        <v>435</v>
      </c>
      <c r="FX48" s="553" t="s">
        <v>452</v>
      </c>
      <c r="FY48" s="552" t="s">
        <v>431</v>
      </c>
      <c r="FZ48" s="553" t="s">
        <v>431</v>
      </c>
      <c r="GA48" s="560">
        <v>8635311000</v>
      </c>
      <c r="GB48" s="560">
        <v>0</v>
      </c>
      <c r="GC48" s="560">
        <v>0</v>
      </c>
      <c r="GD48" s="643">
        <f t="shared" si="38"/>
        <v>8635311</v>
      </c>
      <c r="GE48" s="643">
        <f t="shared" si="39"/>
        <v>0</v>
      </c>
      <c r="GF48" s="643">
        <f t="shared" si="40"/>
        <v>0</v>
      </c>
      <c r="GQ48" s="553" t="s">
        <v>435</v>
      </c>
      <c r="GR48" s="553" t="s">
        <v>452</v>
      </c>
      <c r="GS48" s="553" t="s">
        <v>431</v>
      </c>
      <c r="GT48" s="553" t="s">
        <v>431</v>
      </c>
      <c r="GU48" s="717">
        <v>8635311000</v>
      </c>
      <c r="GV48" s="717">
        <v>0</v>
      </c>
      <c r="GW48" s="717">
        <v>0</v>
      </c>
      <c r="GX48" s="643">
        <f t="shared" si="42"/>
        <v>8635311</v>
      </c>
      <c r="GY48" s="643">
        <f t="shared" si="43"/>
        <v>0</v>
      </c>
      <c r="GZ48" s="643">
        <f t="shared" si="44"/>
        <v>0</v>
      </c>
      <c r="HK48" s="552" t="s">
        <v>432</v>
      </c>
      <c r="HL48" s="552" t="s">
        <v>451</v>
      </c>
      <c r="HM48" s="552" t="s">
        <v>431</v>
      </c>
      <c r="HN48" s="552" t="s">
        <v>431</v>
      </c>
      <c r="HO48" s="560">
        <v>0</v>
      </c>
      <c r="HP48" s="560">
        <v>16934493000</v>
      </c>
      <c r="HQ48" s="560">
        <v>16934493000</v>
      </c>
      <c r="HR48" s="748">
        <f t="shared" si="46"/>
        <v>0</v>
      </c>
      <c r="HS48" s="748">
        <f t="shared" si="47"/>
        <v>16934493</v>
      </c>
      <c r="HT48" s="748">
        <f t="shared" si="48"/>
        <v>16934493</v>
      </c>
    </row>
    <row r="49" spans="83:229" ht="15" x14ac:dyDescent="0.3">
      <c r="CE49" s="553" t="s">
        <v>904</v>
      </c>
      <c r="CF49" s="553" t="s">
        <v>905</v>
      </c>
      <c r="CG49" s="553" t="s">
        <v>431</v>
      </c>
      <c r="CH49" s="553" t="s">
        <v>431</v>
      </c>
      <c r="CI49" s="644">
        <v>1249000000</v>
      </c>
      <c r="CJ49" s="644">
        <v>0</v>
      </c>
      <c r="CK49" s="644">
        <v>0</v>
      </c>
      <c r="CL49" s="643">
        <f t="shared" si="49"/>
        <v>1292715</v>
      </c>
      <c r="CM49" s="643">
        <f t="shared" si="50"/>
        <v>0</v>
      </c>
      <c r="CN49" s="643">
        <f t="shared" si="51"/>
        <v>0</v>
      </c>
      <c r="CY49" s="553" t="s">
        <v>904</v>
      </c>
      <c r="CZ49" s="553" t="s">
        <v>905</v>
      </c>
      <c r="DA49" s="553" t="s">
        <v>431</v>
      </c>
      <c r="DB49" s="553" t="s">
        <v>431</v>
      </c>
      <c r="DC49" s="644">
        <v>1249000000</v>
      </c>
      <c r="DD49" s="644">
        <v>0</v>
      </c>
      <c r="DE49" s="644">
        <v>0</v>
      </c>
      <c r="DF49" s="636">
        <f t="shared" si="52"/>
        <v>1292715</v>
      </c>
      <c r="DG49" s="636">
        <f t="shared" si="53"/>
        <v>0</v>
      </c>
      <c r="DH49" s="636">
        <f t="shared" si="54"/>
        <v>0</v>
      </c>
      <c r="DS49" s="645" t="s">
        <v>435</v>
      </c>
      <c r="DT49" s="646" t="s">
        <v>452</v>
      </c>
      <c r="DU49" s="646" t="s">
        <v>431</v>
      </c>
      <c r="DV49" s="646" t="s">
        <v>431</v>
      </c>
      <c r="DW49" s="647">
        <v>0</v>
      </c>
      <c r="DX49" s="647">
        <v>2435362552</v>
      </c>
      <c r="DY49" s="647">
        <v>2430257666</v>
      </c>
      <c r="DZ49" s="636">
        <f t="shared" si="55"/>
        <v>0</v>
      </c>
      <c r="EA49" s="636">
        <f t="shared" si="56"/>
        <v>2435362.5520000001</v>
      </c>
      <c r="EB49" s="636">
        <f t="shared" si="57"/>
        <v>2430257.6660000002</v>
      </c>
      <c r="EK49" s="553" t="s">
        <v>435</v>
      </c>
      <c r="EL49" s="553" t="s">
        <v>452</v>
      </c>
      <c r="EM49" s="553" t="s">
        <v>431</v>
      </c>
      <c r="EN49" s="553" t="s">
        <v>431</v>
      </c>
      <c r="EO49" s="560">
        <v>0</v>
      </c>
      <c r="EP49" s="560">
        <v>2509485677</v>
      </c>
      <c r="EQ49" s="560">
        <v>2438887856</v>
      </c>
      <c r="ER49" s="636">
        <f t="shared" si="30"/>
        <v>0</v>
      </c>
      <c r="ES49" s="636">
        <f t="shared" si="31"/>
        <v>2509485.6770000001</v>
      </c>
      <c r="ET49" s="636">
        <f t="shared" si="32"/>
        <v>2438887.8560000001</v>
      </c>
      <c r="FD49" s="552" t="s">
        <v>435</v>
      </c>
      <c r="FE49" s="552" t="s">
        <v>452</v>
      </c>
      <c r="FF49" s="552" t="s">
        <v>431</v>
      </c>
      <c r="FG49" s="552" t="s">
        <v>431</v>
      </c>
      <c r="FH49" s="560">
        <v>0</v>
      </c>
      <c r="FI49" s="560">
        <v>3666663216</v>
      </c>
      <c r="FJ49" s="560">
        <v>2649707437</v>
      </c>
      <c r="FK49" s="643">
        <f t="shared" si="34"/>
        <v>0</v>
      </c>
      <c r="FL49" s="643">
        <f t="shared" si="35"/>
        <v>3666663.216</v>
      </c>
      <c r="FM49" s="643">
        <f t="shared" si="36"/>
        <v>2649707.4369999999</v>
      </c>
      <c r="FW49" s="552" t="s">
        <v>435</v>
      </c>
      <c r="FX49" s="553" t="s">
        <v>452</v>
      </c>
      <c r="FY49" s="552" t="s">
        <v>431</v>
      </c>
      <c r="FZ49" s="553" t="s">
        <v>431</v>
      </c>
      <c r="GA49" s="560">
        <v>0</v>
      </c>
      <c r="GB49" s="560">
        <v>4808653058</v>
      </c>
      <c r="GC49" s="560">
        <v>5017861380</v>
      </c>
      <c r="GD49" s="643">
        <f t="shared" si="38"/>
        <v>0</v>
      </c>
      <c r="GE49" s="643">
        <f t="shared" si="39"/>
        <v>4808653.0580000002</v>
      </c>
      <c r="GF49" s="643">
        <f t="shared" si="40"/>
        <v>5017861.38</v>
      </c>
      <c r="GQ49" s="553" t="s">
        <v>435</v>
      </c>
      <c r="GR49" s="553" t="s">
        <v>452</v>
      </c>
      <c r="GS49" s="553" t="s">
        <v>431</v>
      </c>
      <c r="GT49" s="553" t="s">
        <v>431</v>
      </c>
      <c r="GU49" s="717">
        <v>0</v>
      </c>
      <c r="GV49" s="717">
        <v>4976449125</v>
      </c>
      <c r="GW49" s="717">
        <v>5162746530</v>
      </c>
      <c r="GX49" s="643">
        <f t="shared" si="42"/>
        <v>0</v>
      </c>
      <c r="GY49" s="643">
        <f t="shared" si="43"/>
        <v>4976449.125</v>
      </c>
      <c r="GZ49" s="643">
        <f t="shared" si="44"/>
        <v>5162746.53</v>
      </c>
      <c r="HK49" s="552" t="s">
        <v>435</v>
      </c>
      <c r="HL49" s="552" t="s">
        <v>452</v>
      </c>
      <c r="HM49" s="552" t="s">
        <v>431</v>
      </c>
      <c r="HN49" s="552" t="s">
        <v>431</v>
      </c>
      <c r="HO49" s="560">
        <v>8635311000</v>
      </c>
      <c r="HP49" s="560">
        <v>0</v>
      </c>
      <c r="HQ49" s="560">
        <v>0</v>
      </c>
      <c r="HR49" s="748">
        <f t="shared" si="46"/>
        <v>8635311</v>
      </c>
      <c r="HS49" s="748">
        <f t="shared" si="47"/>
        <v>0</v>
      </c>
      <c r="HT49" s="748">
        <f t="shared" si="48"/>
        <v>0</v>
      </c>
    </row>
    <row r="50" spans="83:229" ht="15" x14ac:dyDescent="0.3">
      <c r="CE50" s="553" t="s">
        <v>436</v>
      </c>
      <c r="CF50" s="553" t="s">
        <v>127</v>
      </c>
      <c r="CG50" s="553" t="s">
        <v>431</v>
      </c>
      <c r="CH50" s="553" t="s">
        <v>431</v>
      </c>
      <c r="CI50" s="644">
        <v>18205000</v>
      </c>
      <c r="CJ50" s="644">
        <v>0</v>
      </c>
      <c r="CK50" s="644">
        <v>0</v>
      </c>
      <c r="CL50" s="643">
        <f t="shared" si="49"/>
        <v>18842.174999999999</v>
      </c>
      <c r="CM50" s="643">
        <f t="shared" si="50"/>
        <v>0</v>
      </c>
      <c r="CN50" s="643">
        <f t="shared" si="51"/>
        <v>0</v>
      </c>
      <c r="CY50" s="553" t="s">
        <v>436</v>
      </c>
      <c r="CZ50" s="553" t="s">
        <v>127</v>
      </c>
      <c r="DA50" s="553" t="s">
        <v>431</v>
      </c>
      <c r="DB50" s="553" t="s">
        <v>431</v>
      </c>
      <c r="DC50" s="644">
        <v>18205000</v>
      </c>
      <c r="DD50" s="644">
        <v>0</v>
      </c>
      <c r="DE50" s="644">
        <v>0</v>
      </c>
      <c r="DF50" s="636">
        <f t="shared" si="52"/>
        <v>18842.174999999999</v>
      </c>
      <c r="DG50" s="636">
        <f t="shared" si="53"/>
        <v>0</v>
      </c>
      <c r="DH50" s="636">
        <f t="shared" si="54"/>
        <v>0</v>
      </c>
      <c r="DS50" s="645" t="s">
        <v>904</v>
      </c>
      <c r="DT50" s="646" t="s">
        <v>905</v>
      </c>
      <c r="DU50" s="646" t="s">
        <v>431</v>
      </c>
      <c r="DV50" s="646" t="s">
        <v>431</v>
      </c>
      <c r="DW50" s="647">
        <v>1249000000</v>
      </c>
      <c r="DX50" s="647">
        <v>0</v>
      </c>
      <c r="DY50" s="647">
        <v>0</v>
      </c>
      <c r="DZ50" s="636">
        <f t="shared" si="55"/>
        <v>1249000</v>
      </c>
      <c r="EA50" s="636">
        <f t="shared" si="56"/>
        <v>0</v>
      </c>
      <c r="EB50" s="636">
        <f t="shared" si="57"/>
        <v>0</v>
      </c>
      <c r="EK50" s="553" t="s">
        <v>904</v>
      </c>
      <c r="EL50" s="553" t="s">
        <v>905</v>
      </c>
      <c r="EM50" s="553" t="s">
        <v>431</v>
      </c>
      <c r="EN50" s="553" t="s">
        <v>431</v>
      </c>
      <c r="EO50" s="560">
        <v>1249000000</v>
      </c>
      <c r="EP50" s="560">
        <v>0</v>
      </c>
      <c r="EQ50" s="560">
        <v>0</v>
      </c>
      <c r="ER50" s="636">
        <f t="shared" si="30"/>
        <v>1249000</v>
      </c>
      <c r="ES50" s="636">
        <f t="shared" si="31"/>
        <v>0</v>
      </c>
      <c r="ET50" s="636">
        <f t="shared" si="32"/>
        <v>0</v>
      </c>
      <c r="FD50" s="552" t="s">
        <v>904</v>
      </c>
      <c r="FE50" s="552" t="s">
        <v>905</v>
      </c>
      <c r="FF50" s="552" t="s">
        <v>431</v>
      </c>
      <c r="FG50" s="552" t="s">
        <v>431</v>
      </c>
      <c r="FH50" s="560">
        <v>1249000000</v>
      </c>
      <c r="FI50" s="560">
        <v>0</v>
      </c>
      <c r="FJ50" s="560">
        <v>0</v>
      </c>
      <c r="FK50" s="643">
        <f t="shared" si="34"/>
        <v>1249000</v>
      </c>
      <c r="FL50" s="643">
        <f t="shared" si="35"/>
        <v>0</v>
      </c>
      <c r="FM50" s="643">
        <f t="shared" si="36"/>
        <v>0</v>
      </c>
      <c r="FW50" s="552" t="s">
        <v>904</v>
      </c>
      <c r="FX50" s="553" t="s">
        <v>905</v>
      </c>
      <c r="FY50" s="552" t="s">
        <v>431</v>
      </c>
      <c r="FZ50" s="553" t="s">
        <v>431</v>
      </c>
      <c r="GA50" s="560">
        <v>1249000000</v>
      </c>
      <c r="GB50" s="560">
        <v>0</v>
      </c>
      <c r="GC50" s="560">
        <v>0</v>
      </c>
      <c r="GD50" s="643">
        <f t="shared" si="38"/>
        <v>1249000</v>
      </c>
      <c r="GE50" s="643">
        <f t="shared" si="39"/>
        <v>0</v>
      </c>
      <c r="GF50" s="643">
        <f t="shared" si="40"/>
        <v>0</v>
      </c>
      <c r="GQ50" s="553" t="s">
        <v>904</v>
      </c>
      <c r="GR50" s="553" t="s">
        <v>905</v>
      </c>
      <c r="GS50" s="553" t="s">
        <v>431</v>
      </c>
      <c r="GT50" s="553" t="s">
        <v>431</v>
      </c>
      <c r="GU50" s="717">
        <v>1249000000</v>
      </c>
      <c r="GV50" s="717">
        <v>0</v>
      </c>
      <c r="GW50" s="717">
        <v>0</v>
      </c>
      <c r="GX50" s="643">
        <f t="shared" si="42"/>
        <v>1249000</v>
      </c>
      <c r="GY50" s="643">
        <f t="shared" si="43"/>
        <v>0</v>
      </c>
      <c r="GZ50" s="643">
        <f t="shared" si="44"/>
        <v>0</v>
      </c>
      <c r="HK50" s="552" t="s">
        <v>435</v>
      </c>
      <c r="HL50" s="552" t="s">
        <v>452</v>
      </c>
      <c r="HM50" s="552" t="s">
        <v>431</v>
      </c>
      <c r="HN50" s="552" t="s">
        <v>431</v>
      </c>
      <c r="HO50" s="560">
        <v>0</v>
      </c>
      <c r="HP50" s="560">
        <v>8635311000</v>
      </c>
      <c r="HQ50" s="560">
        <v>8635311000</v>
      </c>
      <c r="HR50" s="748">
        <f t="shared" si="46"/>
        <v>0</v>
      </c>
      <c r="HS50" s="748">
        <f t="shared" si="47"/>
        <v>8635311</v>
      </c>
      <c r="HT50" s="748">
        <f t="shared" si="48"/>
        <v>8635311</v>
      </c>
    </row>
    <row r="51" spans="83:229" ht="15" x14ac:dyDescent="0.3">
      <c r="CE51" s="553" t="s">
        <v>436</v>
      </c>
      <c r="CF51" s="553" t="s">
        <v>127</v>
      </c>
      <c r="CG51" s="553" t="s">
        <v>431</v>
      </c>
      <c r="CH51" s="553" t="s">
        <v>431</v>
      </c>
      <c r="CI51" s="644">
        <v>0</v>
      </c>
      <c r="CJ51" s="644">
        <v>18204215</v>
      </c>
      <c r="CK51" s="644">
        <v>18204215</v>
      </c>
      <c r="CL51" s="643">
        <f t="shared" si="49"/>
        <v>0</v>
      </c>
      <c r="CM51" s="643">
        <f t="shared" si="50"/>
        <v>18841.362525</v>
      </c>
      <c r="CN51" s="643">
        <f t="shared" si="51"/>
        <v>18841.362525</v>
      </c>
      <c r="CY51" s="553" t="s">
        <v>436</v>
      </c>
      <c r="CZ51" s="553" t="s">
        <v>127</v>
      </c>
      <c r="DA51" s="553" t="s">
        <v>431</v>
      </c>
      <c r="DB51" s="553" t="s">
        <v>431</v>
      </c>
      <c r="DC51" s="644">
        <v>0</v>
      </c>
      <c r="DD51" s="644">
        <v>18204215</v>
      </c>
      <c r="DE51" s="644">
        <v>18204215</v>
      </c>
      <c r="DF51" s="636">
        <f t="shared" si="52"/>
        <v>0</v>
      </c>
      <c r="DG51" s="636">
        <f t="shared" si="53"/>
        <v>18841.362525</v>
      </c>
      <c r="DH51" s="636">
        <f t="shared" si="54"/>
        <v>18841.362525</v>
      </c>
      <c r="DS51" s="645" t="s">
        <v>436</v>
      </c>
      <c r="DT51" s="646" t="s">
        <v>127</v>
      </c>
      <c r="DU51" s="646" t="s">
        <v>431</v>
      </c>
      <c r="DV51" s="646" t="s">
        <v>431</v>
      </c>
      <c r="DW51" s="647">
        <v>18205000</v>
      </c>
      <c r="DX51" s="647">
        <v>0</v>
      </c>
      <c r="DY51" s="647">
        <v>0</v>
      </c>
      <c r="DZ51" s="636">
        <f t="shared" si="55"/>
        <v>18205</v>
      </c>
      <c r="EA51" s="636">
        <f t="shared" si="56"/>
        <v>0</v>
      </c>
      <c r="EB51" s="636">
        <f t="shared" si="57"/>
        <v>0</v>
      </c>
      <c r="EK51" s="553" t="s">
        <v>436</v>
      </c>
      <c r="EL51" s="553" t="s">
        <v>127</v>
      </c>
      <c r="EM51" s="553" t="s">
        <v>431</v>
      </c>
      <c r="EN51" s="553" t="s">
        <v>431</v>
      </c>
      <c r="EO51" s="560">
        <v>18205000</v>
      </c>
      <c r="EP51" s="560">
        <v>0</v>
      </c>
      <c r="EQ51" s="560">
        <v>0</v>
      </c>
      <c r="ER51" s="636">
        <f t="shared" si="30"/>
        <v>18205</v>
      </c>
      <c r="ES51" s="636">
        <f t="shared" si="31"/>
        <v>0</v>
      </c>
      <c r="ET51" s="636">
        <f t="shared" si="32"/>
        <v>0</v>
      </c>
      <c r="FD51" s="552" t="s">
        <v>436</v>
      </c>
      <c r="FE51" s="552" t="s">
        <v>127</v>
      </c>
      <c r="FF51" s="552" t="s">
        <v>431</v>
      </c>
      <c r="FG51" s="552" t="s">
        <v>431</v>
      </c>
      <c r="FH51" s="560">
        <v>18205000</v>
      </c>
      <c r="FI51" s="560">
        <v>0</v>
      </c>
      <c r="FJ51" s="560">
        <v>0</v>
      </c>
      <c r="FK51" s="643">
        <f t="shared" si="34"/>
        <v>18205</v>
      </c>
      <c r="FL51" s="643">
        <f t="shared" si="35"/>
        <v>0</v>
      </c>
      <c r="FM51" s="643">
        <f t="shared" si="36"/>
        <v>0</v>
      </c>
      <c r="FW51" s="552" t="s">
        <v>436</v>
      </c>
      <c r="FX51" s="553" t="s">
        <v>127</v>
      </c>
      <c r="FY51" s="552" t="s">
        <v>431</v>
      </c>
      <c r="FZ51" s="553" t="s">
        <v>431</v>
      </c>
      <c r="GA51" s="560">
        <v>18205000</v>
      </c>
      <c r="GB51" s="560">
        <v>0</v>
      </c>
      <c r="GC51" s="560">
        <v>0</v>
      </c>
      <c r="GD51" s="643">
        <f t="shared" si="38"/>
        <v>18205</v>
      </c>
      <c r="GE51" s="643">
        <f t="shared" si="39"/>
        <v>0</v>
      </c>
      <c r="GF51" s="643">
        <f t="shared" si="40"/>
        <v>0</v>
      </c>
      <c r="GQ51" s="553" t="s">
        <v>436</v>
      </c>
      <c r="GR51" s="553" t="s">
        <v>127</v>
      </c>
      <c r="GS51" s="553" t="s">
        <v>431</v>
      </c>
      <c r="GT51" s="553" t="s">
        <v>431</v>
      </c>
      <c r="GU51" s="717">
        <v>18205000</v>
      </c>
      <c r="GV51" s="717">
        <v>0</v>
      </c>
      <c r="GW51" s="717">
        <v>0</v>
      </c>
      <c r="GX51" s="643">
        <f t="shared" si="42"/>
        <v>18205</v>
      </c>
      <c r="GY51" s="643">
        <f t="shared" si="43"/>
        <v>0</v>
      </c>
      <c r="GZ51" s="643">
        <f t="shared" si="44"/>
        <v>0</v>
      </c>
      <c r="HK51" s="552" t="s">
        <v>904</v>
      </c>
      <c r="HL51" s="552" t="s">
        <v>905</v>
      </c>
      <c r="HM51" s="552" t="s">
        <v>431</v>
      </c>
      <c r="HN51" s="552" t="s">
        <v>431</v>
      </c>
      <c r="HO51" s="560">
        <v>400000000</v>
      </c>
      <c r="HP51" s="560">
        <v>0</v>
      </c>
      <c r="HQ51" s="560">
        <v>0</v>
      </c>
      <c r="HR51" s="748">
        <f t="shared" si="46"/>
        <v>400000</v>
      </c>
      <c r="HS51" s="748">
        <f t="shared" si="47"/>
        <v>0</v>
      </c>
      <c r="HT51" s="748">
        <f t="shared" si="48"/>
        <v>0</v>
      </c>
    </row>
    <row r="52" spans="83:229" ht="15" x14ac:dyDescent="0.3">
      <c r="CE52" s="231"/>
      <c r="CF52" s="231"/>
      <c r="CG52" s="231"/>
      <c r="CH52" s="231"/>
      <c r="CI52" s="652"/>
      <c r="CJ52" s="652"/>
      <c r="CK52" s="652"/>
      <c r="DS52" s="645" t="s">
        <v>436</v>
      </c>
      <c r="DT52" s="646" t="s">
        <v>127</v>
      </c>
      <c r="DU52" s="646" t="s">
        <v>431</v>
      </c>
      <c r="DV52" s="646" t="s">
        <v>431</v>
      </c>
      <c r="DW52" s="647">
        <v>0</v>
      </c>
      <c r="DX52" s="647">
        <v>18204215</v>
      </c>
      <c r="DY52" s="647">
        <v>18204215</v>
      </c>
      <c r="DZ52" s="636">
        <f t="shared" si="55"/>
        <v>0</v>
      </c>
      <c r="EA52" s="636">
        <f t="shared" si="56"/>
        <v>18204.215</v>
      </c>
      <c r="EB52" s="636">
        <f t="shared" si="57"/>
        <v>18204.215</v>
      </c>
      <c r="EK52" s="553" t="s">
        <v>436</v>
      </c>
      <c r="EL52" s="553" t="s">
        <v>127</v>
      </c>
      <c r="EM52" s="553" t="s">
        <v>431</v>
      </c>
      <c r="EN52" s="553" t="s">
        <v>431</v>
      </c>
      <c r="EO52" s="560">
        <v>0</v>
      </c>
      <c r="EP52" s="560">
        <v>18204215</v>
      </c>
      <c r="EQ52" s="560">
        <v>18204215</v>
      </c>
      <c r="ER52" s="636">
        <f t="shared" si="30"/>
        <v>0</v>
      </c>
      <c r="ES52" s="636">
        <f t="shared" si="31"/>
        <v>18204.215</v>
      </c>
      <c r="ET52" s="636">
        <f t="shared" si="32"/>
        <v>18204.215</v>
      </c>
      <c r="FD52" s="552" t="s">
        <v>436</v>
      </c>
      <c r="FE52" s="552" t="s">
        <v>127</v>
      </c>
      <c r="FF52" s="552" t="s">
        <v>431</v>
      </c>
      <c r="FG52" s="552" t="s">
        <v>431</v>
      </c>
      <c r="FH52" s="560">
        <v>0</v>
      </c>
      <c r="FI52" s="560">
        <v>18204215</v>
      </c>
      <c r="FJ52" s="560">
        <v>18204215</v>
      </c>
      <c r="FK52" s="643">
        <f t="shared" si="34"/>
        <v>0</v>
      </c>
      <c r="FL52" s="643">
        <f t="shared" si="35"/>
        <v>18204.215</v>
      </c>
      <c r="FM52" s="643">
        <f t="shared" si="36"/>
        <v>18204.215</v>
      </c>
      <c r="FW52" s="552" t="s">
        <v>436</v>
      </c>
      <c r="FX52" s="553" t="s">
        <v>127</v>
      </c>
      <c r="FY52" s="552" t="s">
        <v>431</v>
      </c>
      <c r="FZ52" s="553" t="s">
        <v>431</v>
      </c>
      <c r="GA52" s="560">
        <v>0</v>
      </c>
      <c r="GB52" s="560">
        <v>18204215</v>
      </c>
      <c r="GC52" s="560">
        <v>18204215</v>
      </c>
      <c r="GD52" s="643">
        <f t="shared" si="38"/>
        <v>0</v>
      </c>
      <c r="GE52" s="643">
        <f t="shared" si="39"/>
        <v>18204.215</v>
      </c>
      <c r="GF52" s="643">
        <f t="shared" si="40"/>
        <v>18204.215</v>
      </c>
      <c r="GQ52" s="553" t="s">
        <v>436</v>
      </c>
      <c r="GR52" s="553" t="s">
        <v>127</v>
      </c>
      <c r="GS52" s="553" t="s">
        <v>431</v>
      </c>
      <c r="GT52" s="553" t="s">
        <v>431</v>
      </c>
      <c r="GU52" s="717">
        <v>0</v>
      </c>
      <c r="GV52" s="717">
        <v>18204215</v>
      </c>
      <c r="GW52" s="717">
        <v>18204215</v>
      </c>
      <c r="GX52" s="643">
        <f t="shared" si="42"/>
        <v>0</v>
      </c>
      <c r="GY52" s="643">
        <f t="shared" si="43"/>
        <v>18204.215</v>
      </c>
      <c r="GZ52" s="643">
        <f t="shared" si="44"/>
        <v>18204.215</v>
      </c>
      <c r="HK52" s="552" t="s">
        <v>436</v>
      </c>
      <c r="HL52" s="552" t="s">
        <v>127</v>
      </c>
      <c r="HM52" s="552" t="s">
        <v>431</v>
      </c>
      <c r="HN52" s="552" t="s">
        <v>431</v>
      </c>
      <c r="HO52" s="560">
        <v>18205000</v>
      </c>
      <c r="HP52" s="560">
        <v>0</v>
      </c>
      <c r="HQ52" s="560">
        <v>0</v>
      </c>
      <c r="HR52" s="748">
        <f t="shared" si="46"/>
        <v>18205</v>
      </c>
      <c r="HS52" s="748">
        <f t="shared" si="47"/>
        <v>0</v>
      </c>
      <c r="HT52" s="748">
        <f t="shared" si="48"/>
        <v>0</v>
      </c>
    </row>
    <row r="53" spans="83:229" ht="15" x14ac:dyDescent="0.3">
      <c r="EB53" s="232"/>
      <c r="ER53" s="232">
        <f>SUM(ER3:ER52)</f>
        <v>371478226</v>
      </c>
      <c r="ES53" s="232">
        <f>SUM(ES3:ES52)</f>
        <v>228204593.94399998</v>
      </c>
      <c r="ET53" s="232">
        <f>SUM(ET3:ET52)</f>
        <v>208985942.63299996</v>
      </c>
      <c r="FK53" s="643">
        <f t="shared" si="34"/>
        <v>0</v>
      </c>
      <c r="FL53" s="643">
        <f t="shared" si="35"/>
        <v>0</v>
      </c>
      <c r="FM53" s="643">
        <f t="shared" si="36"/>
        <v>0</v>
      </c>
      <c r="GD53" s="229"/>
      <c r="HK53" s="552" t="s">
        <v>436</v>
      </c>
      <c r="HL53" s="552" t="s">
        <v>127</v>
      </c>
      <c r="HM53" s="552" t="s">
        <v>431</v>
      </c>
      <c r="HN53" s="552" t="s">
        <v>431</v>
      </c>
      <c r="HO53" s="560">
        <v>0</v>
      </c>
      <c r="HP53" s="560">
        <v>18204215</v>
      </c>
      <c r="HQ53" s="560">
        <v>18204215</v>
      </c>
      <c r="HR53" s="748">
        <f t="shared" si="46"/>
        <v>0</v>
      </c>
      <c r="HS53" s="748">
        <f t="shared" si="47"/>
        <v>18204.215</v>
      </c>
      <c r="HT53" s="748">
        <f t="shared" si="48"/>
        <v>18204.215</v>
      </c>
    </row>
    <row r="54" spans="83:229" ht="15" x14ac:dyDescent="0.3">
      <c r="ET54" s="650">
        <f ca="1">+ET53-'Prog 03'!J11</f>
        <v>48693999.619999945</v>
      </c>
      <c r="GD54" s="229"/>
      <c r="HR54" s="749">
        <f>SUM(HR3:HR53)</f>
        <v>369813742</v>
      </c>
      <c r="HS54" s="749">
        <f>SUM(HS3:HS53)</f>
        <v>366421579.25</v>
      </c>
      <c r="HT54" s="749">
        <f>SUM(HT3:HT53)</f>
        <v>368206810.52399999</v>
      </c>
      <c r="HU54" s="741">
        <f>SUM(HU3:HU53)</f>
        <v>0</v>
      </c>
    </row>
    <row r="55" spans="83:229" ht="15" x14ac:dyDescent="0.3">
      <c r="EB55" s="650"/>
      <c r="GD55" s="229"/>
    </row>
  </sheetData>
  <mergeCells count="20">
    <mergeCell ref="HK1:HR1"/>
    <mergeCell ref="A1:D1"/>
    <mergeCell ref="N1:T1"/>
    <mergeCell ref="Y1:AE1"/>
    <mergeCell ref="CY1:DE1"/>
    <mergeCell ref="CQ1:CU1"/>
    <mergeCell ref="BD1:BG1"/>
    <mergeCell ref="BK1:BQ1"/>
    <mergeCell ref="AJ1:AM1"/>
    <mergeCell ref="AR1:AU1"/>
    <mergeCell ref="ED1:EH1"/>
    <mergeCell ref="EK1:ER1"/>
    <mergeCell ref="GI1:GL1"/>
    <mergeCell ref="GQ1:GX1"/>
    <mergeCell ref="DS1:DY1"/>
    <mergeCell ref="FP1:FS1"/>
    <mergeCell ref="FW1:GD1"/>
    <mergeCell ref="EW1:EZ1"/>
    <mergeCell ref="FD1:FK1"/>
    <mergeCell ref="HC1:HF1"/>
  </mergeCells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00B050"/>
    <pageSetUpPr fitToPage="1"/>
  </sheetPr>
  <dimension ref="A1:BR95"/>
  <sheetViews>
    <sheetView zoomScale="70" zoomScaleNormal="70" workbookViewId="0">
      <selection activeCell="B6" sqref="B6:G8"/>
    </sheetView>
  </sheetViews>
  <sheetFormatPr baseColWidth="10" defaultColWidth="11.42578125" defaultRowHeight="12.75" x14ac:dyDescent="0.2"/>
  <cols>
    <col min="1" max="1" width="4.42578125" style="163" customWidth="1"/>
    <col min="2" max="2" width="8.28515625" style="4" bestFit="1" customWidth="1"/>
    <col min="3" max="3" width="8.42578125" style="5" bestFit="1" customWidth="1"/>
    <col min="4" max="4" width="8.7109375" style="6" bestFit="1" customWidth="1"/>
    <col min="5" max="5" width="9.7109375" style="7" hidden="1" customWidth="1"/>
    <col min="6" max="6" width="13.5703125" style="342" hidden="1" customWidth="1"/>
    <col min="7" max="7" width="45.5703125" style="1" customWidth="1"/>
    <col min="8" max="8" width="23.7109375" style="3" customWidth="1"/>
    <col min="9" max="10" width="22.28515625" style="3" customWidth="1"/>
    <col min="11" max="11" width="22.28515625" style="354" customWidth="1"/>
    <col min="12" max="12" width="22.28515625" style="3" hidden="1" customWidth="1"/>
    <col min="13" max="13" width="22.28515625" style="318" hidden="1" customWidth="1"/>
    <col min="14" max="14" width="22.28515625" style="3" hidden="1" customWidth="1"/>
    <col min="15" max="15" width="22.28515625" style="318" hidden="1" customWidth="1"/>
    <col min="16" max="16" width="23.140625" style="396" customWidth="1"/>
    <col min="17" max="17" width="23.140625" style="400" customWidth="1"/>
    <col min="18" max="18" width="23.140625" style="351" customWidth="1"/>
    <col min="19" max="21" width="16.7109375" style="351" hidden="1" customWidth="1"/>
    <col min="22" max="27" width="19.7109375" style="3" hidden="1" customWidth="1"/>
    <col min="28" max="29" width="19.85546875" style="3" hidden="1" customWidth="1"/>
    <col min="30" max="36" width="19.7109375" style="3" hidden="1" customWidth="1"/>
    <col min="37" max="37" width="5.5703125" style="98" customWidth="1"/>
    <col min="38" max="38" width="11.42578125" style="136" customWidth="1"/>
    <col min="39" max="39" width="27.7109375" style="136" customWidth="1"/>
    <col min="40" max="41" width="13.7109375" style="1" customWidth="1"/>
    <col min="42" max="42" width="19.42578125" style="1" customWidth="1"/>
    <col min="43" max="16384" width="11.42578125" style="1"/>
  </cols>
  <sheetData>
    <row r="1" spans="1:70" customFormat="1" ht="15" customHeight="1" thickBot="1" x14ac:dyDescent="0.3">
      <c r="D1" s="38"/>
    </row>
    <row r="2" spans="1:70" s="216" customFormat="1" ht="27" customHeight="1" thickBot="1" x14ac:dyDescent="0.3">
      <c r="A2" s="215"/>
      <c r="B2" s="1839" t="s">
        <v>278</v>
      </c>
      <c r="C2" s="1840"/>
      <c r="D2" s="1840"/>
      <c r="E2" s="1840"/>
      <c r="F2" s="1840"/>
      <c r="G2" s="1840"/>
      <c r="H2" s="1840"/>
      <c r="I2" s="1840"/>
      <c r="J2" s="1840"/>
      <c r="K2" s="1840"/>
      <c r="L2" s="1840"/>
      <c r="M2" s="1840"/>
      <c r="N2" s="1840"/>
      <c r="O2" s="1840"/>
      <c r="P2" s="1840"/>
      <c r="Q2" s="1840"/>
      <c r="R2" s="1840"/>
      <c r="S2" s="1840"/>
      <c r="T2" s="1840"/>
      <c r="U2" s="1840"/>
      <c r="V2" s="1840"/>
      <c r="W2" s="1840"/>
      <c r="X2" s="1840"/>
      <c r="Y2" s="1840"/>
      <c r="Z2" s="1840"/>
      <c r="AA2" s="1840"/>
      <c r="AB2" s="1840"/>
      <c r="AC2" s="1840"/>
      <c r="AD2" s="1840"/>
      <c r="AE2" s="1840"/>
      <c r="AF2" s="1840"/>
      <c r="AG2" s="1840"/>
      <c r="AH2" s="1840"/>
      <c r="AI2" s="1840"/>
      <c r="AJ2" s="1840"/>
      <c r="AK2" s="381"/>
      <c r="AL2" s="381"/>
      <c r="AM2" s="381"/>
    </row>
    <row r="3" spans="1:70" s="394" customFormat="1" ht="27" hidden="1" customHeight="1" x14ac:dyDescent="0.2">
      <c r="A3" s="660"/>
      <c r="B3" s="1841"/>
      <c r="C3" s="1842"/>
      <c r="D3" s="1842"/>
      <c r="E3" s="1842"/>
      <c r="F3" s="1842"/>
      <c r="G3" s="1842"/>
      <c r="H3" s="1842"/>
      <c r="I3" s="1842"/>
      <c r="J3" s="1842"/>
      <c r="K3" s="1842"/>
      <c r="L3" s="1842"/>
      <c r="M3" s="1842"/>
      <c r="N3" s="1842"/>
      <c r="O3" s="1842"/>
      <c r="P3" s="1842"/>
      <c r="Q3" s="1842"/>
      <c r="R3" s="1842"/>
      <c r="S3" s="413" t="s">
        <v>266</v>
      </c>
      <c r="T3" s="413" t="s">
        <v>126</v>
      </c>
      <c r="U3" s="413" t="s">
        <v>266</v>
      </c>
      <c r="V3" s="413" t="s">
        <v>126</v>
      </c>
      <c r="W3" s="413" t="s">
        <v>266</v>
      </c>
      <c r="X3" s="413" t="s">
        <v>126</v>
      </c>
      <c r="Y3" s="413" t="s">
        <v>266</v>
      </c>
      <c r="Z3" s="413" t="s">
        <v>126</v>
      </c>
      <c r="AA3" s="413" t="s">
        <v>266</v>
      </c>
      <c r="AB3" s="413" t="s">
        <v>126</v>
      </c>
      <c r="AC3" s="413" t="s">
        <v>266</v>
      </c>
      <c r="AD3" s="413" t="s">
        <v>126</v>
      </c>
      <c r="AE3" s="454"/>
      <c r="AF3" s="454"/>
      <c r="AG3" s="454"/>
      <c r="AH3" s="454"/>
      <c r="AI3" s="454"/>
      <c r="AJ3" s="454"/>
      <c r="AK3" s="575"/>
      <c r="AL3" s="661"/>
      <c r="AM3" s="661"/>
    </row>
    <row r="4" spans="1:70" s="31" customFormat="1" ht="27" hidden="1" customHeight="1" thickBot="1" x14ac:dyDescent="0.25">
      <c r="A4" s="164"/>
      <c r="B4" s="979"/>
      <c r="C4" s="980"/>
      <c r="D4" s="834"/>
      <c r="E4" s="980"/>
      <c r="F4" s="980"/>
      <c r="G4" s="980"/>
      <c r="H4" s="980"/>
      <c r="I4" s="980"/>
      <c r="J4" s="980"/>
      <c r="K4" s="835"/>
      <c r="L4" s="980"/>
      <c r="M4" s="836"/>
      <c r="N4" s="980"/>
      <c r="O4" s="836"/>
      <c r="P4" s="837"/>
      <c r="Q4" s="838"/>
      <c r="R4" s="836"/>
      <c r="S4" s="836"/>
      <c r="T4" s="836"/>
      <c r="U4" s="836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1"/>
      <c r="AL4" s="136"/>
      <c r="AM4" s="136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</row>
    <row r="5" spans="1:70" s="216" customFormat="1" ht="27" customHeight="1" thickBot="1" x14ac:dyDescent="0.3">
      <c r="A5" s="215"/>
      <c r="B5" s="1754" t="s">
        <v>242</v>
      </c>
      <c r="C5" s="1755"/>
      <c r="D5" s="1755"/>
      <c r="E5" s="1755"/>
      <c r="F5" s="1755"/>
      <c r="G5" s="1755"/>
      <c r="H5" s="1755"/>
      <c r="I5" s="1755"/>
      <c r="J5" s="1755"/>
      <c r="K5" s="1755"/>
      <c r="L5" s="1755"/>
      <c r="M5" s="1755"/>
      <c r="N5" s="1755"/>
      <c r="O5" s="1755"/>
      <c r="P5" s="1755"/>
      <c r="Q5" s="1755"/>
      <c r="R5" s="1755"/>
      <c r="S5" s="1755"/>
      <c r="T5" s="1755"/>
      <c r="U5" s="1755"/>
      <c r="V5" s="1755"/>
      <c r="W5" s="1755"/>
      <c r="X5" s="1755"/>
      <c r="Y5" s="1755"/>
      <c r="Z5" s="1755"/>
      <c r="AA5" s="1755"/>
      <c r="AB5" s="1755"/>
      <c r="AC5" s="1755"/>
      <c r="AD5" s="1755"/>
      <c r="AE5" s="1755"/>
      <c r="AF5" s="1755"/>
      <c r="AG5" s="1755"/>
      <c r="AH5" s="1755"/>
      <c r="AI5" s="1755"/>
      <c r="AJ5" s="1809"/>
      <c r="AK5" s="381"/>
      <c r="AL5" s="381"/>
      <c r="AM5" s="381"/>
    </row>
    <row r="6" spans="1:70" s="216" customFormat="1" ht="27" customHeight="1" thickBot="1" x14ac:dyDescent="0.3">
      <c r="A6" s="215"/>
      <c r="B6" s="1843" t="s">
        <v>276</v>
      </c>
      <c r="C6" s="1844"/>
      <c r="D6" s="1844"/>
      <c r="E6" s="1844"/>
      <c r="F6" s="1844"/>
      <c r="G6" s="1844"/>
      <c r="H6" s="1760" t="s">
        <v>962</v>
      </c>
      <c r="I6" s="1761"/>
      <c r="J6" s="1761"/>
      <c r="K6" s="1761"/>
      <c r="L6" s="1761"/>
      <c r="M6" s="1761"/>
      <c r="N6" s="1761"/>
      <c r="O6" s="1762"/>
      <c r="P6" s="1763" t="s">
        <v>822</v>
      </c>
      <c r="Q6" s="1764"/>
      <c r="R6" s="1765"/>
      <c r="S6" s="1768"/>
      <c r="T6" s="1768"/>
      <c r="U6" s="840"/>
      <c r="V6" s="908"/>
      <c r="W6" s="1142"/>
      <c r="X6" s="1142"/>
      <c r="Y6" s="1770"/>
      <c r="Z6" s="1769"/>
      <c r="AA6" s="1770"/>
      <c r="AB6" s="1769"/>
      <c r="AC6" s="1770"/>
      <c r="AD6" s="1769"/>
      <c r="AE6" s="842"/>
      <c r="AF6" s="840"/>
      <c r="AG6" s="841"/>
      <c r="AH6" s="841"/>
      <c r="AI6" s="841"/>
      <c r="AJ6" s="841"/>
      <c r="AK6" s="381"/>
      <c r="AL6" s="381"/>
      <c r="AM6" s="381"/>
    </row>
    <row r="7" spans="1:70" s="216" customFormat="1" ht="27" customHeight="1" thickBot="1" x14ac:dyDescent="0.3">
      <c r="A7" s="215"/>
      <c r="B7" s="1845"/>
      <c r="C7" s="1846"/>
      <c r="D7" s="1846"/>
      <c r="E7" s="1846"/>
      <c r="F7" s="1846"/>
      <c r="G7" s="1846"/>
      <c r="H7" s="843" t="s">
        <v>129</v>
      </c>
      <c r="I7" s="883" t="s">
        <v>130</v>
      </c>
      <c r="J7" s="844" t="s">
        <v>131</v>
      </c>
      <c r="K7" s="884" t="s">
        <v>132</v>
      </c>
      <c r="L7" s="844" t="s">
        <v>726</v>
      </c>
      <c r="M7" s="884" t="s">
        <v>1042</v>
      </c>
      <c r="N7" s="883" t="s">
        <v>727</v>
      </c>
      <c r="O7" s="885" t="s">
        <v>1043</v>
      </c>
      <c r="P7" s="950" t="s">
        <v>129</v>
      </c>
      <c r="Q7" s="886" t="s">
        <v>130</v>
      </c>
      <c r="R7" s="887" t="s">
        <v>133</v>
      </c>
      <c r="S7" s="1766" t="s">
        <v>0</v>
      </c>
      <c r="T7" s="1766"/>
      <c r="U7" s="1770" t="s">
        <v>136</v>
      </c>
      <c r="V7" s="1769"/>
      <c r="W7" s="1770" t="s">
        <v>6</v>
      </c>
      <c r="X7" s="1769"/>
      <c r="Y7" s="1770" t="s">
        <v>7</v>
      </c>
      <c r="Z7" s="1769"/>
      <c r="AA7" s="1770" t="s">
        <v>8</v>
      </c>
      <c r="AB7" s="1769"/>
      <c r="AC7" s="1770" t="s">
        <v>9</v>
      </c>
      <c r="AD7" s="1769"/>
      <c r="AE7" s="845" t="s">
        <v>79</v>
      </c>
      <c r="AF7" s="840" t="s">
        <v>10</v>
      </c>
      <c r="AG7" s="841" t="s">
        <v>11</v>
      </c>
      <c r="AH7" s="841" t="s">
        <v>12</v>
      </c>
      <c r="AI7" s="841" t="s">
        <v>13</v>
      </c>
      <c r="AJ7" s="841" t="s">
        <v>14</v>
      </c>
      <c r="AK7" s="381"/>
      <c r="AL7" s="381"/>
      <c r="AM7" s="381"/>
    </row>
    <row r="8" spans="1:70" ht="76.5" customHeight="1" thickBot="1" x14ac:dyDescent="0.25">
      <c r="B8" s="1845"/>
      <c r="C8" s="1846"/>
      <c r="D8" s="1846"/>
      <c r="E8" s="1846"/>
      <c r="F8" s="1846"/>
      <c r="G8" s="1846"/>
      <c r="H8" s="294" t="s">
        <v>960</v>
      </c>
      <c r="I8" s="286" t="s">
        <v>961</v>
      </c>
      <c r="J8" s="286" t="s">
        <v>1044</v>
      </c>
      <c r="K8" s="286" t="s">
        <v>1045</v>
      </c>
      <c r="L8" s="286" t="s">
        <v>741</v>
      </c>
      <c r="M8" s="286" t="s">
        <v>740</v>
      </c>
      <c r="N8" s="286" t="s">
        <v>738</v>
      </c>
      <c r="O8" s="287" t="s">
        <v>739</v>
      </c>
      <c r="P8" s="288" t="s">
        <v>1046</v>
      </c>
      <c r="Q8" s="289" t="s">
        <v>1049</v>
      </c>
      <c r="R8" s="290" t="s">
        <v>1050</v>
      </c>
      <c r="S8" s="891" t="s">
        <v>963</v>
      </c>
      <c r="T8" s="1210" t="s">
        <v>866</v>
      </c>
      <c r="U8" s="528" t="s">
        <v>963</v>
      </c>
      <c r="V8" s="1037" t="s">
        <v>964</v>
      </c>
      <c r="W8" s="528" t="s">
        <v>963</v>
      </c>
      <c r="X8" s="1037" t="s">
        <v>964</v>
      </c>
      <c r="Y8" s="528" t="s">
        <v>963</v>
      </c>
      <c r="Z8" s="449" t="s">
        <v>964</v>
      </c>
      <c r="AA8" s="525" t="s">
        <v>963</v>
      </c>
      <c r="AB8" s="915" t="s">
        <v>964</v>
      </c>
      <c r="AC8" s="525" t="s">
        <v>963</v>
      </c>
      <c r="AD8" s="1037" t="s">
        <v>964</v>
      </c>
      <c r="AE8" s="449" t="s">
        <v>964</v>
      </c>
      <c r="AF8" s="449" t="s">
        <v>964</v>
      </c>
      <c r="AG8" s="449" t="s">
        <v>964</v>
      </c>
      <c r="AH8" s="449" t="s">
        <v>964</v>
      </c>
      <c r="AI8" s="449" t="s">
        <v>964</v>
      </c>
      <c r="AJ8" s="915" t="s">
        <v>964</v>
      </c>
      <c r="AK8" s="136"/>
    </row>
    <row r="9" spans="1:70" s="216" customFormat="1" ht="20.100000000000001" customHeight="1" x14ac:dyDescent="0.2">
      <c r="A9" s="215"/>
      <c r="B9" s="212" t="s">
        <v>91</v>
      </c>
      <c r="C9" s="213" t="s">
        <v>92</v>
      </c>
      <c r="D9" s="830" t="s">
        <v>93</v>
      </c>
      <c r="E9" s="214" t="s">
        <v>94</v>
      </c>
      <c r="F9" s="339"/>
      <c r="G9" s="1459" t="s">
        <v>280</v>
      </c>
      <c r="H9" s="295">
        <f>+H34+H72+H10</f>
        <v>117499266</v>
      </c>
      <c r="I9" s="162">
        <f>+I10+I32+I34+I72+I70</f>
        <v>61138811.200000003</v>
      </c>
      <c r="J9" s="162">
        <f ca="1">+J32+J34+J70+J72</f>
        <v>10191593</v>
      </c>
      <c r="K9" s="359">
        <f ca="1">IFERROR(J9/I9,"0.00%")</f>
        <v>0.16669596284201221</v>
      </c>
      <c r="L9" s="162">
        <f>+L10+L32+L34+L72+L70</f>
        <v>10191593</v>
      </c>
      <c r="M9" s="355">
        <f>IFERROR(L9/I9,0)</f>
        <v>0.16669596284201221</v>
      </c>
      <c r="N9" s="295">
        <f>+I9-L9</f>
        <v>50947218.200000003</v>
      </c>
      <c r="O9" s="1100">
        <f>+IFERROR(N9/I9,0)</f>
        <v>0.83330403715798784</v>
      </c>
      <c r="P9" s="1059">
        <f>+P10+P32+P34+P72</f>
        <v>86706005.129999995</v>
      </c>
      <c r="Q9" s="162">
        <f ca="1">+Q10+Q32+Q34</f>
        <v>0</v>
      </c>
      <c r="R9" s="1044">
        <f ca="1">IFERROR(Q9/P9,"0.00%")</f>
        <v>0</v>
      </c>
      <c r="S9" s="1083">
        <f>+S32+S34+S70+S72</f>
        <v>8007172</v>
      </c>
      <c r="T9" s="1211">
        <v>0</v>
      </c>
      <c r="U9" s="1216">
        <v>0</v>
      </c>
      <c r="V9" s="544">
        <v>0</v>
      </c>
      <c r="W9" s="510">
        <f>+W32</f>
        <v>2184421</v>
      </c>
      <c r="X9" s="544">
        <v>0</v>
      </c>
      <c r="Y9" s="765">
        <v>0</v>
      </c>
      <c r="Z9" s="389">
        <f>+Z34+Z72+Z10</f>
        <v>0</v>
      </c>
      <c r="AA9" s="389">
        <v>0</v>
      </c>
      <c r="AB9" s="389">
        <v>0</v>
      </c>
      <c r="AC9" s="1211">
        <v>0</v>
      </c>
      <c r="AD9" s="544">
        <v>0</v>
      </c>
      <c r="AE9" s="607" t="e">
        <f>+AE10+AE32+AE34+AE72</f>
        <v>#REF!</v>
      </c>
      <c r="AF9" s="820">
        <v>0</v>
      </c>
      <c r="AG9" s="821">
        <f>+AG53</f>
        <v>7373296</v>
      </c>
      <c r="AH9" s="389">
        <f>+AH34</f>
        <v>8021053</v>
      </c>
      <c r="AI9" s="389">
        <v>0</v>
      </c>
      <c r="AJ9" s="389">
        <f>+AJ35</f>
        <v>7857172</v>
      </c>
      <c r="AK9" s="136"/>
      <c r="AL9" s="136"/>
      <c r="AM9" s="136"/>
    </row>
    <row r="10" spans="1:70" ht="15" hidden="1" customHeight="1" x14ac:dyDescent="0.2">
      <c r="B10" s="11">
        <v>24</v>
      </c>
      <c r="C10" s="12" t="s">
        <v>2</v>
      </c>
      <c r="D10" s="13"/>
      <c r="E10" s="14"/>
      <c r="F10" s="101"/>
      <c r="G10" s="1460" t="s">
        <v>208</v>
      </c>
      <c r="H10" s="119">
        <f>+H11</f>
        <v>0</v>
      </c>
      <c r="I10" s="2">
        <f>+I11</f>
        <v>0</v>
      </c>
      <c r="J10" s="10">
        <f>+J11</f>
        <v>0</v>
      </c>
      <c r="K10" s="166" t="str">
        <f>IFERROR(J10/I10,"0,0%")</f>
        <v>0,0%</v>
      </c>
      <c r="L10" s="188">
        <f>+L11</f>
        <v>0</v>
      </c>
      <c r="M10" s="356">
        <f>IFERROR(L10/I10,0)</f>
        <v>0</v>
      </c>
      <c r="N10" s="188">
        <v>0</v>
      </c>
      <c r="O10" s="1101">
        <f>+IFERROR(N10/I10,0)</f>
        <v>0</v>
      </c>
      <c r="P10" s="1053">
        <f>+P11</f>
        <v>0</v>
      </c>
      <c r="Q10" s="397">
        <f>+Q11</f>
        <v>0</v>
      </c>
      <c r="R10" s="1045" t="str">
        <f>IFERROR(Q10/P10,"0.00%")</f>
        <v>0.00%</v>
      </c>
      <c r="S10" s="1084">
        <v>0</v>
      </c>
      <c r="T10" s="135">
        <v>0</v>
      </c>
      <c r="U10" s="194">
        <v>0</v>
      </c>
      <c r="V10" s="545">
        <v>0</v>
      </c>
      <c r="W10" s="1201">
        <v>0</v>
      </c>
      <c r="X10" s="545">
        <v>0</v>
      </c>
      <c r="Y10" s="766">
        <v>0</v>
      </c>
      <c r="Z10" s="390">
        <f>+Z11</f>
        <v>0</v>
      </c>
      <c r="AA10" s="390">
        <v>0</v>
      </c>
      <c r="AB10" s="390">
        <v>0</v>
      </c>
      <c r="AC10" s="135">
        <v>0</v>
      </c>
      <c r="AD10" s="545">
        <v>0</v>
      </c>
      <c r="AE10" s="137">
        <v>0</v>
      </c>
      <c r="AF10" s="194">
        <v>0</v>
      </c>
      <c r="AG10" s="390">
        <v>0</v>
      </c>
      <c r="AH10" s="390">
        <v>0</v>
      </c>
      <c r="AI10" s="390">
        <v>0</v>
      </c>
      <c r="AJ10" s="390">
        <v>0</v>
      </c>
    </row>
    <row r="11" spans="1:70" ht="15" hidden="1" customHeight="1" x14ac:dyDescent="0.2">
      <c r="B11" s="11"/>
      <c r="C11" s="17" t="s">
        <v>162</v>
      </c>
      <c r="D11" s="18"/>
      <c r="E11" s="14"/>
      <c r="F11" s="101"/>
      <c r="G11" s="1460" t="s">
        <v>86</v>
      </c>
      <c r="H11" s="119">
        <v>0</v>
      </c>
      <c r="I11" s="2">
        <v>0</v>
      </c>
      <c r="J11" s="2">
        <v>0</v>
      </c>
      <c r="K11" s="166" t="str">
        <f>IFERROR(J11/I11,"0,0%")</f>
        <v>0,0%</v>
      </c>
      <c r="L11" s="188">
        <v>0</v>
      </c>
      <c r="M11" s="356">
        <f>IFERROR(L11/I11,0)</f>
        <v>0</v>
      </c>
      <c r="N11" s="188">
        <v>0</v>
      </c>
      <c r="O11" s="1101">
        <f>+IFERROR(N11/I11,0)</f>
        <v>0</v>
      </c>
      <c r="P11" s="1054">
        <f>+SUM(P12:P31)</f>
        <v>0</v>
      </c>
      <c r="Q11" s="398">
        <f>SUM(Q12:Q31)</f>
        <v>0</v>
      </c>
      <c r="R11" s="1045" t="str">
        <f>IFERROR(Q11/P11,"0.00%")</f>
        <v>0.00%</v>
      </c>
      <c r="S11" s="1084">
        <v>0</v>
      </c>
      <c r="T11" s="135">
        <v>0</v>
      </c>
      <c r="U11" s="194">
        <v>0</v>
      </c>
      <c r="V11" s="545">
        <v>0</v>
      </c>
      <c r="W11" s="1201">
        <v>0</v>
      </c>
      <c r="X11" s="545">
        <v>0</v>
      </c>
      <c r="Y11" s="766">
        <v>0</v>
      </c>
      <c r="Z11" s="390">
        <v>0</v>
      </c>
      <c r="AA11" s="390">
        <v>0</v>
      </c>
      <c r="AB11" s="390">
        <v>0</v>
      </c>
      <c r="AC11" s="135">
        <v>0</v>
      </c>
      <c r="AD11" s="545">
        <v>0</v>
      </c>
      <c r="AE11" s="137">
        <v>0</v>
      </c>
      <c r="AF11" s="194">
        <v>0</v>
      </c>
      <c r="AG11" s="390">
        <v>0</v>
      </c>
      <c r="AH11" s="390">
        <v>0</v>
      </c>
      <c r="AI11" s="390">
        <v>0</v>
      </c>
      <c r="AJ11" s="390">
        <v>0</v>
      </c>
    </row>
    <row r="12" spans="1:70" ht="15" hidden="1" customHeight="1" x14ac:dyDescent="0.2">
      <c r="B12" s="15"/>
      <c r="C12" s="67"/>
      <c r="D12" s="186">
        <v>4</v>
      </c>
      <c r="E12" s="16"/>
      <c r="F12" s="102">
        <v>2402004</v>
      </c>
      <c r="G12" s="1461" t="s">
        <v>286</v>
      </c>
      <c r="H12" s="1454">
        <v>0</v>
      </c>
      <c r="I12" s="9">
        <v>0</v>
      </c>
      <c r="J12" s="9">
        <v>0</v>
      </c>
      <c r="K12" s="190" t="str">
        <f>IFERROR(J12/I12,"0,00%")</f>
        <v>0,00%</v>
      </c>
      <c r="L12" s="48">
        <v>0</v>
      </c>
      <c r="M12" s="357">
        <f>IFERROR(L12/I12,0)</f>
        <v>0</v>
      </c>
      <c r="N12" s="48">
        <v>0</v>
      </c>
      <c r="O12" s="315">
        <f>+IFERROR(N12/I12,0)</f>
        <v>0</v>
      </c>
      <c r="P12" s="1055">
        <v>0</v>
      </c>
      <c r="Q12" s="399">
        <f t="shared" ref="Q12:Q31" si="0">SUMIF($T$3:$AJ$3,"SI",T12:AJ12)</f>
        <v>0</v>
      </c>
      <c r="R12" s="1046" t="str">
        <f>IFERROR(Q12/P12,"0,0%")</f>
        <v>0,0%</v>
      </c>
      <c r="S12" s="1085">
        <v>0</v>
      </c>
      <c r="T12" s="546">
        <v>0</v>
      </c>
      <c r="U12" s="299">
        <v>0</v>
      </c>
      <c r="V12" s="1217">
        <v>0</v>
      </c>
      <c r="W12" s="1354">
        <v>0</v>
      </c>
      <c r="X12" s="1359">
        <v>0</v>
      </c>
      <c r="Y12" s="767">
        <v>0</v>
      </c>
      <c r="Z12" s="401">
        <v>0</v>
      </c>
      <c r="AA12" s="401">
        <v>0</v>
      </c>
      <c r="AB12" s="401">
        <v>0</v>
      </c>
      <c r="AC12" s="1705">
        <v>0</v>
      </c>
      <c r="AD12" s="1359">
        <v>0</v>
      </c>
      <c r="AE12" s="606">
        <v>0</v>
      </c>
      <c r="AF12" s="300">
        <v>0</v>
      </c>
      <c r="AG12" s="401">
        <v>0</v>
      </c>
      <c r="AH12" s="401"/>
      <c r="AI12" s="401"/>
      <c r="AJ12" s="401"/>
    </row>
    <row r="13" spans="1:70" ht="15" hidden="1" customHeight="1" x14ac:dyDescent="0.2">
      <c r="B13" s="15"/>
      <c r="C13" s="67"/>
      <c r="D13" s="831" t="s">
        <v>327</v>
      </c>
      <c r="E13" s="16"/>
      <c r="F13" s="341">
        <v>2402006</v>
      </c>
      <c r="G13" s="1461" t="s">
        <v>307</v>
      </c>
      <c r="H13" s="120">
        <v>0</v>
      </c>
      <c r="I13" s="9">
        <v>0</v>
      </c>
      <c r="J13" s="9">
        <v>0</v>
      </c>
      <c r="K13" s="190" t="str">
        <f t="shared" ref="K13:K31" si="1">IFERROR(J13/I13,"0,00%")</f>
        <v>0,00%</v>
      </c>
      <c r="L13" s="48">
        <v>0</v>
      </c>
      <c r="M13" s="357">
        <f t="shared" ref="M13:M31" si="2">IFERROR(L13/I13,0)</f>
        <v>0</v>
      </c>
      <c r="N13" s="48">
        <v>0</v>
      </c>
      <c r="O13" s="315">
        <f t="shared" ref="O13:O27" si="3">+IFERROR(N13/I13,0)</f>
        <v>0</v>
      </c>
      <c r="P13" s="1055">
        <v>0</v>
      </c>
      <c r="Q13" s="399">
        <f t="shared" si="0"/>
        <v>0</v>
      </c>
      <c r="R13" s="1046" t="str">
        <f t="shared" ref="R13:R31" si="4">IFERROR(Q13/P13,"0,0%")</f>
        <v>0,0%</v>
      </c>
      <c r="S13" s="1085">
        <v>0</v>
      </c>
      <c r="T13" s="546">
        <v>0</v>
      </c>
      <c r="U13" s="299">
        <v>0</v>
      </c>
      <c r="V13" s="1217">
        <v>0</v>
      </c>
      <c r="W13" s="1354">
        <v>0</v>
      </c>
      <c r="X13" s="1359">
        <v>0</v>
      </c>
      <c r="Y13" s="767">
        <v>0</v>
      </c>
      <c r="Z13" s="401">
        <v>0</v>
      </c>
      <c r="AA13" s="401">
        <v>0</v>
      </c>
      <c r="AB13" s="401">
        <v>0</v>
      </c>
      <c r="AC13" s="1705">
        <v>0</v>
      </c>
      <c r="AD13" s="1359">
        <v>0</v>
      </c>
      <c r="AE13" s="606">
        <v>0</v>
      </c>
      <c r="AF13" s="300">
        <v>0</v>
      </c>
      <c r="AG13" s="401">
        <v>0</v>
      </c>
      <c r="AH13" s="401"/>
      <c r="AI13" s="401"/>
      <c r="AJ13" s="401"/>
    </row>
    <row r="14" spans="1:70" ht="15" hidden="1" customHeight="1" x14ac:dyDescent="0.2">
      <c r="B14" s="15"/>
      <c r="C14" s="67"/>
      <c r="D14" s="832" t="s">
        <v>310</v>
      </c>
      <c r="E14" s="16"/>
      <c r="F14" s="341">
        <v>2402007</v>
      </c>
      <c r="G14" s="1461" t="s">
        <v>517</v>
      </c>
      <c r="H14" s="120">
        <v>0</v>
      </c>
      <c r="I14" s="9">
        <v>0</v>
      </c>
      <c r="J14" s="9">
        <v>0</v>
      </c>
      <c r="K14" s="190" t="str">
        <f t="shared" si="1"/>
        <v>0,00%</v>
      </c>
      <c r="L14" s="48">
        <v>0</v>
      </c>
      <c r="M14" s="357">
        <f t="shared" si="2"/>
        <v>0</v>
      </c>
      <c r="N14" s="48">
        <v>0</v>
      </c>
      <c r="O14" s="315">
        <f t="shared" si="3"/>
        <v>0</v>
      </c>
      <c r="P14" s="1055">
        <v>0</v>
      </c>
      <c r="Q14" s="399">
        <f t="shared" si="0"/>
        <v>0</v>
      </c>
      <c r="R14" s="1046" t="str">
        <f t="shared" si="4"/>
        <v>0,0%</v>
      </c>
      <c r="S14" s="1085">
        <v>0</v>
      </c>
      <c r="T14" s="546">
        <v>0</v>
      </c>
      <c r="U14" s="299">
        <v>0</v>
      </c>
      <c r="V14" s="1217">
        <v>0</v>
      </c>
      <c r="W14" s="1354">
        <v>0</v>
      </c>
      <c r="X14" s="1359">
        <v>0</v>
      </c>
      <c r="Y14" s="767">
        <v>0</v>
      </c>
      <c r="Z14" s="401">
        <v>0</v>
      </c>
      <c r="AA14" s="401">
        <v>0</v>
      </c>
      <c r="AB14" s="401">
        <v>0</v>
      </c>
      <c r="AC14" s="1705">
        <v>0</v>
      </c>
      <c r="AD14" s="1359">
        <v>0</v>
      </c>
      <c r="AE14" s="606">
        <v>0</v>
      </c>
      <c r="AF14" s="300">
        <v>0</v>
      </c>
      <c r="AG14" s="401">
        <v>0</v>
      </c>
      <c r="AH14" s="401"/>
      <c r="AI14" s="401"/>
      <c r="AJ14" s="401"/>
    </row>
    <row r="15" spans="1:70" ht="15" hidden="1" customHeight="1" x14ac:dyDescent="0.2">
      <c r="B15" s="15"/>
      <c r="C15" s="67"/>
      <c r="D15" s="611">
        <v>101</v>
      </c>
      <c r="E15" s="16"/>
      <c r="F15" s="341">
        <v>2402101</v>
      </c>
      <c r="G15" s="1461" t="s">
        <v>680</v>
      </c>
      <c r="H15" s="120">
        <v>0</v>
      </c>
      <c r="I15" s="9">
        <v>0</v>
      </c>
      <c r="J15" s="9">
        <v>0</v>
      </c>
      <c r="K15" s="190" t="str">
        <f t="shared" si="1"/>
        <v>0,00%</v>
      </c>
      <c r="L15" s="48">
        <v>0</v>
      </c>
      <c r="M15" s="357">
        <f t="shared" si="2"/>
        <v>0</v>
      </c>
      <c r="N15" s="48">
        <v>0</v>
      </c>
      <c r="O15" s="315">
        <f t="shared" si="3"/>
        <v>0</v>
      </c>
      <c r="P15" s="1055">
        <v>0</v>
      </c>
      <c r="Q15" s="399">
        <f t="shared" si="0"/>
        <v>0</v>
      </c>
      <c r="R15" s="1046" t="str">
        <f t="shared" si="4"/>
        <v>0,0%</v>
      </c>
      <c r="S15" s="1085">
        <v>0</v>
      </c>
      <c r="T15" s="546">
        <v>0</v>
      </c>
      <c r="U15" s="299">
        <v>0</v>
      </c>
      <c r="V15" s="1217">
        <v>0</v>
      </c>
      <c r="W15" s="1354">
        <v>0</v>
      </c>
      <c r="X15" s="1359">
        <v>0</v>
      </c>
      <c r="Y15" s="767">
        <v>0</v>
      </c>
      <c r="Z15" s="401">
        <v>0</v>
      </c>
      <c r="AA15" s="401">
        <v>0</v>
      </c>
      <c r="AB15" s="401">
        <v>0</v>
      </c>
      <c r="AC15" s="1705">
        <v>0</v>
      </c>
      <c r="AD15" s="1359">
        <v>0</v>
      </c>
      <c r="AE15" s="606">
        <v>0</v>
      </c>
      <c r="AF15" s="300">
        <v>0</v>
      </c>
      <c r="AG15" s="401">
        <v>0</v>
      </c>
      <c r="AH15" s="401"/>
      <c r="AI15" s="401"/>
      <c r="AJ15" s="401"/>
    </row>
    <row r="16" spans="1:70" ht="15" hidden="1" customHeight="1" x14ac:dyDescent="0.2">
      <c r="B16" s="15"/>
      <c r="C16" s="67"/>
      <c r="D16" s="611"/>
      <c r="E16" s="16"/>
      <c r="F16" s="341" t="s">
        <v>465</v>
      </c>
      <c r="G16" s="1461" t="s">
        <v>615</v>
      </c>
      <c r="H16" s="120">
        <v>0</v>
      </c>
      <c r="I16" s="9">
        <v>0</v>
      </c>
      <c r="J16" s="9">
        <v>0</v>
      </c>
      <c r="K16" s="190" t="str">
        <f t="shared" si="1"/>
        <v>0,00%</v>
      </c>
      <c r="L16" s="48">
        <v>0</v>
      </c>
      <c r="M16" s="357">
        <f t="shared" si="2"/>
        <v>0</v>
      </c>
      <c r="N16" s="48">
        <v>0</v>
      </c>
      <c r="O16" s="315">
        <f t="shared" si="3"/>
        <v>0</v>
      </c>
      <c r="P16" s="1055">
        <v>0</v>
      </c>
      <c r="Q16" s="399">
        <f t="shared" si="0"/>
        <v>0</v>
      </c>
      <c r="R16" s="1046" t="str">
        <f t="shared" si="4"/>
        <v>0,0%</v>
      </c>
      <c r="S16" s="1085">
        <v>0</v>
      </c>
      <c r="T16" s="546">
        <v>0</v>
      </c>
      <c r="U16" s="299">
        <v>0</v>
      </c>
      <c r="V16" s="1217">
        <v>0</v>
      </c>
      <c r="W16" s="1354">
        <v>0</v>
      </c>
      <c r="X16" s="1359">
        <v>0</v>
      </c>
      <c r="Y16" s="767">
        <v>0</v>
      </c>
      <c r="Z16" s="401">
        <v>0</v>
      </c>
      <c r="AA16" s="401">
        <v>0</v>
      </c>
      <c r="AB16" s="401">
        <v>0</v>
      </c>
      <c r="AC16" s="1705">
        <v>0</v>
      </c>
      <c r="AD16" s="1359">
        <v>0</v>
      </c>
      <c r="AE16" s="606">
        <v>0</v>
      </c>
      <c r="AF16" s="300">
        <v>0</v>
      </c>
      <c r="AG16" s="401">
        <v>0</v>
      </c>
      <c r="AH16" s="401"/>
      <c r="AI16" s="401"/>
      <c r="AJ16" s="401"/>
    </row>
    <row r="17" spans="2:37" ht="15" hidden="1" customHeight="1" x14ac:dyDescent="0.2">
      <c r="B17" s="15"/>
      <c r="C17" s="67"/>
      <c r="D17" s="611">
        <v>103</v>
      </c>
      <c r="E17" s="16"/>
      <c r="F17" s="341">
        <v>2402103</v>
      </c>
      <c r="G17" s="1461" t="s">
        <v>681</v>
      </c>
      <c r="H17" s="120">
        <v>0</v>
      </c>
      <c r="I17" s="9">
        <v>0</v>
      </c>
      <c r="J17" s="9">
        <v>0</v>
      </c>
      <c r="K17" s="190" t="str">
        <f t="shared" si="1"/>
        <v>0,00%</v>
      </c>
      <c r="L17" s="48">
        <v>0</v>
      </c>
      <c r="M17" s="357">
        <f t="shared" si="2"/>
        <v>0</v>
      </c>
      <c r="N17" s="48">
        <v>0</v>
      </c>
      <c r="O17" s="315">
        <f t="shared" si="3"/>
        <v>0</v>
      </c>
      <c r="P17" s="1055">
        <v>0</v>
      </c>
      <c r="Q17" s="399">
        <f t="shared" si="0"/>
        <v>0</v>
      </c>
      <c r="R17" s="1046" t="str">
        <f t="shared" si="4"/>
        <v>0,0%</v>
      </c>
      <c r="S17" s="1085">
        <v>0</v>
      </c>
      <c r="T17" s="546">
        <v>0</v>
      </c>
      <c r="U17" s="299">
        <v>0</v>
      </c>
      <c r="V17" s="1217">
        <v>0</v>
      </c>
      <c r="W17" s="1354">
        <v>0</v>
      </c>
      <c r="X17" s="1359">
        <v>0</v>
      </c>
      <c r="Y17" s="767">
        <v>0</v>
      </c>
      <c r="Z17" s="401">
        <v>0</v>
      </c>
      <c r="AA17" s="401">
        <v>0</v>
      </c>
      <c r="AB17" s="401">
        <v>0</v>
      </c>
      <c r="AC17" s="1705">
        <v>0</v>
      </c>
      <c r="AD17" s="1359">
        <v>0</v>
      </c>
      <c r="AE17" s="606">
        <v>0</v>
      </c>
      <c r="AF17" s="300">
        <v>0</v>
      </c>
      <c r="AG17" s="401">
        <v>0</v>
      </c>
      <c r="AH17" s="401"/>
      <c r="AI17" s="401"/>
      <c r="AJ17" s="401"/>
      <c r="AK17" s="136"/>
    </row>
    <row r="18" spans="2:37" ht="15" hidden="1" customHeight="1" x14ac:dyDescent="0.2">
      <c r="B18" s="15"/>
      <c r="C18" s="67"/>
      <c r="D18" s="611">
        <v>104</v>
      </c>
      <c r="E18" s="16"/>
      <c r="F18" s="341">
        <v>2402104</v>
      </c>
      <c r="G18" s="1461" t="s">
        <v>682</v>
      </c>
      <c r="H18" s="120">
        <v>0</v>
      </c>
      <c r="I18" s="9">
        <v>0</v>
      </c>
      <c r="J18" s="9">
        <v>0</v>
      </c>
      <c r="K18" s="190" t="str">
        <f t="shared" si="1"/>
        <v>0,00%</v>
      </c>
      <c r="L18" s="48">
        <v>0</v>
      </c>
      <c r="M18" s="357">
        <f t="shared" si="2"/>
        <v>0</v>
      </c>
      <c r="N18" s="48">
        <v>0</v>
      </c>
      <c r="O18" s="315">
        <f t="shared" si="3"/>
        <v>0</v>
      </c>
      <c r="P18" s="1055">
        <v>0</v>
      </c>
      <c r="Q18" s="399">
        <f t="shared" si="0"/>
        <v>0</v>
      </c>
      <c r="R18" s="1046" t="str">
        <f t="shared" si="4"/>
        <v>0,0%</v>
      </c>
      <c r="S18" s="1085">
        <v>0</v>
      </c>
      <c r="T18" s="546">
        <v>0</v>
      </c>
      <c r="U18" s="299">
        <v>0</v>
      </c>
      <c r="V18" s="1217">
        <v>0</v>
      </c>
      <c r="W18" s="1354">
        <v>0</v>
      </c>
      <c r="X18" s="1359">
        <v>0</v>
      </c>
      <c r="Y18" s="767">
        <v>0</v>
      </c>
      <c r="Z18" s="401">
        <v>0</v>
      </c>
      <c r="AA18" s="401">
        <v>0</v>
      </c>
      <c r="AB18" s="401">
        <v>0</v>
      </c>
      <c r="AC18" s="1705">
        <v>0</v>
      </c>
      <c r="AD18" s="1359">
        <v>0</v>
      </c>
      <c r="AE18" s="606">
        <v>0</v>
      </c>
      <c r="AF18" s="300">
        <v>0</v>
      </c>
      <c r="AG18" s="401">
        <v>0</v>
      </c>
      <c r="AH18" s="401"/>
      <c r="AI18" s="401"/>
      <c r="AJ18" s="401"/>
      <c r="AK18" s="136"/>
    </row>
    <row r="19" spans="2:37" ht="15" hidden="1" customHeight="1" x14ac:dyDescent="0.2">
      <c r="B19" s="15"/>
      <c r="C19" s="67"/>
      <c r="D19" s="611">
        <v>105</v>
      </c>
      <c r="E19" s="16"/>
      <c r="F19" s="341">
        <v>2402105</v>
      </c>
      <c r="G19" s="1461" t="s">
        <v>683</v>
      </c>
      <c r="H19" s="120">
        <v>0</v>
      </c>
      <c r="I19" s="9">
        <v>0</v>
      </c>
      <c r="J19" s="9">
        <v>0</v>
      </c>
      <c r="K19" s="190" t="str">
        <f t="shared" si="1"/>
        <v>0,00%</v>
      </c>
      <c r="L19" s="48">
        <v>0</v>
      </c>
      <c r="M19" s="357">
        <f t="shared" si="2"/>
        <v>0</v>
      </c>
      <c r="N19" s="48">
        <v>0</v>
      </c>
      <c r="O19" s="315">
        <f t="shared" si="3"/>
        <v>0</v>
      </c>
      <c r="P19" s="1055">
        <v>0</v>
      </c>
      <c r="Q19" s="399">
        <f t="shared" si="0"/>
        <v>0</v>
      </c>
      <c r="R19" s="1046" t="str">
        <f t="shared" si="4"/>
        <v>0,0%</v>
      </c>
      <c r="S19" s="1085">
        <v>0</v>
      </c>
      <c r="T19" s="546">
        <v>0</v>
      </c>
      <c r="U19" s="299">
        <v>0</v>
      </c>
      <c r="V19" s="1217">
        <v>0</v>
      </c>
      <c r="W19" s="1354">
        <v>0</v>
      </c>
      <c r="X19" s="1359">
        <v>0</v>
      </c>
      <c r="Y19" s="767">
        <v>0</v>
      </c>
      <c r="Z19" s="401">
        <v>0</v>
      </c>
      <c r="AA19" s="401">
        <v>0</v>
      </c>
      <c r="AB19" s="401">
        <v>0</v>
      </c>
      <c r="AC19" s="1705">
        <v>0</v>
      </c>
      <c r="AD19" s="1359">
        <v>0</v>
      </c>
      <c r="AE19" s="606">
        <v>0</v>
      </c>
      <c r="AF19" s="300">
        <v>0</v>
      </c>
      <c r="AG19" s="401">
        <v>0</v>
      </c>
      <c r="AH19" s="401"/>
      <c r="AI19" s="401"/>
      <c r="AJ19" s="401"/>
      <c r="AK19" s="136"/>
    </row>
    <row r="20" spans="2:37" ht="15" hidden="1" customHeight="1" x14ac:dyDescent="0.2">
      <c r="B20" s="15"/>
      <c r="C20" s="67"/>
      <c r="D20" s="611">
        <v>106</v>
      </c>
      <c r="E20" s="16"/>
      <c r="F20" s="341">
        <v>2402106</v>
      </c>
      <c r="G20" s="1461" t="s">
        <v>684</v>
      </c>
      <c r="H20" s="120">
        <v>0</v>
      </c>
      <c r="I20" s="9">
        <v>0</v>
      </c>
      <c r="J20" s="9">
        <v>0</v>
      </c>
      <c r="K20" s="190" t="str">
        <f t="shared" si="1"/>
        <v>0,00%</v>
      </c>
      <c r="L20" s="48">
        <v>0</v>
      </c>
      <c r="M20" s="357">
        <f t="shared" si="2"/>
        <v>0</v>
      </c>
      <c r="N20" s="48">
        <v>0</v>
      </c>
      <c r="O20" s="315">
        <f t="shared" si="3"/>
        <v>0</v>
      </c>
      <c r="P20" s="1055">
        <v>0</v>
      </c>
      <c r="Q20" s="399">
        <f t="shared" si="0"/>
        <v>0</v>
      </c>
      <c r="R20" s="1046" t="str">
        <f t="shared" si="4"/>
        <v>0,0%</v>
      </c>
      <c r="S20" s="1085">
        <v>0</v>
      </c>
      <c r="T20" s="546">
        <v>0</v>
      </c>
      <c r="U20" s="299">
        <v>0</v>
      </c>
      <c r="V20" s="1217">
        <v>0</v>
      </c>
      <c r="W20" s="1354">
        <v>0</v>
      </c>
      <c r="X20" s="1359">
        <v>0</v>
      </c>
      <c r="Y20" s="767">
        <v>0</v>
      </c>
      <c r="Z20" s="401">
        <v>0</v>
      </c>
      <c r="AA20" s="401">
        <v>0</v>
      </c>
      <c r="AB20" s="401">
        <v>0</v>
      </c>
      <c r="AC20" s="1705">
        <v>0</v>
      </c>
      <c r="AD20" s="1359">
        <v>0</v>
      </c>
      <c r="AE20" s="606">
        <v>0</v>
      </c>
      <c r="AF20" s="300">
        <v>0</v>
      </c>
      <c r="AG20" s="401">
        <v>0</v>
      </c>
      <c r="AH20" s="401"/>
      <c r="AI20" s="401"/>
      <c r="AJ20" s="401"/>
      <c r="AK20" s="136"/>
    </row>
    <row r="21" spans="2:37" ht="15" hidden="1" customHeight="1" x14ac:dyDescent="0.2">
      <c r="B21" s="15"/>
      <c r="C21" s="67"/>
      <c r="D21" s="611">
        <v>107</v>
      </c>
      <c r="E21" s="16"/>
      <c r="F21" s="341">
        <v>2402107</v>
      </c>
      <c r="G21" s="1461" t="s">
        <v>606</v>
      </c>
      <c r="H21" s="120">
        <v>0</v>
      </c>
      <c r="I21" s="9">
        <v>0</v>
      </c>
      <c r="J21" s="9">
        <v>0</v>
      </c>
      <c r="K21" s="190" t="str">
        <f t="shared" si="1"/>
        <v>0,00%</v>
      </c>
      <c r="L21" s="48">
        <v>0</v>
      </c>
      <c r="M21" s="357">
        <f t="shared" si="2"/>
        <v>0</v>
      </c>
      <c r="N21" s="48">
        <v>0</v>
      </c>
      <c r="O21" s="315">
        <f t="shared" si="3"/>
        <v>0</v>
      </c>
      <c r="P21" s="1055">
        <v>0</v>
      </c>
      <c r="Q21" s="399">
        <f t="shared" si="0"/>
        <v>0</v>
      </c>
      <c r="R21" s="1046" t="str">
        <f t="shared" si="4"/>
        <v>0,0%</v>
      </c>
      <c r="S21" s="1085">
        <v>0</v>
      </c>
      <c r="T21" s="546">
        <v>0</v>
      </c>
      <c r="U21" s="299">
        <v>0</v>
      </c>
      <c r="V21" s="1217">
        <v>0</v>
      </c>
      <c r="W21" s="1354">
        <v>0</v>
      </c>
      <c r="X21" s="1359">
        <v>0</v>
      </c>
      <c r="Y21" s="767">
        <v>0</v>
      </c>
      <c r="Z21" s="401">
        <v>0</v>
      </c>
      <c r="AA21" s="401">
        <v>0</v>
      </c>
      <c r="AB21" s="401">
        <v>0</v>
      </c>
      <c r="AC21" s="1705">
        <v>0</v>
      </c>
      <c r="AD21" s="1359">
        <v>0</v>
      </c>
      <c r="AE21" s="606">
        <v>0</v>
      </c>
      <c r="AF21" s="300">
        <v>0</v>
      </c>
      <c r="AG21" s="401">
        <v>0</v>
      </c>
      <c r="AH21" s="401"/>
      <c r="AI21" s="401"/>
      <c r="AJ21" s="401"/>
      <c r="AK21" s="136"/>
    </row>
    <row r="22" spans="2:37" ht="15" hidden="1" customHeight="1" x14ac:dyDescent="0.2">
      <c r="B22" s="15"/>
      <c r="C22" s="67"/>
      <c r="D22" s="611"/>
      <c r="E22" s="16"/>
      <c r="F22" s="341" t="s">
        <v>466</v>
      </c>
      <c r="G22" s="1461" t="s">
        <v>790</v>
      </c>
      <c r="H22" s="120">
        <v>0</v>
      </c>
      <c r="I22" s="9">
        <v>0</v>
      </c>
      <c r="J22" s="9">
        <v>0</v>
      </c>
      <c r="K22" s="190" t="str">
        <f t="shared" si="1"/>
        <v>0,00%</v>
      </c>
      <c r="L22" s="48">
        <v>0</v>
      </c>
      <c r="M22" s="357">
        <f t="shared" si="2"/>
        <v>0</v>
      </c>
      <c r="N22" s="48">
        <v>0</v>
      </c>
      <c r="O22" s="315">
        <f t="shared" si="3"/>
        <v>0</v>
      </c>
      <c r="P22" s="1055">
        <v>0</v>
      </c>
      <c r="Q22" s="399">
        <f t="shared" si="0"/>
        <v>0</v>
      </c>
      <c r="R22" s="1046" t="str">
        <f t="shared" si="4"/>
        <v>0,0%</v>
      </c>
      <c r="S22" s="1085">
        <v>0</v>
      </c>
      <c r="T22" s="546">
        <v>0</v>
      </c>
      <c r="U22" s="299">
        <v>0</v>
      </c>
      <c r="V22" s="1217">
        <v>0</v>
      </c>
      <c r="W22" s="1354">
        <v>0</v>
      </c>
      <c r="X22" s="1359">
        <v>0</v>
      </c>
      <c r="Y22" s="767">
        <v>0</v>
      </c>
      <c r="Z22" s="401">
        <v>0</v>
      </c>
      <c r="AA22" s="401">
        <v>0</v>
      </c>
      <c r="AB22" s="401">
        <v>0</v>
      </c>
      <c r="AC22" s="1705">
        <v>0</v>
      </c>
      <c r="AD22" s="1359">
        <v>0</v>
      </c>
      <c r="AE22" s="606">
        <v>0</v>
      </c>
      <c r="AF22" s="300">
        <v>0</v>
      </c>
      <c r="AG22" s="401">
        <v>0</v>
      </c>
      <c r="AH22" s="401"/>
      <c r="AI22" s="401"/>
      <c r="AJ22" s="401"/>
      <c r="AK22" s="136"/>
    </row>
    <row r="23" spans="2:37" ht="15" hidden="1" customHeight="1" x14ac:dyDescent="0.2">
      <c r="B23" s="15"/>
      <c r="C23" s="67"/>
      <c r="D23" s="611">
        <v>109</v>
      </c>
      <c r="E23" s="16"/>
      <c r="F23" s="341">
        <v>2402109</v>
      </c>
      <c r="G23" s="1461" t="s">
        <v>685</v>
      </c>
      <c r="H23" s="120">
        <v>0</v>
      </c>
      <c r="I23" s="9">
        <v>0</v>
      </c>
      <c r="J23" s="9">
        <v>0</v>
      </c>
      <c r="K23" s="190" t="str">
        <f t="shared" si="1"/>
        <v>0,00%</v>
      </c>
      <c r="L23" s="48">
        <v>0</v>
      </c>
      <c r="M23" s="357">
        <f t="shared" si="2"/>
        <v>0</v>
      </c>
      <c r="N23" s="48">
        <v>0</v>
      </c>
      <c r="O23" s="315">
        <f t="shared" si="3"/>
        <v>0</v>
      </c>
      <c r="P23" s="1055">
        <v>0</v>
      </c>
      <c r="Q23" s="399">
        <f t="shared" si="0"/>
        <v>0</v>
      </c>
      <c r="R23" s="1046" t="str">
        <f t="shared" si="4"/>
        <v>0,0%</v>
      </c>
      <c r="S23" s="1085">
        <v>0</v>
      </c>
      <c r="T23" s="546">
        <v>0</v>
      </c>
      <c r="U23" s="299">
        <v>0</v>
      </c>
      <c r="V23" s="1217">
        <v>0</v>
      </c>
      <c r="W23" s="1354">
        <v>0</v>
      </c>
      <c r="X23" s="1359">
        <v>0</v>
      </c>
      <c r="Y23" s="767">
        <v>0</v>
      </c>
      <c r="Z23" s="401">
        <v>0</v>
      </c>
      <c r="AA23" s="401">
        <v>0</v>
      </c>
      <c r="AB23" s="401">
        <v>0</v>
      </c>
      <c r="AC23" s="1705">
        <v>0</v>
      </c>
      <c r="AD23" s="1359">
        <v>0</v>
      </c>
      <c r="AE23" s="606">
        <v>0</v>
      </c>
      <c r="AF23" s="300">
        <v>0</v>
      </c>
      <c r="AG23" s="401">
        <v>0</v>
      </c>
      <c r="AH23" s="401"/>
      <c r="AI23" s="401"/>
      <c r="AJ23" s="401"/>
      <c r="AK23" s="136"/>
    </row>
    <row r="24" spans="2:37" ht="15" hidden="1" customHeight="1" x14ac:dyDescent="0.2">
      <c r="B24" s="15"/>
      <c r="C24" s="67"/>
      <c r="D24" s="611">
        <v>110</v>
      </c>
      <c r="E24" s="16"/>
      <c r="F24" s="341">
        <v>2402110</v>
      </c>
      <c r="G24" s="1461" t="s">
        <v>686</v>
      </c>
      <c r="H24" s="120">
        <v>0</v>
      </c>
      <c r="I24" s="9">
        <v>0</v>
      </c>
      <c r="J24" s="9">
        <v>0</v>
      </c>
      <c r="K24" s="190" t="str">
        <f t="shared" si="1"/>
        <v>0,00%</v>
      </c>
      <c r="L24" s="48">
        <v>0</v>
      </c>
      <c r="M24" s="357">
        <f t="shared" si="2"/>
        <v>0</v>
      </c>
      <c r="N24" s="48">
        <v>0</v>
      </c>
      <c r="O24" s="315">
        <f t="shared" si="3"/>
        <v>0</v>
      </c>
      <c r="P24" s="1055">
        <v>0</v>
      </c>
      <c r="Q24" s="399">
        <f t="shared" si="0"/>
        <v>0</v>
      </c>
      <c r="R24" s="1046" t="str">
        <f t="shared" si="4"/>
        <v>0,0%</v>
      </c>
      <c r="S24" s="1085">
        <v>0</v>
      </c>
      <c r="T24" s="546">
        <v>0</v>
      </c>
      <c r="U24" s="299">
        <v>0</v>
      </c>
      <c r="V24" s="1217">
        <v>0</v>
      </c>
      <c r="W24" s="1354">
        <v>0</v>
      </c>
      <c r="X24" s="1359">
        <v>0</v>
      </c>
      <c r="Y24" s="767">
        <v>0</v>
      </c>
      <c r="Z24" s="401">
        <v>0</v>
      </c>
      <c r="AA24" s="401">
        <v>0</v>
      </c>
      <c r="AB24" s="401">
        <v>0</v>
      </c>
      <c r="AC24" s="1705">
        <v>0</v>
      </c>
      <c r="AD24" s="1359">
        <v>0</v>
      </c>
      <c r="AE24" s="606">
        <v>0</v>
      </c>
      <c r="AF24" s="300">
        <v>0</v>
      </c>
      <c r="AG24" s="401">
        <v>0</v>
      </c>
      <c r="AH24" s="401"/>
      <c r="AI24" s="401"/>
      <c r="AJ24" s="401"/>
      <c r="AK24" s="136"/>
    </row>
    <row r="25" spans="2:37" ht="15" hidden="1" customHeight="1" x14ac:dyDescent="0.2">
      <c r="B25" s="15"/>
      <c r="C25" s="67"/>
      <c r="D25" s="611"/>
      <c r="E25" s="16"/>
      <c r="F25" s="1462" t="s">
        <v>467</v>
      </c>
      <c r="G25" s="1461" t="s">
        <v>616</v>
      </c>
      <c r="H25" s="120">
        <v>0</v>
      </c>
      <c r="I25" s="9">
        <v>0</v>
      </c>
      <c r="J25" s="9">
        <v>0</v>
      </c>
      <c r="K25" s="190" t="str">
        <f t="shared" si="1"/>
        <v>0,00%</v>
      </c>
      <c r="L25" s="48">
        <v>0</v>
      </c>
      <c r="M25" s="357">
        <f t="shared" si="2"/>
        <v>0</v>
      </c>
      <c r="N25" s="48">
        <v>0</v>
      </c>
      <c r="O25" s="315">
        <f t="shared" si="3"/>
        <v>0</v>
      </c>
      <c r="P25" s="1055">
        <v>0</v>
      </c>
      <c r="Q25" s="399">
        <f t="shared" si="0"/>
        <v>0</v>
      </c>
      <c r="R25" s="1046" t="str">
        <f t="shared" si="4"/>
        <v>0,0%</v>
      </c>
      <c r="S25" s="1085">
        <v>0</v>
      </c>
      <c r="T25" s="546">
        <v>0</v>
      </c>
      <c r="U25" s="299">
        <v>0</v>
      </c>
      <c r="V25" s="1217">
        <v>0</v>
      </c>
      <c r="W25" s="1354">
        <v>0</v>
      </c>
      <c r="X25" s="1359">
        <v>0</v>
      </c>
      <c r="Y25" s="767">
        <v>0</v>
      </c>
      <c r="Z25" s="401">
        <v>0</v>
      </c>
      <c r="AA25" s="401">
        <v>0</v>
      </c>
      <c r="AB25" s="401">
        <v>0</v>
      </c>
      <c r="AC25" s="1705">
        <v>0</v>
      </c>
      <c r="AD25" s="1359">
        <v>0</v>
      </c>
      <c r="AE25" s="606">
        <v>0</v>
      </c>
      <c r="AF25" s="300">
        <v>0</v>
      </c>
      <c r="AG25" s="401">
        <v>0</v>
      </c>
      <c r="AH25" s="401"/>
      <c r="AI25" s="401"/>
      <c r="AJ25" s="401"/>
      <c r="AK25" s="136"/>
    </row>
    <row r="26" spans="2:37" ht="15" hidden="1" customHeight="1" x14ac:dyDescent="0.2">
      <c r="B26" s="15"/>
      <c r="C26" s="67"/>
      <c r="D26" s="611">
        <v>112</v>
      </c>
      <c r="E26" s="16"/>
      <c r="F26" s="341">
        <v>2402112</v>
      </c>
      <c r="G26" s="1461" t="s">
        <v>687</v>
      </c>
      <c r="H26" s="120">
        <v>0</v>
      </c>
      <c r="I26" s="9">
        <v>0</v>
      </c>
      <c r="J26" s="9">
        <v>0</v>
      </c>
      <c r="K26" s="190" t="str">
        <f t="shared" si="1"/>
        <v>0,00%</v>
      </c>
      <c r="L26" s="48">
        <v>0</v>
      </c>
      <c r="M26" s="357">
        <f t="shared" si="2"/>
        <v>0</v>
      </c>
      <c r="N26" s="48">
        <v>0</v>
      </c>
      <c r="O26" s="315">
        <f t="shared" si="3"/>
        <v>0</v>
      </c>
      <c r="P26" s="1055">
        <v>0</v>
      </c>
      <c r="Q26" s="399">
        <f t="shared" si="0"/>
        <v>0</v>
      </c>
      <c r="R26" s="1046" t="str">
        <f t="shared" si="4"/>
        <v>0,0%</v>
      </c>
      <c r="S26" s="1085">
        <v>0</v>
      </c>
      <c r="T26" s="546">
        <v>0</v>
      </c>
      <c r="U26" s="299">
        <v>0</v>
      </c>
      <c r="V26" s="1217">
        <v>0</v>
      </c>
      <c r="W26" s="1354">
        <v>0</v>
      </c>
      <c r="X26" s="1359">
        <v>0</v>
      </c>
      <c r="Y26" s="767">
        <v>0</v>
      </c>
      <c r="Z26" s="401">
        <v>0</v>
      </c>
      <c r="AA26" s="401">
        <v>0</v>
      </c>
      <c r="AB26" s="401">
        <v>0</v>
      </c>
      <c r="AC26" s="1705">
        <v>0</v>
      </c>
      <c r="AD26" s="1359">
        <v>0</v>
      </c>
      <c r="AE26" s="606">
        <v>0</v>
      </c>
      <c r="AF26" s="300">
        <v>0</v>
      </c>
      <c r="AG26" s="401">
        <v>0</v>
      </c>
      <c r="AH26" s="401"/>
      <c r="AI26" s="401"/>
      <c r="AJ26" s="401"/>
      <c r="AK26" s="136"/>
    </row>
    <row r="27" spans="2:37" ht="15" hidden="1" customHeight="1" x14ac:dyDescent="0.2">
      <c r="B27" s="15"/>
      <c r="C27" s="67"/>
      <c r="D27" s="611">
        <v>113</v>
      </c>
      <c r="E27" s="16"/>
      <c r="F27" s="341">
        <v>2402113</v>
      </c>
      <c r="G27" s="1461" t="s">
        <v>688</v>
      </c>
      <c r="H27" s="120">
        <v>0</v>
      </c>
      <c r="I27" s="9">
        <v>0</v>
      </c>
      <c r="J27" s="9">
        <v>0</v>
      </c>
      <c r="K27" s="190" t="str">
        <f t="shared" si="1"/>
        <v>0,00%</v>
      </c>
      <c r="L27" s="48">
        <v>0</v>
      </c>
      <c r="M27" s="357">
        <f t="shared" si="2"/>
        <v>0</v>
      </c>
      <c r="N27" s="48">
        <v>0</v>
      </c>
      <c r="O27" s="315">
        <f t="shared" si="3"/>
        <v>0</v>
      </c>
      <c r="P27" s="1055">
        <v>0</v>
      </c>
      <c r="Q27" s="399">
        <f t="shared" si="0"/>
        <v>0</v>
      </c>
      <c r="R27" s="1046" t="str">
        <f t="shared" si="4"/>
        <v>0,0%</v>
      </c>
      <c r="S27" s="1085">
        <v>0</v>
      </c>
      <c r="T27" s="546">
        <v>0</v>
      </c>
      <c r="U27" s="299">
        <v>0</v>
      </c>
      <c r="V27" s="1217">
        <v>0</v>
      </c>
      <c r="W27" s="1354">
        <v>0</v>
      </c>
      <c r="X27" s="1359">
        <v>0</v>
      </c>
      <c r="Y27" s="767">
        <v>0</v>
      </c>
      <c r="Z27" s="401">
        <v>0</v>
      </c>
      <c r="AA27" s="401">
        <v>0</v>
      </c>
      <c r="AB27" s="401">
        <v>0</v>
      </c>
      <c r="AC27" s="1705">
        <v>0</v>
      </c>
      <c r="AD27" s="1359">
        <v>0</v>
      </c>
      <c r="AE27" s="606">
        <v>0</v>
      </c>
      <c r="AF27" s="300">
        <v>0</v>
      </c>
      <c r="AG27" s="401">
        <v>0</v>
      </c>
      <c r="AH27" s="401"/>
      <c r="AI27" s="401"/>
      <c r="AJ27" s="401"/>
      <c r="AK27" s="136"/>
    </row>
    <row r="28" spans="2:37" ht="15" hidden="1" customHeight="1" x14ac:dyDescent="0.2">
      <c r="B28" s="15"/>
      <c r="C28" s="67"/>
      <c r="D28" s="611">
        <v>114</v>
      </c>
      <c r="E28" s="16"/>
      <c r="F28" s="341">
        <v>2402114</v>
      </c>
      <c r="G28" s="1461" t="s">
        <v>689</v>
      </c>
      <c r="H28" s="120">
        <v>0</v>
      </c>
      <c r="I28" s="9">
        <v>0</v>
      </c>
      <c r="J28" s="9">
        <v>0</v>
      </c>
      <c r="K28" s="190" t="str">
        <f t="shared" si="1"/>
        <v>0,00%</v>
      </c>
      <c r="L28" s="48">
        <v>0</v>
      </c>
      <c r="M28" s="357">
        <f t="shared" si="2"/>
        <v>0</v>
      </c>
      <c r="N28" s="48">
        <v>0</v>
      </c>
      <c r="O28" s="315">
        <f>+IFERROR(N28/I28,0)</f>
        <v>0</v>
      </c>
      <c r="P28" s="1055">
        <v>0</v>
      </c>
      <c r="Q28" s="399">
        <f t="shared" si="0"/>
        <v>0</v>
      </c>
      <c r="R28" s="1046" t="str">
        <f t="shared" si="4"/>
        <v>0,0%</v>
      </c>
      <c r="S28" s="1085">
        <v>0</v>
      </c>
      <c r="T28" s="546">
        <v>0</v>
      </c>
      <c r="U28" s="299">
        <v>0</v>
      </c>
      <c r="V28" s="1217">
        <v>0</v>
      </c>
      <c r="W28" s="1354">
        <v>0</v>
      </c>
      <c r="X28" s="1359">
        <v>0</v>
      </c>
      <c r="Y28" s="767">
        <v>0</v>
      </c>
      <c r="Z28" s="401">
        <v>0</v>
      </c>
      <c r="AA28" s="401">
        <v>0</v>
      </c>
      <c r="AB28" s="401">
        <v>0</v>
      </c>
      <c r="AC28" s="1705">
        <v>0</v>
      </c>
      <c r="AD28" s="1359">
        <v>0</v>
      </c>
      <c r="AE28" s="606">
        <v>0</v>
      </c>
      <c r="AF28" s="300">
        <v>0</v>
      </c>
      <c r="AG28" s="401">
        <v>0</v>
      </c>
      <c r="AH28" s="401"/>
      <c r="AI28" s="401"/>
      <c r="AJ28" s="401"/>
      <c r="AK28" s="1"/>
    </row>
    <row r="29" spans="2:37" ht="15" hidden="1" customHeight="1" x14ac:dyDescent="0.2">
      <c r="B29" s="15"/>
      <c r="C29" s="67"/>
      <c r="D29" s="611">
        <v>115</v>
      </c>
      <c r="E29" s="16"/>
      <c r="F29" s="341">
        <v>2402115</v>
      </c>
      <c r="G29" s="1461" t="s">
        <v>690</v>
      </c>
      <c r="H29" s="120">
        <v>0</v>
      </c>
      <c r="I29" s="9">
        <v>0</v>
      </c>
      <c r="J29" s="9">
        <v>0</v>
      </c>
      <c r="K29" s="190" t="str">
        <f t="shared" si="1"/>
        <v>0,00%</v>
      </c>
      <c r="L29" s="48">
        <v>0</v>
      </c>
      <c r="M29" s="357">
        <f t="shared" si="2"/>
        <v>0</v>
      </c>
      <c r="N29" s="48">
        <v>0</v>
      </c>
      <c r="O29" s="315">
        <f t="shared" ref="O29:O35" si="5">+IFERROR(N29/I29,0)</f>
        <v>0</v>
      </c>
      <c r="P29" s="1055">
        <v>0</v>
      </c>
      <c r="Q29" s="399">
        <f t="shared" si="0"/>
        <v>0</v>
      </c>
      <c r="R29" s="1046" t="str">
        <f t="shared" si="4"/>
        <v>0,0%</v>
      </c>
      <c r="S29" s="1085">
        <v>0</v>
      </c>
      <c r="T29" s="546">
        <v>0</v>
      </c>
      <c r="U29" s="299">
        <v>0</v>
      </c>
      <c r="V29" s="1217">
        <v>0</v>
      </c>
      <c r="W29" s="1354">
        <v>0</v>
      </c>
      <c r="X29" s="1359">
        <v>0</v>
      </c>
      <c r="Y29" s="767">
        <v>0</v>
      </c>
      <c r="Z29" s="401">
        <v>0</v>
      </c>
      <c r="AA29" s="401">
        <v>0</v>
      </c>
      <c r="AB29" s="401">
        <v>0</v>
      </c>
      <c r="AC29" s="1705">
        <v>0</v>
      </c>
      <c r="AD29" s="1359">
        <v>0</v>
      </c>
      <c r="AE29" s="606">
        <v>0</v>
      </c>
      <c r="AF29" s="300">
        <v>0</v>
      </c>
      <c r="AG29" s="401">
        <v>0</v>
      </c>
      <c r="AH29" s="401"/>
      <c r="AI29" s="401"/>
      <c r="AJ29" s="401"/>
      <c r="AK29" s="1"/>
    </row>
    <row r="30" spans="2:37" ht="15" hidden="1" customHeight="1" x14ac:dyDescent="0.2">
      <c r="B30" s="15"/>
      <c r="C30" s="67"/>
      <c r="D30" s="611"/>
      <c r="E30" s="16"/>
      <c r="F30" s="341">
        <v>2402116</v>
      </c>
      <c r="G30" s="1461" t="s">
        <v>607</v>
      </c>
      <c r="H30" s="120">
        <v>0</v>
      </c>
      <c r="I30" s="9">
        <v>0</v>
      </c>
      <c r="J30" s="9">
        <v>0</v>
      </c>
      <c r="K30" s="190" t="str">
        <f t="shared" si="1"/>
        <v>0,00%</v>
      </c>
      <c r="L30" s="48">
        <v>0</v>
      </c>
      <c r="M30" s="357">
        <f t="shared" si="2"/>
        <v>0</v>
      </c>
      <c r="N30" s="48">
        <v>0</v>
      </c>
      <c r="O30" s="315">
        <f t="shared" si="5"/>
        <v>0</v>
      </c>
      <c r="P30" s="1055">
        <v>0</v>
      </c>
      <c r="Q30" s="399">
        <f t="shared" si="0"/>
        <v>0</v>
      </c>
      <c r="R30" s="1046" t="str">
        <f t="shared" si="4"/>
        <v>0,0%</v>
      </c>
      <c r="S30" s="1085">
        <v>0</v>
      </c>
      <c r="T30" s="546">
        <v>0</v>
      </c>
      <c r="U30" s="299">
        <v>0</v>
      </c>
      <c r="V30" s="1217">
        <v>0</v>
      </c>
      <c r="W30" s="1354">
        <v>0</v>
      </c>
      <c r="X30" s="1359">
        <v>0</v>
      </c>
      <c r="Y30" s="767">
        <v>0</v>
      </c>
      <c r="Z30" s="401">
        <v>0</v>
      </c>
      <c r="AA30" s="401">
        <v>0</v>
      </c>
      <c r="AB30" s="401">
        <v>0</v>
      </c>
      <c r="AC30" s="1705">
        <v>0</v>
      </c>
      <c r="AD30" s="1359">
        <v>0</v>
      </c>
      <c r="AE30" s="606">
        <v>0</v>
      </c>
      <c r="AF30" s="300">
        <v>0</v>
      </c>
      <c r="AG30" s="401">
        <v>0</v>
      </c>
      <c r="AH30" s="401"/>
      <c r="AI30" s="401"/>
      <c r="AJ30" s="401"/>
      <c r="AK30" s="1"/>
    </row>
    <row r="31" spans="2:37" ht="15" hidden="1" customHeight="1" x14ac:dyDescent="0.2">
      <c r="B31" s="15"/>
      <c r="C31" s="67"/>
      <c r="D31" s="611">
        <v>914</v>
      </c>
      <c r="E31" s="16"/>
      <c r="F31" s="341">
        <v>2402914</v>
      </c>
      <c r="G31" s="1461" t="s">
        <v>516</v>
      </c>
      <c r="H31" s="120">
        <v>0</v>
      </c>
      <c r="I31" s="9">
        <v>0</v>
      </c>
      <c r="J31" s="9">
        <v>0</v>
      </c>
      <c r="K31" s="190" t="str">
        <f t="shared" si="1"/>
        <v>0,00%</v>
      </c>
      <c r="L31" s="48">
        <v>0</v>
      </c>
      <c r="M31" s="357">
        <f t="shared" si="2"/>
        <v>0</v>
      </c>
      <c r="N31" s="48">
        <v>0</v>
      </c>
      <c r="O31" s="315">
        <f t="shared" si="5"/>
        <v>0</v>
      </c>
      <c r="P31" s="1055">
        <v>0</v>
      </c>
      <c r="Q31" s="399">
        <f t="shared" si="0"/>
        <v>0</v>
      </c>
      <c r="R31" s="1046" t="str">
        <f t="shared" si="4"/>
        <v>0,0%</v>
      </c>
      <c r="S31" s="1085">
        <v>0</v>
      </c>
      <c r="T31" s="546">
        <v>0</v>
      </c>
      <c r="U31" s="299">
        <v>0</v>
      </c>
      <c r="V31" s="1217">
        <v>0</v>
      </c>
      <c r="W31" s="1354">
        <v>0</v>
      </c>
      <c r="X31" s="1359">
        <v>0</v>
      </c>
      <c r="Y31" s="767">
        <v>0</v>
      </c>
      <c r="Z31" s="401">
        <v>0</v>
      </c>
      <c r="AA31" s="401">
        <v>0</v>
      </c>
      <c r="AB31" s="401">
        <v>0</v>
      </c>
      <c r="AC31" s="1705">
        <v>0</v>
      </c>
      <c r="AD31" s="1359">
        <v>0</v>
      </c>
      <c r="AE31" s="606">
        <v>0</v>
      </c>
      <c r="AF31" s="300">
        <v>0</v>
      </c>
      <c r="AG31" s="401">
        <v>0</v>
      </c>
      <c r="AH31" s="401"/>
      <c r="AI31" s="401"/>
      <c r="AJ31" s="401"/>
      <c r="AK31" s="1"/>
    </row>
    <row r="32" spans="2:37" ht="15" customHeight="1" x14ac:dyDescent="0.2">
      <c r="B32" s="11">
        <v>25</v>
      </c>
      <c r="C32" s="12"/>
      <c r="D32" s="12"/>
      <c r="E32" s="49"/>
      <c r="F32" s="340"/>
      <c r="G32" s="1460" t="s">
        <v>523</v>
      </c>
      <c r="H32" s="119">
        <f>+H33</f>
        <v>0.1</v>
      </c>
      <c r="I32" s="2">
        <f>+I33</f>
        <v>0.1</v>
      </c>
      <c r="J32" s="2">
        <f ca="1">+J33</f>
        <v>2334421</v>
      </c>
      <c r="K32" s="191">
        <f ca="1">IFERROR(J32/I32,"0,0%")</f>
        <v>23344210</v>
      </c>
      <c r="L32" s="2">
        <f>+L33</f>
        <v>2334421</v>
      </c>
      <c r="M32" s="356">
        <f>IFERROR(L32/I32,0)</f>
        <v>23344210</v>
      </c>
      <c r="N32" s="2">
        <f>+N33</f>
        <v>-2334420.9</v>
      </c>
      <c r="O32" s="1101">
        <f>+IFERROR(N32/I32,0)</f>
        <v>-23344208.999999996</v>
      </c>
      <c r="P32" s="1053">
        <v>0</v>
      </c>
      <c r="Q32" s="1703">
        <f ca="1">SUMIF(V$3:$AJ11,"SI",V32:AJ32)</f>
        <v>0</v>
      </c>
      <c r="R32" s="1045" t="str">
        <f ca="1">IFERROR(Q32/P32,"0,0%")</f>
        <v>0,0%</v>
      </c>
      <c r="S32" s="1086">
        <f>+S33</f>
        <v>150000</v>
      </c>
      <c r="T32" s="135">
        <v>0</v>
      </c>
      <c r="U32" s="194">
        <v>0</v>
      </c>
      <c r="V32" s="545">
        <v>0</v>
      </c>
      <c r="W32" s="1201">
        <f>+W33</f>
        <v>2184421</v>
      </c>
      <c r="X32" s="192">
        <v>0</v>
      </c>
      <c r="Y32" s="1432">
        <v>0</v>
      </c>
      <c r="Z32" s="390">
        <v>0</v>
      </c>
      <c r="AA32" s="390">
        <v>0</v>
      </c>
      <c r="AB32" s="390">
        <v>0</v>
      </c>
      <c r="AC32" s="135">
        <v>0</v>
      </c>
      <c r="AD32" s="545">
        <v>0</v>
      </c>
      <c r="AE32" s="515">
        <v>0</v>
      </c>
      <c r="AF32" s="195">
        <v>0</v>
      </c>
      <c r="AG32" s="390">
        <v>0</v>
      </c>
      <c r="AH32" s="390">
        <v>0</v>
      </c>
      <c r="AI32" s="390">
        <v>0</v>
      </c>
      <c r="AJ32" s="390">
        <v>0</v>
      </c>
      <c r="AK32" s="1"/>
    </row>
    <row r="33" spans="2:39" ht="15" customHeight="1" x14ac:dyDescent="0.2">
      <c r="B33" s="66"/>
      <c r="C33" s="67">
        <v>99</v>
      </c>
      <c r="D33" s="67"/>
      <c r="E33" s="20"/>
      <c r="F33" s="341"/>
      <c r="G33" s="1461" t="s">
        <v>522</v>
      </c>
      <c r="H33" s="118">
        <f>+'P05 2024'!F3</f>
        <v>0.1</v>
      </c>
      <c r="I33" s="226">
        <f>+'P05 2024'!BK3</f>
        <v>0.1</v>
      </c>
      <c r="J33" s="226">
        <f ca="1">SUMIF(S$3:$AJ11,"ok",S33:AJ33)</f>
        <v>2334421</v>
      </c>
      <c r="K33" s="190">
        <f ca="1">IFERROR(J33/I33,"0,0%")</f>
        <v>23344210</v>
      </c>
      <c r="L33" s="48">
        <f>+'P05 2024'!BY4</f>
        <v>2334421</v>
      </c>
      <c r="M33" s="190">
        <f>IFERROR(L33/I33,0)</f>
        <v>23344210</v>
      </c>
      <c r="N33" s="48">
        <f>+I33-L33</f>
        <v>-2334420.9</v>
      </c>
      <c r="O33" s="315">
        <f t="shared" si="5"/>
        <v>-23344208.999999996</v>
      </c>
      <c r="P33" s="1702">
        <v>0</v>
      </c>
      <c r="Q33" s="1704">
        <f>SUMIF(T$3:$AJ3,"SI",T33:AJ33)</f>
        <v>0</v>
      </c>
      <c r="R33" s="1047" t="str">
        <f>IFERROR(Q33/P33,"0,0%")</f>
        <v>0,0%</v>
      </c>
      <c r="S33" s="1087">
        <f>+'P05 2024'!H4</f>
        <v>150000</v>
      </c>
      <c r="T33" s="546">
        <v>0</v>
      </c>
      <c r="U33" s="299">
        <v>0</v>
      </c>
      <c r="V33" s="1217">
        <v>0</v>
      </c>
      <c r="W33" s="1363">
        <f>+'P05 2024'!AD3</f>
        <v>2184421</v>
      </c>
      <c r="X33" s="487">
        <v>0</v>
      </c>
      <c r="Y33" s="759">
        <v>0</v>
      </c>
      <c r="Z33" s="391">
        <v>0</v>
      </c>
      <c r="AA33" s="391">
        <v>0</v>
      </c>
      <c r="AB33" s="391">
        <v>0</v>
      </c>
      <c r="AC33" s="546">
        <v>0</v>
      </c>
      <c r="AD33" s="487">
        <v>0</v>
      </c>
      <c r="AE33" s="514">
        <v>0</v>
      </c>
      <c r="AF33" s="299">
        <v>0</v>
      </c>
      <c r="AG33" s="391">
        <v>0</v>
      </c>
      <c r="AH33" s="391"/>
      <c r="AI33" s="391">
        <v>0</v>
      </c>
      <c r="AJ33" s="391">
        <v>0</v>
      </c>
      <c r="AK33" s="1"/>
    </row>
    <row r="34" spans="2:39" ht="15" customHeight="1" x14ac:dyDescent="0.2">
      <c r="B34" s="11">
        <v>33</v>
      </c>
      <c r="C34" s="12" t="s">
        <v>2</v>
      </c>
      <c r="D34" s="13"/>
      <c r="E34" s="14"/>
      <c r="F34" s="101"/>
      <c r="G34" s="1460" t="s">
        <v>149</v>
      </c>
      <c r="H34" s="1455">
        <f>+H35+H58</f>
        <v>117499266</v>
      </c>
      <c r="I34" s="687">
        <f>+I35+I58</f>
        <v>53281639</v>
      </c>
      <c r="J34" s="782">
        <f ca="1">+J35+J58</f>
        <v>0</v>
      </c>
      <c r="K34" s="191">
        <f ca="1">IFERROR(J34/I34,"0,0%")</f>
        <v>0</v>
      </c>
      <c r="L34" s="782">
        <f>+L35</f>
        <v>0</v>
      </c>
      <c r="M34" s="783">
        <f>IFERROR(L34/I34,0)</f>
        <v>0</v>
      </c>
      <c r="N34" s="784">
        <f>+I34-L34</f>
        <v>53281639</v>
      </c>
      <c r="O34" s="1102">
        <f t="shared" si="5"/>
        <v>1</v>
      </c>
      <c r="P34" s="1060">
        <f>+P35+P58</f>
        <v>86706005.129999995</v>
      </c>
      <c r="Q34" s="798">
        <f ca="1">+Q35+Q58</f>
        <v>0</v>
      </c>
      <c r="R34" s="1048">
        <f ca="1">IFERROR(Q34/P34,"0,00%")</f>
        <v>0</v>
      </c>
      <c r="S34" s="1088">
        <v>0</v>
      </c>
      <c r="T34" s="786">
        <v>0</v>
      </c>
      <c r="U34" s="788">
        <v>0</v>
      </c>
      <c r="V34" s="787">
        <v>0</v>
      </c>
      <c r="W34" s="1202">
        <v>0</v>
      </c>
      <c r="X34" s="787">
        <v>0</v>
      </c>
      <c r="Y34" s="790">
        <v>0</v>
      </c>
      <c r="Z34" s="785">
        <f>+Z35+Z58</f>
        <v>0</v>
      </c>
      <c r="AA34" s="785">
        <v>0</v>
      </c>
      <c r="AB34" s="785">
        <v>0</v>
      </c>
      <c r="AC34" s="786">
        <v>0</v>
      </c>
      <c r="AD34" s="787">
        <v>0</v>
      </c>
      <c r="AE34" s="789" t="e">
        <f>+AE35</f>
        <v>#REF!</v>
      </c>
      <c r="AF34" s="788">
        <v>0</v>
      </c>
      <c r="AG34" s="785">
        <f>+AG35</f>
        <v>7373296</v>
      </c>
      <c r="AH34" s="785">
        <f>+AH35</f>
        <v>8021053</v>
      </c>
      <c r="AI34" s="785">
        <v>0</v>
      </c>
      <c r="AJ34" s="785">
        <v>0</v>
      </c>
      <c r="AK34" s="1"/>
    </row>
    <row r="35" spans="2:39" ht="15" customHeight="1" x14ac:dyDescent="0.2">
      <c r="B35" s="11"/>
      <c r="C35" s="17" t="s">
        <v>162</v>
      </c>
      <c r="D35" s="18"/>
      <c r="E35" s="14"/>
      <c r="F35" s="101"/>
      <c r="G35" s="1460" t="s">
        <v>86</v>
      </c>
      <c r="H35" s="1455">
        <f>SUM(H36:H57)</f>
        <v>0</v>
      </c>
      <c r="I35" s="687">
        <f>SUM(I36:I57)</f>
        <v>0</v>
      </c>
      <c r="J35" s="687">
        <f ca="1">SUM(J36:J57)</f>
        <v>0</v>
      </c>
      <c r="K35" s="191" t="str">
        <f ca="1">IFERROR(J35/I35,"0,0%")</f>
        <v>0,0%</v>
      </c>
      <c r="L35" s="782">
        <f>SUM(L36:L57)</f>
        <v>0</v>
      </c>
      <c r="M35" s="783">
        <f>IFERROR(L35/I35,0)</f>
        <v>0</v>
      </c>
      <c r="N35" s="687">
        <f>+I35-L35</f>
        <v>0</v>
      </c>
      <c r="O35" s="1102">
        <f t="shared" si="5"/>
        <v>0</v>
      </c>
      <c r="P35" s="1060">
        <f>+SUM(P36:P57)</f>
        <v>20234489.084999997</v>
      </c>
      <c r="Q35" s="798">
        <f ca="1">SUM(Q36:Q57)</f>
        <v>0</v>
      </c>
      <c r="R35" s="1049">
        <f t="shared" ref="R35:R56" ca="1" si="6">IFERROR(Q35/P35,"0.00%")</f>
        <v>0</v>
      </c>
      <c r="S35" s="1089">
        <v>0</v>
      </c>
      <c r="T35" s="786">
        <v>0</v>
      </c>
      <c r="U35" s="788">
        <v>0</v>
      </c>
      <c r="V35" s="787">
        <v>0</v>
      </c>
      <c r="W35" s="1202">
        <v>0</v>
      </c>
      <c r="X35" s="787">
        <v>0</v>
      </c>
      <c r="Y35" s="790">
        <v>0</v>
      </c>
      <c r="Z35" s="785">
        <f>SUM(Z36:Z50)</f>
        <v>0</v>
      </c>
      <c r="AA35" s="785">
        <v>0</v>
      </c>
      <c r="AB35" s="785">
        <v>0</v>
      </c>
      <c r="AC35" s="786">
        <v>0</v>
      </c>
      <c r="AD35" s="787">
        <v>0</v>
      </c>
      <c r="AE35" s="789" t="e">
        <f>SUM(AE36:AE57)</f>
        <v>#REF!</v>
      </c>
      <c r="AF35" s="788">
        <v>0</v>
      </c>
      <c r="AG35" s="785">
        <f>+AG53</f>
        <v>7373296</v>
      </c>
      <c r="AH35" s="785">
        <f>SUM(AH36:AH57)</f>
        <v>8021053</v>
      </c>
      <c r="AI35" s="785">
        <v>0</v>
      </c>
      <c r="AJ35" s="785">
        <f>+AJ53</f>
        <v>7857172</v>
      </c>
      <c r="AK35" s="1"/>
    </row>
    <row r="36" spans="2:39" ht="15" hidden="1" customHeight="1" x14ac:dyDescent="0.2">
      <c r="B36" s="15"/>
      <c r="C36" s="19"/>
      <c r="D36" s="611" t="s">
        <v>167</v>
      </c>
      <c r="E36" s="20"/>
      <c r="F36" s="341">
        <v>3302001</v>
      </c>
      <c r="G36" s="1461" t="s">
        <v>499</v>
      </c>
      <c r="H36" s="1456">
        <v>0</v>
      </c>
      <c r="I36" s="226">
        <v>0</v>
      </c>
      <c r="J36" s="226">
        <f ca="1">SUMIF(S$3:$AJ11,"ok",S36:AJ36)</f>
        <v>0</v>
      </c>
      <c r="K36" s="190" t="str">
        <f ca="1">IFERROR(J36/I36,"0,00%")</f>
        <v>0,00%</v>
      </c>
      <c r="L36" s="240">
        <v>0</v>
      </c>
      <c r="M36" s="791">
        <f t="shared" ref="M36:M58" si="7">IFERROR(L36/I36,0)</f>
        <v>0</v>
      </c>
      <c r="N36" s="240">
        <v>0</v>
      </c>
      <c r="O36" s="316">
        <f>+IFERROR(N36/I36,0)</f>
        <v>0</v>
      </c>
      <c r="P36" s="1056">
        <v>0</v>
      </c>
      <c r="Q36" s="1058">
        <f>SUMIF(T$3:$AJ3,"SI",T36:AJ36)</f>
        <v>0</v>
      </c>
      <c r="R36" s="1050" t="str">
        <f t="shared" si="6"/>
        <v>0.00%</v>
      </c>
      <c r="S36" s="1090">
        <v>0</v>
      </c>
      <c r="T36" s="753">
        <v>0</v>
      </c>
      <c r="U36" s="629">
        <v>0</v>
      </c>
      <c r="V36" s="1218">
        <v>0</v>
      </c>
      <c r="W36" s="1355">
        <v>0</v>
      </c>
      <c r="X36" s="668">
        <v>0</v>
      </c>
      <c r="Y36" s="792">
        <v>0</v>
      </c>
      <c r="Z36" s="349">
        <v>0</v>
      </c>
      <c r="AA36" s="349">
        <v>0</v>
      </c>
      <c r="AB36" s="349">
        <v>0</v>
      </c>
      <c r="AC36" s="753">
        <v>0</v>
      </c>
      <c r="AD36" s="668">
        <v>0</v>
      </c>
      <c r="AE36" s="225">
        <v>0</v>
      </c>
      <c r="AF36" s="629">
        <v>0</v>
      </c>
      <c r="AG36" s="349">
        <v>0</v>
      </c>
      <c r="AH36" s="349"/>
      <c r="AI36" s="349"/>
      <c r="AJ36" s="349"/>
      <c r="AK36" s="1"/>
    </row>
    <row r="37" spans="2:39" ht="15" hidden="1" customHeight="1" x14ac:dyDescent="0.2">
      <c r="B37" s="15"/>
      <c r="C37" s="19"/>
      <c r="D37" s="611" t="s">
        <v>163</v>
      </c>
      <c r="E37" s="20"/>
      <c r="F37" s="341">
        <v>3302002</v>
      </c>
      <c r="G37" s="1461" t="s">
        <v>492</v>
      </c>
      <c r="H37" s="1456">
        <v>0</v>
      </c>
      <c r="I37" s="226">
        <v>0</v>
      </c>
      <c r="J37" s="226">
        <f ca="1">SUMIF(S$3:$AJ12,"ok",S37:AJ37)</f>
        <v>0</v>
      </c>
      <c r="K37" s="190" t="str">
        <f t="shared" ref="K37:K56" ca="1" si="8">IFERROR(J37/I37,"0,00%")</f>
        <v>0,00%</v>
      </c>
      <c r="L37" s="240">
        <v>0</v>
      </c>
      <c r="M37" s="791">
        <f t="shared" si="7"/>
        <v>0</v>
      </c>
      <c r="N37" s="240">
        <v>0</v>
      </c>
      <c r="O37" s="316">
        <f t="shared" ref="O37:O60" si="9">+IFERROR(N37/I37,0)</f>
        <v>0</v>
      </c>
      <c r="P37" s="1056">
        <v>0</v>
      </c>
      <c r="Q37" s="1058">
        <f ca="1">SUMIF(T$3:$AJ4,"SI",T37:AJ37)</f>
        <v>0</v>
      </c>
      <c r="R37" s="1050" t="str">
        <f t="shared" ca="1" si="6"/>
        <v>0.00%</v>
      </c>
      <c r="S37" s="1090">
        <v>0</v>
      </c>
      <c r="T37" s="753">
        <v>0</v>
      </c>
      <c r="U37" s="629">
        <v>0</v>
      </c>
      <c r="V37" s="1218">
        <v>0</v>
      </c>
      <c r="W37" s="1355">
        <v>0</v>
      </c>
      <c r="X37" s="668">
        <v>0</v>
      </c>
      <c r="Y37" s="792">
        <v>0</v>
      </c>
      <c r="Z37" s="349">
        <v>0</v>
      </c>
      <c r="AA37" s="349">
        <v>0</v>
      </c>
      <c r="AB37" s="349">
        <v>0</v>
      </c>
      <c r="AC37" s="753">
        <v>0</v>
      </c>
      <c r="AD37" s="668">
        <v>0</v>
      </c>
      <c r="AE37" s="225">
        <v>0</v>
      </c>
      <c r="AF37" s="629">
        <v>0</v>
      </c>
      <c r="AG37" s="349">
        <v>0</v>
      </c>
      <c r="AH37" s="349"/>
      <c r="AI37" s="349"/>
      <c r="AJ37" s="349"/>
      <c r="AK37" s="1"/>
    </row>
    <row r="38" spans="2:39" ht="15" hidden="1" customHeight="1" x14ac:dyDescent="0.2">
      <c r="B38" s="15"/>
      <c r="C38" s="19"/>
      <c r="D38" s="611" t="s">
        <v>164</v>
      </c>
      <c r="E38" s="20"/>
      <c r="F38" s="341">
        <v>3302003</v>
      </c>
      <c r="G38" s="1461" t="s">
        <v>491</v>
      </c>
      <c r="H38" s="1456">
        <v>0</v>
      </c>
      <c r="I38" s="226">
        <v>0</v>
      </c>
      <c r="J38" s="226">
        <f ca="1">SUMIF(S$3:$AJ13,"ok",S38:AJ38)</f>
        <v>0</v>
      </c>
      <c r="K38" s="190" t="str">
        <f t="shared" ca="1" si="8"/>
        <v>0,00%</v>
      </c>
      <c r="L38" s="240">
        <v>0</v>
      </c>
      <c r="M38" s="791">
        <f t="shared" si="7"/>
        <v>0</v>
      </c>
      <c r="N38" s="240">
        <v>0</v>
      </c>
      <c r="O38" s="316">
        <f t="shared" si="9"/>
        <v>0</v>
      </c>
      <c r="P38" s="1056">
        <v>0</v>
      </c>
      <c r="Q38" s="1058">
        <f ca="1">SUMIF(T$3:$AJ5,"SI",T38:AJ38)</f>
        <v>0</v>
      </c>
      <c r="R38" s="1050" t="str">
        <f t="shared" ca="1" si="6"/>
        <v>0.00%</v>
      </c>
      <c r="S38" s="1090">
        <v>0</v>
      </c>
      <c r="T38" s="753">
        <v>0</v>
      </c>
      <c r="U38" s="629">
        <v>0</v>
      </c>
      <c r="V38" s="1218">
        <v>0</v>
      </c>
      <c r="W38" s="1355">
        <v>0</v>
      </c>
      <c r="X38" s="668">
        <v>0</v>
      </c>
      <c r="Y38" s="792">
        <v>0</v>
      </c>
      <c r="Z38" s="349">
        <v>0</v>
      </c>
      <c r="AA38" s="349">
        <v>0</v>
      </c>
      <c r="AB38" s="349">
        <v>0</v>
      </c>
      <c r="AC38" s="753">
        <v>0</v>
      </c>
      <c r="AD38" s="668">
        <v>0</v>
      </c>
      <c r="AE38" s="225">
        <v>0</v>
      </c>
      <c r="AF38" s="629">
        <v>0</v>
      </c>
      <c r="AG38" s="349">
        <v>0</v>
      </c>
      <c r="AH38" s="349"/>
      <c r="AI38" s="349"/>
      <c r="AJ38" s="349"/>
      <c r="AK38" s="1"/>
    </row>
    <row r="39" spans="2:39" ht="15" hidden="1" customHeight="1" x14ac:dyDescent="0.2">
      <c r="B39" s="15"/>
      <c r="C39" s="19"/>
      <c r="D39" s="611" t="s">
        <v>177</v>
      </c>
      <c r="E39" s="20"/>
      <c r="F39" s="341">
        <v>3302004</v>
      </c>
      <c r="G39" s="1461" t="s">
        <v>490</v>
      </c>
      <c r="H39" s="1456">
        <v>0</v>
      </c>
      <c r="I39" s="226">
        <v>0</v>
      </c>
      <c r="J39" s="226">
        <f ca="1">SUMIF(S$3:$AJ14,"ok",S39:AJ39)</f>
        <v>0</v>
      </c>
      <c r="K39" s="190" t="str">
        <f t="shared" ca="1" si="8"/>
        <v>0,00%</v>
      </c>
      <c r="L39" s="240">
        <v>0</v>
      </c>
      <c r="M39" s="791">
        <f t="shared" si="7"/>
        <v>0</v>
      </c>
      <c r="N39" s="240">
        <v>0</v>
      </c>
      <c r="O39" s="316">
        <f t="shared" si="9"/>
        <v>0</v>
      </c>
      <c r="P39" s="1056">
        <v>0</v>
      </c>
      <c r="Q39" s="1058">
        <f ca="1">SUMIF(T$3:$AJ6,"SI",T39:AJ39)</f>
        <v>0</v>
      </c>
      <c r="R39" s="1050" t="str">
        <f t="shared" ca="1" si="6"/>
        <v>0.00%</v>
      </c>
      <c r="S39" s="1090">
        <v>0</v>
      </c>
      <c r="T39" s="753">
        <v>0</v>
      </c>
      <c r="U39" s="629">
        <v>0</v>
      </c>
      <c r="V39" s="1218">
        <v>0</v>
      </c>
      <c r="W39" s="1355">
        <v>0</v>
      </c>
      <c r="X39" s="668">
        <v>0</v>
      </c>
      <c r="Y39" s="792">
        <v>0</v>
      </c>
      <c r="Z39" s="349">
        <v>0</v>
      </c>
      <c r="AA39" s="349">
        <v>0</v>
      </c>
      <c r="AB39" s="349">
        <v>0</v>
      </c>
      <c r="AC39" s="753">
        <v>0</v>
      </c>
      <c r="AD39" s="668">
        <v>0</v>
      </c>
      <c r="AE39" s="225">
        <v>0</v>
      </c>
      <c r="AF39" s="629">
        <v>0</v>
      </c>
      <c r="AG39" s="349">
        <v>0</v>
      </c>
      <c r="AH39" s="349"/>
      <c r="AI39" s="349"/>
      <c r="AJ39" s="349"/>
      <c r="AK39" s="1"/>
    </row>
    <row r="40" spans="2:39" ht="15" hidden="1" customHeight="1" x14ac:dyDescent="0.2">
      <c r="B40" s="15"/>
      <c r="C40" s="19"/>
      <c r="D40" s="611" t="s">
        <v>178</v>
      </c>
      <c r="E40" s="20"/>
      <c r="F40" s="341">
        <v>3302005</v>
      </c>
      <c r="G40" s="1461" t="s">
        <v>493</v>
      </c>
      <c r="H40" s="1456">
        <v>0</v>
      </c>
      <c r="I40" s="226">
        <v>0</v>
      </c>
      <c r="J40" s="226">
        <f ca="1">SUMIF(S$3:$AJ15,"ok",S40:AJ40)</f>
        <v>0</v>
      </c>
      <c r="K40" s="190" t="str">
        <f t="shared" ca="1" si="8"/>
        <v>0,00%</v>
      </c>
      <c r="L40" s="240">
        <v>0</v>
      </c>
      <c r="M40" s="791">
        <f t="shared" si="7"/>
        <v>0</v>
      </c>
      <c r="N40" s="240">
        <v>0</v>
      </c>
      <c r="O40" s="316">
        <f t="shared" si="9"/>
        <v>0</v>
      </c>
      <c r="P40" s="1056">
        <v>0</v>
      </c>
      <c r="Q40" s="1058">
        <f ca="1">SUMIF(T$3:$AJ7,"SI",T40:AJ40)</f>
        <v>0</v>
      </c>
      <c r="R40" s="1050" t="str">
        <f t="shared" ca="1" si="6"/>
        <v>0.00%</v>
      </c>
      <c r="S40" s="1090">
        <v>0</v>
      </c>
      <c r="T40" s="753">
        <v>0</v>
      </c>
      <c r="U40" s="629">
        <v>0</v>
      </c>
      <c r="V40" s="1218">
        <v>0</v>
      </c>
      <c r="W40" s="1355">
        <v>0</v>
      </c>
      <c r="X40" s="668">
        <v>0</v>
      </c>
      <c r="Y40" s="792">
        <v>0</v>
      </c>
      <c r="Z40" s="349">
        <v>0</v>
      </c>
      <c r="AA40" s="349">
        <v>0</v>
      </c>
      <c r="AB40" s="349">
        <v>0</v>
      </c>
      <c r="AC40" s="753">
        <v>0</v>
      </c>
      <c r="AD40" s="668">
        <v>0</v>
      </c>
      <c r="AE40" s="225">
        <v>0</v>
      </c>
      <c r="AF40" s="629">
        <v>0</v>
      </c>
      <c r="AG40" s="349">
        <v>0</v>
      </c>
      <c r="AH40" s="349"/>
      <c r="AI40" s="349"/>
      <c r="AJ40" s="349"/>
      <c r="AK40" s="1"/>
    </row>
    <row r="41" spans="2:39" ht="15" hidden="1" customHeight="1" x14ac:dyDescent="0.2">
      <c r="B41" s="15"/>
      <c r="C41" s="19"/>
      <c r="D41" s="611" t="s">
        <v>179</v>
      </c>
      <c r="E41" s="20"/>
      <c r="F41" s="341">
        <v>3302006</v>
      </c>
      <c r="G41" s="1461" t="s">
        <v>693</v>
      </c>
      <c r="H41" s="1456">
        <v>0</v>
      </c>
      <c r="I41" s="226">
        <v>0</v>
      </c>
      <c r="J41" s="226">
        <f ca="1">SUMIF(S$3:$AJ16,"ok",S41:AJ41)</f>
        <v>0</v>
      </c>
      <c r="K41" s="190" t="str">
        <f t="shared" ca="1" si="8"/>
        <v>0,00%</v>
      </c>
      <c r="L41" s="240">
        <v>0</v>
      </c>
      <c r="M41" s="791">
        <f t="shared" si="7"/>
        <v>0</v>
      </c>
      <c r="N41" s="240">
        <v>0</v>
      </c>
      <c r="O41" s="316">
        <f t="shared" si="9"/>
        <v>0</v>
      </c>
      <c r="P41" s="1056">
        <v>0</v>
      </c>
      <c r="Q41" s="1058">
        <f ca="1">SUMIF(T$3:$AJ8,"SI",T41:AJ41)</f>
        <v>0</v>
      </c>
      <c r="R41" s="1050" t="str">
        <f t="shared" ca="1" si="6"/>
        <v>0.00%</v>
      </c>
      <c r="S41" s="1090">
        <v>0</v>
      </c>
      <c r="T41" s="753">
        <v>0</v>
      </c>
      <c r="U41" s="629">
        <v>0</v>
      </c>
      <c r="V41" s="1218">
        <v>0</v>
      </c>
      <c r="W41" s="1355">
        <v>0</v>
      </c>
      <c r="X41" s="668">
        <v>0</v>
      </c>
      <c r="Y41" s="792">
        <v>0</v>
      </c>
      <c r="Z41" s="349">
        <v>0</v>
      </c>
      <c r="AA41" s="349">
        <v>0</v>
      </c>
      <c r="AB41" s="349">
        <v>0</v>
      </c>
      <c r="AC41" s="753">
        <v>0</v>
      </c>
      <c r="AD41" s="668">
        <v>0</v>
      </c>
      <c r="AE41" s="225">
        <v>0</v>
      </c>
      <c r="AF41" s="629">
        <v>0</v>
      </c>
      <c r="AG41" s="349">
        <v>0</v>
      </c>
      <c r="AH41" s="349"/>
      <c r="AI41" s="349"/>
      <c r="AJ41" s="349"/>
      <c r="AK41" s="1"/>
    </row>
    <row r="42" spans="2:39" ht="15" hidden="1" customHeight="1" x14ac:dyDescent="0.2">
      <c r="B42" s="15"/>
      <c r="C42" s="19"/>
      <c r="D42" s="611" t="s">
        <v>168</v>
      </c>
      <c r="E42" s="20"/>
      <c r="F42" s="341">
        <v>3302007</v>
      </c>
      <c r="G42" s="1461" t="s">
        <v>494</v>
      </c>
      <c r="H42" s="1456">
        <v>0</v>
      </c>
      <c r="I42" s="226">
        <v>0</v>
      </c>
      <c r="J42" s="226">
        <f ca="1">SUMIF(S$3:$AJ17,"ok",S42:AJ42)</f>
        <v>0</v>
      </c>
      <c r="K42" s="190" t="str">
        <f t="shared" ca="1" si="8"/>
        <v>0,00%</v>
      </c>
      <c r="L42" s="240">
        <v>0</v>
      </c>
      <c r="M42" s="791">
        <f t="shared" si="7"/>
        <v>0</v>
      </c>
      <c r="N42" s="240">
        <v>0</v>
      </c>
      <c r="O42" s="316">
        <f t="shared" si="9"/>
        <v>0</v>
      </c>
      <c r="P42" s="1056">
        <v>0</v>
      </c>
      <c r="Q42" s="1058">
        <f ca="1">SUMIF(T$3:$AJ9,"SI",T42:AJ42)</f>
        <v>0</v>
      </c>
      <c r="R42" s="1050" t="str">
        <f t="shared" ca="1" si="6"/>
        <v>0.00%</v>
      </c>
      <c r="S42" s="1090">
        <v>0</v>
      </c>
      <c r="T42" s="753">
        <v>0</v>
      </c>
      <c r="U42" s="629">
        <v>0</v>
      </c>
      <c r="V42" s="1218">
        <v>0</v>
      </c>
      <c r="W42" s="1355">
        <v>0</v>
      </c>
      <c r="X42" s="668">
        <v>0</v>
      </c>
      <c r="Y42" s="792">
        <v>0</v>
      </c>
      <c r="Z42" s="349">
        <v>0</v>
      </c>
      <c r="AA42" s="349">
        <v>0</v>
      </c>
      <c r="AB42" s="349">
        <v>0</v>
      </c>
      <c r="AC42" s="753">
        <v>0</v>
      </c>
      <c r="AD42" s="668">
        <v>0</v>
      </c>
      <c r="AE42" s="225">
        <v>0</v>
      </c>
      <c r="AF42" s="629">
        <v>0</v>
      </c>
      <c r="AG42" s="349">
        <v>0</v>
      </c>
      <c r="AH42" s="349"/>
      <c r="AI42" s="349"/>
      <c r="AJ42" s="349"/>
      <c r="AK42" s="136"/>
    </row>
    <row r="43" spans="2:39" ht="15" hidden="1" customHeight="1" x14ac:dyDescent="0.2">
      <c r="B43" s="15"/>
      <c r="C43" s="19"/>
      <c r="D43" s="611" t="s">
        <v>169</v>
      </c>
      <c r="E43" s="20"/>
      <c r="F43" s="341">
        <v>3302008</v>
      </c>
      <c r="G43" s="1461" t="s">
        <v>500</v>
      </c>
      <c r="H43" s="1456">
        <v>0</v>
      </c>
      <c r="I43" s="226">
        <v>0</v>
      </c>
      <c r="J43" s="226">
        <f ca="1">SUMIF(S$3:$AJ18,"ok",S43:AJ43)</f>
        <v>0</v>
      </c>
      <c r="K43" s="190" t="str">
        <f t="shared" ca="1" si="8"/>
        <v>0,00%</v>
      </c>
      <c r="L43" s="240">
        <v>0</v>
      </c>
      <c r="M43" s="791">
        <f t="shared" si="7"/>
        <v>0</v>
      </c>
      <c r="N43" s="240">
        <v>0</v>
      </c>
      <c r="O43" s="316">
        <f t="shared" si="9"/>
        <v>0</v>
      </c>
      <c r="P43" s="1056">
        <v>0</v>
      </c>
      <c r="Q43" s="1058">
        <f ca="1">SUMIF(T$3:$AJ10,"SI",T43:AJ43)</f>
        <v>0</v>
      </c>
      <c r="R43" s="1050" t="str">
        <f ca="1">IFERROR(Q43/P43,"0,0%")</f>
        <v>0,0%</v>
      </c>
      <c r="S43" s="1090">
        <v>0</v>
      </c>
      <c r="T43" s="753">
        <v>0</v>
      </c>
      <c r="U43" s="629">
        <v>0</v>
      </c>
      <c r="V43" s="1218">
        <v>0</v>
      </c>
      <c r="W43" s="1355">
        <v>0</v>
      </c>
      <c r="X43" s="668">
        <v>0</v>
      </c>
      <c r="Y43" s="792">
        <v>0</v>
      </c>
      <c r="Z43" s="349">
        <v>0</v>
      </c>
      <c r="AA43" s="349">
        <v>0</v>
      </c>
      <c r="AB43" s="349">
        <v>0</v>
      </c>
      <c r="AC43" s="753">
        <v>0</v>
      </c>
      <c r="AD43" s="668">
        <v>0</v>
      </c>
      <c r="AE43" s="225">
        <v>0</v>
      </c>
      <c r="AF43" s="629">
        <v>0</v>
      </c>
      <c r="AG43" s="349">
        <v>0</v>
      </c>
      <c r="AH43" s="349"/>
      <c r="AI43" s="349"/>
      <c r="AJ43" s="349"/>
      <c r="AK43" s="136"/>
    </row>
    <row r="44" spans="2:39" ht="15" hidden="1" customHeight="1" x14ac:dyDescent="0.2">
      <c r="B44" s="15"/>
      <c r="C44" s="19"/>
      <c r="D44" s="611" t="s">
        <v>170</v>
      </c>
      <c r="E44" s="20"/>
      <c r="F44" s="341">
        <v>3302009</v>
      </c>
      <c r="G44" s="1461" t="s">
        <v>501</v>
      </c>
      <c r="H44" s="1456">
        <v>0</v>
      </c>
      <c r="I44" s="226">
        <v>0</v>
      </c>
      <c r="J44" s="226">
        <f ca="1">SUMIF(S$3:$AJ19,"ok",S44:AJ44)</f>
        <v>0</v>
      </c>
      <c r="K44" s="190" t="str">
        <f t="shared" ca="1" si="8"/>
        <v>0,00%</v>
      </c>
      <c r="L44" s="240">
        <v>0</v>
      </c>
      <c r="M44" s="791">
        <f t="shared" si="7"/>
        <v>0</v>
      </c>
      <c r="N44" s="240">
        <v>0</v>
      </c>
      <c r="O44" s="316">
        <f t="shared" si="9"/>
        <v>0</v>
      </c>
      <c r="P44" s="1056">
        <v>0</v>
      </c>
      <c r="Q44" s="1058">
        <f ca="1">SUMIF(T$3:$AJ11,"SI",T44:AJ44)</f>
        <v>0</v>
      </c>
      <c r="R44" s="1050" t="str">
        <f t="shared" ca="1" si="6"/>
        <v>0.00%</v>
      </c>
      <c r="S44" s="1090">
        <v>0</v>
      </c>
      <c r="T44" s="753">
        <v>0</v>
      </c>
      <c r="U44" s="629">
        <v>0</v>
      </c>
      <c r="V44" s="1218">
        <v>0</v>
      </c>
      <c r="W44" s="1355">
        <v>0</v>
      </c>
      <c r="X44" s="668">
        <v>0</v>
      </c>
      <c r="Y44" s="792">
        <v>0</v>
      </c>
      <c r="Z44" s="349">
        <v>0</v>
      </c>
      <c r="AA44" s="349">
        <v>0</v>
      </c>
      <c r="AB44" s="349">
        <v>0</v>
      </c>
      <c r="AC44" s="753">
        <v>0</v>
      </c>
      <c r="AD44" s="668">
        <v>0</v>
      </c>
      <c r="AE44" s="225">
        <v>0</v>
      </c>
      <c r="AF44" s="629">
        <v>0</v>
      </c>
      <c r="AG44" s="349">
        <v>0</v>
      </c>
      <c r="AH44" s="349"/>
      <c r="AI44" s="349"/>
      <c r="AJ44" s="349"/>
      <c r="AK44" s="136"/>
    </row>
    <row r="45" spans="2:39" ht="15" hidden="1" customHeight="1" x14ac:dyDescent="0.2">
      <c r="B45" s="15"/>
      <c r="C45" s="19"/>
      <c r="D45" s="611" t="s">
        <v>171</v>
      </c>
      <c r="E45" s="20"/>
      <c r="F45" s="341">
        <v>3302010</v>
      </c>
      <c r="G45" s="1461" t="s">
        <v>502</v>
      </c>
      <c r="H45" s="1456">
        <v>0</v>
      </c>
      <c r="I45" s="226">
        <v>0</v>
      </c>
      <c r="J45" s="226">
        <f ca="1">SUMIF(S$3:$AJ20,"ok",S45:AJ45)</f>
        <v>0</v>
      </c>
      <c r="K45" s="190" t="str">
        <f t="shared" ca="1" si="8"/>
        <v>0,00%</v>
      </c>
      <c r="L45" s="240">
        <v>0</v>
      </c>
      <c r="M45" s="791">
        <f t="shared" si="7"/>
        <v>0</v>
      </c>
      <c r="N45" s="240">
        <v>0</v>
      </c>
      <c r="O45" s="316">
        <f t="shared" si="9"/>
        <v>0</v>
      </c>
      <c r="P45" s="1056">
        <v>0</v>
      </c>
      <c r="Q45" s="1058">
        <f ca="1">SUMIF(T$3:$AJ12,"SI",T45:AJ45)</f>
        <v>0</v>
      </c>
      <c r="R45" s="1050" t="str">
        <f t="shared" ca="1" si="6"/>
        <v>0.00%</v>
      </c>
      <c r="S45" s="1090">
        <v>0</v>
      </c>
      <c r="T45" s="753">
        <v>0</v>
      </c>
      <c r="U45" s="629">
        <v>0</v>
      </c>
      <c r="V45" s="1218">
        <v>0</v>
      </c>
      <c r="W45" s="1355">
        <v>0</v>
      </c>
      <c r="X45" s="668">
        <v>0</v>
      </c>
      <c r="Y45" s="792">
        <v>0</v>
      </c>
      <c r="Z45" s="349">
        <v>0</v>
      </c>
      <c r="AA45" s="349">
        <v>0</v>
      </c>
      <c r="AB45" s="349">
        <v>0</v>
      </c>
      <c r="AC45" s="753">
        <v>0</v>
      </c>
      <c r="AD45" s="668">
        <v>0</v>
      </c>
      <c r="AE45" s="225">
        <v>0</v>
      </c>
      <c r="AF45" s="629">
        <v>0</v>
      </c>
      <c r="AG45" s="349">
        <v>0</v>
      </c>
      <c r="AH45" s="349"/>
      <c r="AI45" s="349"/>
      <c r="AJ45" s="349"/>
      <c r="AK45" s="136"/>
    </row>
    <row r="46" spans="2:39" ht="15" hidden="1" customHeight="1" x14ac:dyDescent="0.2">
      <c r="B46" s="15"/>
      <c r="C46" s="19"/>
      <c r="D46" s="611" t="s">
        <v>172</v>
      </c>
      <c r="E46" s="20"/>
      <c r="F46" s="341">
        <v>3302011</v>
      </c>
      <c r="G46" s="1461" t="s">
        <v>694</v>
      </c>
      <c r="H46" s="1456">
        <v>0</v>
      </c>
      <c r="I46" s="226">
        <v>0</v>
      </c>
      <c r="J46" s="226">
        <f ca="1">SUMIF(S$3:$AJ21,"ok",S46:AJ46)</f>
        <v>0</v>
      </c>
      <c r="K46" s="190" t="str">
        <f t="shared" ca="1" si="8"/>
        <v>0,00%</v>
      </c>
      <c r="L46" s="240">
        <v>0</v>
      </c>
      <c r="M46" s="791">
        <f t="shared" si="7"/>
        <v>0</v>
      </c>
      <c r="N46" s="240">
        <v>0</v>
      </c>
      <c r="O46" s="316">
        <f t="shared" si="9"/>
        <v>0</v>
      </c>
      <c r="P46" s="1056">
        <v>0</v>
      </c>
      <c r="Q46" s="1058">
        <f ca="1">SUMIF(T$3:$AJ13,"SI",T46:AJ46)</f>
        <v>0</v>
      </c>
      <c r="R46" s="1050" t="str">
        <f t="shared" ca="1" si="6"/>
        <v>0.00%</v>
      </c>
      <c r="S46" s="1090">
        <v>0</v>
      </c>
      <c r="T46" s="753">
        <v>0</v>
      </c>
      <c r="U46" s="629">
        <v>0</v>
      </c>
      <c r="V46" s="1218">
        <v>0</v>
      </c>
      <c r="W46" s="1355">
        <v>0</v>
      </c>
      <c r="X46" s="668">
        <v>0</v>
      </c>
      <c r="Y46" s="792">
        <v>0</v>
      </c>
      <c r="Z46" s="349">
        <v>0</v>
      </c>
      <c r="AA46" s="349">
        <v>0</v>
      </c>
      <c r="AB46" s="349">
        <v>0</v>
      </c>
      <c r="AC46" s="753">
        <v>0</v>
      </c>
      <c r="AD46" s="668">
        <v>0</v>
      </c>
      <c r="AE46" s="225">
        <v>0</v>
      </c>
      <c r="AF46" s="629">
        <v>0</v>
      </c>
      <c r="AG46" s="349">
        <v>0</v>
      </c>
      <c r="AH46" s="349"/>
      <c r="AI46" s="349"/>
      <c r="AJ46" s="349"/>
      <c r="AK46" s="136"/>
    </row>
    <row r="47" spans="2:39" ht="15" hidden="1" customHeight="1" x14ac:dyDescent="0.2">
      <c r="B47" s="15"/>
      <c r="C47" s="19"/>
      <c r="D47" s="611" t="s">
        <v>173</v>
      </c>
      <c r="E47" s="20"/>
      <c r="F47" s="341">
        <v>3302012</v>
      </c>
      <c r="G47" s="1461" t="s">
        <v>495</v>
      </c>
      <c r="H47" s="1456">
        <v>0</v>
      </c>
      <c r="I47" s="226">
        <v>0</v>
      </c>
      <c r="J47" s="226">
        <f ca="1">SUMIF(S$3:$AJ22,"ok",S47:AJ47)</f>
        <v>0</v>
      </c>
      <c r="K47" s="190" t="str">
        <f t="shared" ca="1" si="8"/>
        <v>0,00%</v>
      </c>
      <c r="L47" s="240">
        <v>0</v>
      </c>
      <c r="M47" s="791">
        <f t="shared" si="7"/>
        <v>0</v>
      </c>
      <c r="N47" s="240">
        <v>0</v>
      </c>
      <c r="O47" s="316">
        <f t="shared" si="9"/>
        <v>0</v>
      </c>
      <c r="P47" s="1056">
        <v>0</v>
      </c>
      <c r="Q47" s="1058">
        <f ca="1">SUMIF(T$3:$AJ14,"SI",T47:AJ47)</f>
        <v>0</v>
      </c>
      <c r="R47" s="1050" t="str">
        <f t="shared" ca="1" si="6"/>
        <v>0.00%</v>
      </c>
      <c r="S47" s="1090">
        <v>0</v>
      </c>
      <c r="T47" s="753">
        <v>0</v>
      </c>
      <c r="U47" s="629">
        <v>0</v>
      </c>
      <c r="V47" s="1218">
        <v>0</v>
      </c>
      <c r="W47" s="1355">
        <v>0</v>
      </c>
      <c r="X47" s="668">
        <v>0</v>
      </c>
      <c r="Y47" s="792">
        <v>0</v>
      </c>
      <c r="Z47" s="349">
        <v>0</v>
      </c>
      <c r="AA47" s="349">
        <v>0</v>
      </c>
      <c r="AB47" s="349">
        <v>0</v>
      </c>
      <c r="AC47" s="753">
        <v>0</v>
      </c>
      <c r="AD47" s="668">
        <v>0</v>
      </c>
      <c r="AE47" s="225">
        <v>0</v>
      </c>
      <c r="AF47" s="629">
        <v>0</v>
      </c>
      <c r="AG47" s="349">
        <v>0</v>
      </c>
      <c r="AH47" s="349"/>
      <c r="AI47" s="349"/>
      <c r="AJ47" s="349"/>
      <c r="AK47" s="136"/>
      <c r="AL47" s="1"/>
      <c r="AM47" s="1"/>
    </row>
    <row r="48" spans="2:39" ht="15" hidden="1" customHeight="1" x14ac:dyDescent="0.2">
      <c r="B48" s="15"/>
      <c r="C48" s="19"/>
      <c r="D48" s="611" t="s">
        <v>174</v>
      </c>
      <c r="E48" s="20"/>
      <c r="F48" s="341">
        <v>3302013</v>
      </c>
      <c r="G48" s="1461" t="s">
        <v>496</v>
      </c>
      <c r="H48" s="1456">
        <v>0</v>
      </c>
      <c r="I48" s="226">
        <v>0</v>
      </c>
      <c r="J48" s="226">
        <f ca="1">SUMIF(S$3:$AJ23,"ok",S48:AJ48)</f>
        <v>0</v>
      </c>
      <c r="K48" s="190" t="str">
        <f t="shared" ca="1" si="8"/>
        <v>0,00%</v>
      </c>
      <c r="L48" s="240">
        <v>0</v>
      </c>
      <c r="M48" s="791">
        <f t="shared" si="7"/>
        <v>0</v>
      </c>
      <c r="N48" s="240">
        <v>0</v>
      </c>
      <c r="O48" s="316">
        <f t="shared" si="9"/>
        <v>0</v>
      </c>
      <c r="P48" s="1056">
        <v>0</v>
      </c>
      <c r="Q48" s="1058">
        <f ca="1">SUMIF(T$3:$AJ15,"SI",T48:AJ48)</f>
        <v>0</v>
      </c>
      <c r="R48" s="1050" t="str">
        <f t="shared" ca="1" si="6"/>
        <v>0.00%</v>
      </c>
      <c r="S48" s="1090">
        <v>0</v>
      </c>
      <c r="T48" s="753">
        <v>0</v>
      </c>
      <c r="U48" s="629">
        <v>0</v>
      </c>
      <c r="V48" s="1218">
        <v>0</v>
      </c>
      <c r="W48" s="1355">
        <v>0</v>
      </c>
      <c r="X48" s="668">
        <v>0</v>
      </c>
      <c r="Y48" s="792">
        <v>0</v>
      </c>
      <c r="Z48" s="349">
        <v>0</v>
      </c>
      <c r="AA48" s="349">
        <v>0</v>
      </c>
      <c r="AB48" s="349">
        <v>0</v>
      </c>
      <c r="AC48" s="753">
        <v>0</v>
      </c>
      <c r="AD48" s="668">
        <v>0</v>
      </c>
      <c r="AE48" s="225">
        <v>0</v>
      </c>
      <c r="AF48" s="629">
        <v>0</v>
      </c>
      <c r="AG48" s="349">
        <v>0</v>
      </c>
      <c r="AH48" s="349"/>
      <c r="AI48" s="349"/>
      <c r="AJ48" s="349"/>
      <c r="AK48" s="136"/>
      <c r="AL48" s="1"/>
      <c r="AM48" s="1"/>
    </row>
    <row r="49" spans="1:43" ht="15" hidden="1" customHeight="1" x14ac:dyDescent="0.2">
      <c r="B49" s="15"/>
      <c r="C49" s="19"/>
      <c r="D49" s="611" t="s">
        <v>189</v>
      </c>
      <c r="E49" s="20"/>
      <c r="F49" s="341">
        <v>3302014</v>
      </c>
      <c r="G49" s="1461" t="s">
        <v>497</v>
      </c>
      <c r="H49" s="1456">
        <v>0</v>
      </c>
      <c r="I49" s="226">
        <v>0</v>
      </c>
      <c r="J49" s="226">
        <f ca="1">SUMIF(S$3:$AJ24,"ok",S49:AJ49)</f>
        <v>0</v>
      </c>
      <c r="K49" s="190" t="str">
        <f t="shared" ca="1" si="8"/>
        <v>0,00%</v>
      </c>
      <c r="L49" s="240">
        <v>0</v>
      </c>
      <c r="M49" s="791">
        <f t="shared" si="7"/>
        <v>0</v>
      </c>
      <c r="N49" s="240">
        <v>0</v>
      </c>
      <c r="O49" s="316">
        <f t="shared" si="9"/>
        <v>0</v>
      </c>
      <c r="P49" s="1056">
        <v>0</v>
      </c>
      <c r="Q49" s="1058">
        <f ca="1">SUMIF(T$3:$AJ16,"SI",T49:AJ49)</f>
        <v>0</v>
      </c>
      <c r="R49" s="1050" t="str">
        <f t="shared" ca="1" si="6"/>
        <v>0.00%</v>
      </c>
      <c r="S49" s="1090">
        <v>0</v>
      </c>
      <c r="T49" s="753">
        <v>0</v>
      </c>
      <c r="U49" s="629">
        <v>0</v>
      </c>
      <c r="V49" s="1218">
        <v>0</v>
      </c>
      <c r="W49" s="1355">
        <v>0</v>
      </c>
      <c r="X49" s="668">
        <v>0</v>
      </c>
      <c r="Y49" s="792">
        <v>0</v>
      </c>
      <c r="Z49" s="349">
        <v>0</v>
      </c>
      <c r="AA49" s="349">
        <v>0</v>
      </c>
      <c r="AB49" s="349">
        <v>0</v>
      </c>
      <c r="AC49" s="753">
        <v>0</v>
      </c>
      <c r="AD49" s="668">
        <v>0</v>
      </c>
      <c r="AE49" s="225">
        <v>0</v>
      </c>
      <c r="AF49" s="629">
        <v>0</v>
      </c>
      <c r="AG49" s="349">
        <v>0</v>
      </c>
      <c r="AH49" s="349"/>
      <c r="AI49" s="349"/>
      <c r="AJ49" s="349"/>
      <c r="AK49" s="136"/>
      <c r="AN49" s="136"/>
      <c r="AO49" s="136"/>
      <c r="AP49" s="136"/>
      <c r="AQ49" s="136"/>
    </row>
    <row r="50" spans="1:43" ht="15" hidden="1" customHeight="1" x14ac:dyDescent="0.2">
      <c r="B50" s="15"/>
      <c r="C50" s="19"/>
      <c r="D50" s="611" t="s">
        <v>190</v>
      </c>
      <c r="E50" s="20"/>
      <c r="F50" s="341">
        <v>3302015</v>
      </c>
      <c r="G50" s="1461" t="s">
        <v>498</v>
      </c>
      <c r="H50" s="1456">
        <v>0</v>
      </c>
      <c r="I50" s="226">
        <v>0</v>
      </c>
      <c r="J50" s="226">
        <f ca="1">SUMIF(S$3:$AJ25,"ok",S50:AJ50)</f>
        <v>0</v>
      </c>
      <c r="K50" s="190" t="str">
        <f t="shared" ca="1" si="8"/>
        <v>0,00%</v>
      </c>
      <c r="L50" s="240">
        <v>0</v>
      </c>
      <c r="M50" s="791">
        <f t="shared" si="7"/>
        <v>0</v>
      </c>
      <c r="N50" s="240">
        <v>0</v>
      </c>
      <c r="O50" s="316">
        <f t="shared" si="9"/>
        <v>0</v>
      </c>
      <c r="P50" s="1056">
        <v>0</v>
      </c>
      <c r="Q50" s="1058">
        <f ca="1">SUMIF(T$3:$AJ17,"SI",T50:AJ50)</f>
        <v>0</v>
      </c>
      <c r="R50" s="1050" t="str">
        <f t="shared" ca="1" si="6"/>
        <v>0.00%</v>
      </c>
      <c r="S50" s="1090">
        <v>0</v>
      </c>
      <c r="T50" s="753">
        <v>0</v>
      </c>
      <c r="U50" s="629">
        <v>0</v>
      </c>
      <c r="V50" s="1218">
        <v>0</v>
      </c>
      <c r="W50" s="1355">
        <v>0</v>
      </c>
      <c r="X50" s="668">
        <v>0</v>
      </c>
      <c r="Y50" s="792">
        <v>0</v>
      </c>
      <c r="Z50" s="349">
        <v>0</v>
      </c>
      <c r="AA50" s="349">
        <v>0</v>
      </c>
      <c r="AB50" s="349">
        <v>0</v>
      </c>
      <c r="AC50" s="753">
        <v>0</v>
      </c>
      <c r="AD50" s="668">
        <v>0</v>
      </c>
      <c r="AE50" s="225">
        <v>0</v>
      </c>
      <c r="AF50" s="629">
        <v>0</v>
      </c>
      <c r="AG50" s="349">
        <v>0</v>
      </c>
      <c r="AH50" s="349"/>
      <c r="AI50" s="349"/>
      <c r="AJ50" s="349"/>
      <c r="AK50" s="136"/>
      <c r="AN50" s="136"/>
      <c r="AO50" s="136"/>
      <c r="AP50" s="136"/>
      <c r="AQ50" s="136"/>
    </row>
    <row r="51" spans="1:43" ht="15" hidden="1" customHeight="1" x14ac:dyDescent="0.2">
      <c r="B51" s="15"/>
      <c r="C51" s="19"/>
      <c r="D51" s="611" t="s">
        <v>224</v>
      </c>
      <c r="E51" s="20"/>
      <c r="F51" s="341">
        <v>3302016</v>
      </c>
      <c r="G51" s="1461" t="s">
        <v>489</v>
      </c>
      <c r="H51" s="1456">
        <v>0</v>
      </c>
      <c r="I51" s="226">
        <v>0</v>
      </c>
      <c r="J51" s="226">
        <f ca="1">SUMIF(S$3:$AJ26,"ok",S51:AJ51)</f>
        <v>0</v>
      </c>
      <c r="K51" s="190" t="str">
        <f t="shared" ca="1" si="8"/>
        <v>0,00%</v>
      </c>
      <c r="L51" s="240">
        <v>0</v>
      </c>
      <c r="M51" s="791">
        <f t="shared" si="7"/>
        <v>0</v>
      </c>
      <c r="N51" s="240">
        <v>0</v>
      </c>
      <c r="O51" s="316">
        <f t="shared" si="9"/>
        <v>0</v>
      </c>
      <c r="P51" s="1056">
        <v>0</v>
      </c>
      <c r="Q51" s="1058">
        <f ca="1">SUMIF(T$3:$AJ18,"SI",T51:AJ51)</f>
        <v>0</v>
      </c>
      <c r="R51" s="1050" t="str">
        <f t="shared" ca="1" si="6"/>
        <v>0.00%</v>
      </c>
      <c r="S51" s="1090">
        <v>0</v>
      </c>
      <c r="T51" s="753">
        <v>0</v>
      </c>
      <c r="U51" s="629">
        <v>0</v>
      </c>
      <c r="V51" s="1218">
        <v>0</v>
      </c>
      <c r="W51" s="1355">
        <v>0</v>
      </c>
      <c r="X51" s="668">
        <v>0</v>
      </c>
      <c r="Y51" s="792">
        <v>0</v>
      </c>
      <c r="Z51" s="349">
        <v>0</v>
      </c>
      <c r="AA51" s="349">
        <v>0</v>
      </c>
      <c r="AB51" s="349">
        <v>0</v>
      </c>
      <c r="AC51" s="753">
        <v>0</v>
      </c>
      <c r="AD51" s="668">
        <v>0</v>
      </c>
      <c r="AE51" s="225">
        <v>0</v>
      </c>
      <c r="AF51" s="629">
        <v>0</v>
      </c>
      <c r="AG51" s="349">
        <v>0</v>
      </c>
      <c r="AH51" s="349"/>
      <c r="AI51" s="349"/>
      <c r="AJ51" s="349"/>
      <c r="AK51" s="136"/>
      <c r="AN51" s="136"/>
      <c r="AO51" s="136"/>
      <c r="AP51" s="136"/>
      <c r="AQ51" s="136"/>
    </row>
    <row r="52" spans="1:43" ht="15" hidden="1" customHeight="1" x14ac:dyDescent="0.2">
      <c r="B52" s="15"/>
      <c r="C52" s="19"/>
      <c r="D52" s="611" t="s">
        <v>191</v>
      </c>
      <c r="E52" s="20"/>
      <c r="F52" s="341">
        <v>3302017</v>
      </c>
      <c r="G52" s="1461" t="s">
        <v>513</v>
      </c>
      <c r="H52" s="1456">
        <v>0</v>
      </c>
      <c r="I52" s="226">
        <v>0</v>
      </c>
      <c r="J52" s="226">
        <f ca="1">SUMIF(S$3:$AJ27,"ok",S52:AJ52)</f>
        <v>0</v>
      </c>
      <c r="K52" s="190" t="str">
        <f t="shared" ca="1" si="8"/>
        <v>0,00%</v>
      </c>
      <c r="L52" s="240">
        <v>0</v>
      </c>
      <c r="M52" s="791">
        <f t="shared" si="7"/>
        <v>0</v>
      </c>
      <c r="N52" s="240">
        <v>0</v>
      </c>
      <c r="O52" s="316">
        <f t="shared" si="9"/>
        <v>0</v>
      </c>
      <c r="P52" s="1056">
        <v>0</v>
      </c>
      <c r="Q52" s="1058">
        <f ca="1">SUMIF(T$3:$AJ19,"SI",T52:AJ52)</f>
        <v>0</v>
      </c>
      <c r="R52" s="1050" t="str">
        <f t="shared" ca="1" si="6"/>
        <v>0.00%</v>
      </c>
      <c r="S52" s="1090">
        <v>0</v>
      </c>
      <c r="T52" s="753">
        <v>0</v>
      </c>
      <c r="U52" s="629">
        <v>0</v>
      </c>
      <c r="V52" s="1218">
        <v>0</v>
      </c>
      <c r="W52" s="1355">
        <v>0</v>
      </c>
      <c r="X52" s="668">
        <v>0</v>
      </c>
      <c r="Y52" s="792">
        <v>0</v>
      </c>
      <c r="Z52" s="349">
        <v>0</v>
      </c>
      <c r="AA52" s="349">
        <v>0</v>
      </c>
      <c r="AB52" s="349">
        <v>0</v>
      </c>
      <c r="AC52" s="753">
        <v>0</v>
      </c>
      <c r="AD52" s="668">
        <v>0</v>
      </c>
      <c r="AE52" s="225">
        <v>0</v>
      </c>
      <c r="AF52" s="629">
        <v>0</v>
      </c>
      <c r="AG52" s="349">
        <v>0</v>
      </c>
      <c r="AH52" s="349"/>
      <c r="AI52" s="349"/>
      <c r="AJ52" s="349"/>
      <c r="AK52" s="136"/>
      <c r="AN52" s="136"/>
      <c r="AO52" s="136"/>
      <c r="AP52" s="136"/>
      <c r="AQ52" s="136"/>
    </row>
    <row r="53" spans="1:43" ht="15" hidden="1" customHeight="1" x14ac:dyDescent="0.2">
      <c r="B53" s="15"/>
      <c r="C53" s="19"/>
      <c r="D53" s="832" t="s">
        <v>1036</v>
      </c>
      <c r="E53" s="20"/>
      <c r="F53" s="341" t="s">
        <v>893</v>
      </c>
      <c r="G53" s="1461" t="s">
        <v>894</v>
      </c>
      <c r="H53" s="1456">
        <v>0</v>
      </c>
      <c r="I53" s="226">
        <v>0</v>
      </c>
      <c r="J53" s="226">
        <f ca="1">SUMIF(S$3:$AJ28,"ok",S53:AJ53)</f>
        <v>0</v>
      </c>
      <c r="K53" s="190" t="str">
        <f ca="1">IFERROR(J53/I53,"0,00%")</f>
        <v>0,00%</v>
      </c>
      <c r="L53" s="240">
        <v>0</v>
      </c>
      <c r="M53" s="791">
        <f>IFERROR(L53/I53,0)</f>
        <v>0</v>
      </c>
      <c r="N53" s="240">
        <f>+I53-L53</f>
        <v>0</v>
      </c>
      <c r="O53" s="316">
        <f>+IFERROR(N53/I53,0)</f>
        <v>0</v>
      </c>
      <c r="P53" s="1451">
        <f>+'P05 2023'!BL3</f>
        <v>20234489.084999997</v>
      </c>
      <c r="Q53" s="1058">
        <f ca="1">SUMIF(T$3:$AJ20,"SI",T53:AJ53)</f>
        <v>0</v>
      </c>
      <c r="R53" s="1050">
        <f ca="1">IFERROR(Q53/P53,"0.00%")</f>
        <v>0</v>
      </c>
      <c r="S53" s="1090">
        <v>0</v>
      </c>
      <c r="T53" s="753">
        <v>0</v>
      </c>
      <c r="U53" s="629">
        <v>0</v>
      </c>
      <c r="V53" s="1218">
        <v>0</v>
      </c>
      <c r="W53" s="1355">
        <v>0</v>
      </c>
      <c r="X53" s="668">
        <v>0</v>
      </c>
      <c r="Y53" s="792">
        <v>0</v>
      </c>
      <c r="Z53" s="349">
        <v>0</v>
      </c>
      <c r="AA53" s="349">
        <v>0</v>
      </c>
      <c r="AB53" s="349">
        <v>0</v>
      </c>
      <c r="AC53" s="753">
        <v>0</v>
      </c>
      <c r="AD53" s="668">
        <v>0</v>
      </c>
      <c r="AE53" s="225" t="e">
        <f>+'[3]P05 2024'!BT4</f>
        <v>#REF!</v>
      </c>
      <c r="AF53" s="629">
        <v>0</v>
      </c>
      <c r="AG53" s="349">
        <f>+'P05 2023'!CZ3</f>
        <v>7373296</v>
      </c>
      <c r="AH53" s="349">
        <f>+'P05 2023'!DP3</f>
        <v>8021053</v>
      </c>
      <c r="AI53" s="349">
        <v>0</v>
      </c>
      <c r="AJ53" s="793">
        <f>+'P05 2023'!ES3</f>
        <v>7857172</v>
      </c>
      <c r="AK53" s="136"/>
      <c r="AN53" s="136"/>
      <c r="AO53" s="136"/>
      <c r="AP53" s="136"/>
      <c r="AQ53" s="136"/>
    </row>
    <row r="54" spans="1:43" ht="15" hidden="1" customHeight="1" x14ac:dyDescent="0.2">
      <c r="B54" s="15"/>
      <c r="C54" s="19"/>
      <c r="D54" s="611" t="s">
        <v>706</v>
      </c>
      <c r="E54" s="20"/>
      <c r="F54" s="341">
        <v>3302107</v>
      </c>
      <c r="G54" s="1461" t="s">
        <v>641</v>
      </c>
      <c r="H54" s="1456">
        <v>0</v>
      </c>
      <c r="I54" s="226">
        <v>0</v>
      </c>
      <c r="J54" s="226">
        <f ca="1">SUMIF(S$3:$AJ29,"ok",S54:AJ54)</f>
        <v>0</v>
      </c>
      <c r="K54" s="190" t="str">
        <f t="shared" ca="1" si="8"/>
        <v>0,00%</v>
      </c>
      <c r="L54" s="240">
        <v>0</v>
      </c>
      <c r="M54" s="791">
        <f t="shared" si="7"/>
        <v>0</v>
      </c>
      <c r="N54" s="240">
        <v>0</v>
      </c>
      <c r="O54" s="316">
        <f t="shared" si="9"/>
        <v>0</v>
      </c>
      <c r="P54" s="1056">
        <v>0</v>
      </c>
      <c r="Q54" s="1058">
        <f ca="1">SUMIF(T$3:$AJ20,"SI",T54:AJ54)</f>
        <v>0</v>
      </c>
      <c r="R54" s="1050" t="str">
        <f t="shared" ca="1" si="6"/>
        <v>0.00%</v>
      </c>
      <c r="S54" s="1090">
        <v>0</v>
      </c>
      <c r="T54" s="753">
        <v>0</v>
      </c>
      <c r="U54" s="629">
        <v>0</v>
      </c>
      <c r="V54" s="1218">
        <v>0</v>
      </c>
      <c r="W54" s="1355">
        <v>0</v>
      </c>
      <c r="X54" s="668">
        <v>0</v>
      </c>
      <c r="Y54" s="792">
        <v>0</v>
      </c>
      <c r="Z54" s="349">
        <v>0</v>
      </c>
      <c r="AA54" s="349">
        <v>0</v>
      </c>
      <c r="AB54" s="349">
        <v>0</v>
      </c>
      <c r="AC54" s="753">
        <v>0</v>
      </c>
      <c r="AD54" s="668">
        <v>0</v>
      </c>
      <c r="AE54" s="225">
        <v>0</v>
      </c>
      <c r="AF54" s="629">
        <v>0</v>
      </c>
      <c r="AG54" s="349">
        <v>0</v>
      </c>
      <c r="AH54" s="349"/>
      <c r="AI54" s="349"/>
      <c r="AJ54" s="349"/>
      <c r="AK54" s="136"/>
      <c r="AN54" s="136"/>
      <c r="AO54" s="136"/>
      <c r="AP54" s="136"/>
      <c r="AQ54" s="136"/>
    </row>
    <row r="55" spans="1:43" ht="15" hidden="1" customHeight="1" x14ac:dyDescent="0.2">
      <c r="B55" s="168"/>
      <c r="C55" s="169"/>
      <c r="D55" s="833" t="s">
        <v>707</v>
      </c>
      <c r="E55" s="187"/>
      <c r="F55" s="100">
        <v>3302914</v>
      </c>
      <c r="G55" s="1463" t="s">
        <v>516</v>
      </c>
      <c r="H55" s="1457">
        <v>0</v>
      </c>
      <c r="I55" s="240">
        <v>0</v>
      </c>
      <c r="J55" s="226">
        <f ca="1">SUMIF(S$3:$AJ30,"ok",S55:AJ55)</f>
        <v>0</v>
      </c>
      <c r="K55" s="190" t="str">
        <f t="shared" ca="1" si="8"/>
        <v>0,00%</v>
      </c>
      <c r="L55" s="240">
        <v>0</v>
      </c>
      <c r="M55" s="794">
        <f t="shared" si="7"/>
        <v>0</v>
      </c>
      <c r="N55" s="240">
        <v>0</v>
      </c>
      <c r="O55" s="795">
        <f t="shared" si="9"/>
        <v>0</v>
      </c>
      <c r="P55" s="1056">
        <v>0</v>
      </c>
      <c r="Q55" s="1058">
        <f ca="1">SUMIF(T$3:$AJ21,"SI",T55:AJ55)</f>
        <v>0</v>
      </c>
      <c r="R55" s="1051" t="str">
        <f t="shared" ca="1" si="6"/>
        <v>0.00%</v>
      </c>
      <c r="S55" s="1091">
        <v>0</v>
      </c>
      <c r="T55" s="753">
        <v>0</v>
      </c>
      <c r="U55" s="629">
        <v>0</v>
      </c>
      <c r="V55" s="1218">
        <v>0</v>
      </c>
      <c r="W55" s="1355">
        <v>0</v>
      </c>
      <c r="X55" s="668">
        <v>0</v>
      </c>
      <c r="Y55" s="792">
        <v>0</v>
      </c>
      <c r="Z55" s="349">
        <v>0</v>
      </c>
      <c r="AA55" s="349">
        <v>0</v>
      </c>
      <c r="AB55" s="349">
        <v>0</v>
      </c>
      <c r="AC55" s="753">
        <v>0</v>
      </c>
      <c r="AD55" s="668">
        <v>0</v>
      </c>
      <c r="AE55" s="225">
        <v>0</v>
      </c>
      <c r="AF55" s="629">
        <v>0</v>
      </c>
      <c r="AG55" s="349">
        <v>0</v>
      </c>
      <c r="AH55" s="349"/>
      <c r="AI55" s="349"/>
      <c r="AJ55" s="349"/>
      <c r="AK55" s="136"/>
      <c r="AN55" s="136"/>
      <c r="AO55" s="136"/>
      <c r="AP55" s="136"/>
      <c r="AQ55" s="136"/>
    </row>
    <row r="56" spans="1:43" ht="15" hidden="1" customHeight="1" x14ac:dyDescent="0.2">
      <c r="B56" s="15"/>
      <c r="C56" s="19"/>
      <c r="D56" s="611" t="s">
        <v>708</v>
      </c>
      <c r="E56" s="20"/>
      <c r="F56" s="341">
        <v>3302916</v>
      </c>
      <c r="G56" s="1464" t="s">
        <v>307</v>
      </c>
      <c r="H56" s="1456">
        <v>0</v>
      </c>
      <c r="I56" s="226">
        <v>0</v>
      </c>
      <c r="J56" s="226">
        <f ca="1">SUMIF(S$3:$AJ31,"ok",S56:AJ56)</f>
        <v>0</v>
      </c>
      <c r="K56" s="190" t="str">
        <f t="shared" ca="1" si="8"/>
        <v>0,00%</v>
      </c>
      <c r="L56" s="240">
        <v>0</v>
      </c>
      <c r="M56" s="791">
        <f t="shared" si="7"/>
        <v>0</v>
      </c>
      <c r="N56" s="240">
        <v>0</v>
      </c>
      <c r="O56" s="316">
        <f t="shared" si="9"/>
        <v>0</v>
      </c>
      <c r="P56" s="1057">
        <v>0</v>
      </c>
      <c r="Q56" s="1058">
        <f ca="1">SUMIF(T$3:$AJ22,"SI",T56:AJ56)</f>
        <v>0</v>
      </c>
      <c r="R56" s="1050" t="str">
        <f t="shared" ca="1" si="6"/>
        <v>0.00%</v>
      </c>
      <c r="S56" s="1090">
        <v>0</v>
      </c>
      <c r="T56" s="753">
        <v>0</v>
      </c>
      <c r="U56" s="629">
        <v>0</v>
      </c>
      <c r="V56" s="1218">
        <v>0</v>
      </c>
      <c r="W56" s="1355">
        <v>0</v>
      </c>
      <c r="X56" s="668">
        <v>0</v>
      </c>
      <c r="Y56" s="792">
        <v>0</v>
      </c>
      <c r="Z56" s="349">
        <v>0</v>
      </c>
      <c r="AA56" s="349">
        <v>0</v>
      </c>
      <c r="AB56" s="349">
        <v>0</v>
      </c>
      <c r="AC56" s="753">
        <v>0</v>
      </c>
      <c r="AD56" s="668">
        <v>0</v>
      </c>
      <c r="AE56" s="225">
        <v>0</v>
      </c>
      <c r="AF56" s="629">
        <v>0</v>
      </c>
      <c r="AG56" s="349">
        <v>0</v>
      </c>
      <c r="AH56" s="349"/>
      <c r="AI56" s="349"/>
      <c r="AJ56" s="349"/>
      <c r="AN56" s="136"/>
      <c r="AO56" s="136"/>
      <c r="AP56" s="136"/>
      <c r="AQ56" s="136"/>
    </row>
    <row r="57" spans="1:43" ht="15" hidden="1" customHeight="1" x14ac:dyDescent="0.2">
      <c r="B57" s="15"/>
      <c r="C57" s="19"/>
      <c r="D57" s="611" t="s">
        <v>645</v>
      </c>
      <c r="E57" s="20"/>
      <c r="F57" s="341">
        <v>3302020</v>
      </c>
      <c r="G57" s="1461" t="s">
        <v>719</v>
      </c>
      <c r="H57" s="1456">
        <v>0</v>
      </c>
      <c r="I57" s="226">
        <v>0</v>
      </c>
      <c r="J57" s="226">
        <f ca="1">SUMIF(S$3:$AJ32,"ok",S57:AJ57)</f>
        <v>0</v>
      </c>
      <c r="K57" s="190" t="str">
        <f ca="1">IFERROR(J57/#REF!,"0,00%")</f>
        <v>0,00%</v>
      </c>
      <c r="L57" s="240">
        <v>0</v>
      </c>
      <c r="M57" s="791">
        <f>IFERROR(#REF!/#REF!,0)</f>
        <v>0</v>
      </c>
      <c r="N57" s="240">
        <f>+I57-L57</f>
        <v>0</v>
      </c>
      <c r="O57" s="316">
        <f>+IFERROR(N57/#REF!,0)</f>
        <v>0</v>
      </c>
      <c r="P57" s="1057">
        <v>0</v>
      </c>
      <c r="Q57" s="1058">
        <f ca="1">SUMIF(T$3:$AJ23,"SI",T57:AJ57)</f>
        <v>0</v>
      </c>
      <c r="R57" s="1050" t="str">
        <f ca="1">IFERROR(Q57/P57,"0,0%")</f>
        <v>0,0%</v>
      </c>
      <c r="S57" s="1090">
        <v>0</v>
      </c>
      <c r="T57" s="753">
        <v>0</v>
      </c>
      <c r="U57" s="629">
        <v>0</v>
      </c>
      <c r="V57" s="1218">
        <v>0</v>
      </c>
      <c r="W57" s="1355">
        <v>0</v>
      </c>
      <c r="X57" s="668">
        <v>0</v>
      </c>
      <c r="Y57" s="792">
        <v>0</v>
      </c>
      <c r="Z57" s="349">
        <v>0</v>
      </c>
      <c r="AA57" s="349">
        <v>0</v>
      </c>
      <c r="AB57" s="349">
        <v>0</v>
      </c>
      <c r="AC57" s="753">
        <v>0</v>
      </c>
      <c r="AD57" s="668">
        <v>0</v>
      </c>
      <c r="AE57" s="225">
        <v>0</v>
      </c>
      <c r="AF57" s="629">
        <v>0</v>
      </c>
      <c r="AG57" s="349">
        <v>0</v>
      </c>
      <c r="AH57" s="349"/>
      <c r="AI57" s="349">
        <v>0</v>
      </c>
      <c r="AJ57" s="349">
        <v>0</v>
      </c>
      <c r="AN57" s="136"/>
      <c r="AO57" s="136"/>
      <c r="AP57" s="136"/>
      <c r="AQ57" s="136"/>
    </row>
    <row r="58" spans="1:43" ht="15" customHeight="1" x14ac:dyDescent="0.2">
      <c r="B58" s="11"/>
      <c r="C58" s="17" t="s">
        <v>165</v>
      </c>
      <c r="D58" s="18"/>
      <c r="E58" s="14"/>
      <c r="F58" s="101"/>
      <c r="G58" s="1460" t="s">
        <v>209</v>
      </c>
      <c r="H58" s="1455">
        <f>SUM(H59:H69)</f>
        <v>117499266</v>
      </c>
      <c r="I58" s="687">
        <f>SUM(I59:I69)</f>
        <v>53281639</v>
      </c>
      <c r="J58" s="687">
        <f ca="1">SUMIF(S$3:$AJ42,"ok",S58:AJ58)</f>
        <v>0</v>
      </c>
      <c r="K58" s="191">
        <f ca="1">IFERROR(J58/I58,"0,0%")</f>
        <v>0</v>
      </c>
      <c r="L58" s="796">
        <v>0</v>
      </c>
      <c r="M58" s="783">
        <f t="shared" si="7"/>
        <v>0</v>
      </c>
      <c r="N58" s="797">
        <f>+I58-L58</f>
        <v>53281639</v>
      </c>
      <c r="O58" s="1102">
        <f t="shared" si="9"/>
        <v>1</v>
      </c>
      <c r="P58" s="1060">
        <f>SUM(P59:P69)</f>
        <v>66471516.044999994</v>
      </c>
      <c r="Q58" s="798">
        <f ca="1">SUM(Q59:Q69)</f>
        <v>0</v>
      </c>
      <c r="R58" s="1049">
        <f ca="1">IFERROR(Q58/P58,"0.00%")</f>
        <v>0</v>
      </c>
      <c r="S58" s="1089">
        <v>0</v>
      </c>
      <c r="T58" s="786">
        <v>0</v>
      </c>
      <c r="U58" s="788">
        <v>0</v>
      </c>
      <c r="V58" s="787">
        <v>0</v>
      </c>
      <c r="W58" s="1202">
        <v>0</v>
      </c>
      <c r="X58" s="1360">
        <v>0</v>
      </c>
      <c r="Y58" s="914">
        <v>0</v>
      </c>
      <c r="Z58" s="799">
        <v>0</v>
      </c>
      <c r="AA58" s="799">
        <v>0</v>
      </c>
      <c r="AB58" s="799">
        <v>0</v>
      </c>
      <c r="AC58" s="1407">
        <v>0</v>
      </c>
      <c r="AD58" s="1360">
        <v>0</v>
      </c>
      <c r="AE58" s="197">
        <v>0</v>
      </c>
      <c r="AF58" s="788">
        <v>0</v>
      </c>
      <c r="AG58" s="800">
        <v>0</v>
      </c>
      <c r="AH58" s="800">
        <v>0</v>
      </c>
      <c r="AI58" s="800">
        <v>0</v>
      </c>
      <c r="AJ58" s="800">
        <v>0</v>
      </c>
      <c r="AN58" s="136"/>
      <c r="AO58" s="136"/>
      <c r="AP58" s="136"/>
      <c r="AQ58" s="136"/>
    </row>
    <row r="59" spans="1:43" ht="15" customHeight="1" x14ac:dyDescent="0.2">
      <c r="B59" s="15"/>
      <c r="C59" s="67"/>
      <c r="D59" s="611" t="s">
        <v>167</v>
      </c>
      <c r="E59" s="16"/>
      <c r="F59" s="341">
        <v>3303001</v>
      </c>
      <c r="G59" s="1461" t="s">
        <v>243</v>
      </c>
      <c r="H59" s="1456">
        <f>+'P05 2024'!F5</f>
        <v>79217505</v>
      </c>
      <c r="I59" s="240">
        <f>+'P05 2024'!BX5</f>
        <v>40425183</v>
      </c>
      <c r="J59" s="226">
        <f ca="1">SUMIF(S$3:$AJ43,"ok",S59:AJ59)</f>
        <v>0</v>
      </c>
      <c r="K59" s="910">
        <f ca="1">IFERROR(J59/I59,"0,00%")</f>
        <v>0</v>
      </c>
      <c r="L59" s="240">
        <v>0</v>
      </c>
      <c r="M59" s="791">
        <f t="shared" ref="M59:M72" si="10">IFERROR(L59/I59,0)</f>
        <v>0</v>
      </c>
      <c r="N59" s="240">
        <f>+I59-L59</f>
        <v>40425183</v>
      </c>
      <c r="O59" s="316">
        <f t="shared" si="9"/>
        <v>1</v>
      </c>
      <c r="P59" s="1061">
        <f>+'P05 2023'!BL4</f>
        <v>50689446.884999998</v>
      </c>
      <c r="Q59" s="911">
        <f>SUMIF(T$3:$AJ3,"SI",T59:AJ59)</f>
        <v>0</v>
      </c>
      <c r="R59" s="1050">
        <f>IFERROR(Q59/P59,"0,0%")</f>
        <v>0</v>
      </c>
      <c r="S59" s="1092">
        <v>0</v>
      </c>
      <c r="T59" s="753">
        <v>0</v>
      </c>
      <c r="U59" s="1219">
        <v>0</v>
      </c>
      <c r="V59" s="1205">
        <v>0</v>
      </c>
      <c r="W59" s="1203">
        <v>0</v>
      </c>
      <c r="X59" s="1205">
        <v>0</v>
      </c>
      <c r="Y59" s="909">
        <v>0</v>
      </c>
      <c r="Z59" s="801">
        <v>0</v>
      </c>
      <c r="AA59" s="801">
        <v>0</v>
      </c>
      <c r="AB59" s="801">
        <v>0</v>
      </c>
      <c r="AC59" s="1706">
        <v>0</v>
      </c>
      <c r="AD59" s="1205">
        <v>0</v>
      </c>
      <c r="AE59" s="225">
        <v>0</v>
      </c>
      <c r="AF59" s="629">
        <v>0</v>
      </c>
      <c r="AG59" s="349">
        <v>0</v>
      </c>
      <c r="AH59" s="349">
        <v>0</v>
      </c>
      <c r="AI59" s="349">
        <v>0</v>
      </c>
      <c r="AJ59" s="349">
        <v>0</v>
      </c>
      <c r="AN59" s="136"/>
      <c r="AO59" s="136"/>
      <c r="AP59" s="136"/>
      <c r="AQ59" s="136"/>
    </row>
    <row r="60" spans="1:43" ht="15" customHeight="1" x14ac:dyDescent="0.2">
      <c r="B60" s="15"/>
      <c r="C60" s="67"/>
      <c r="D60" s="611" t="s">
        <v>657</v>
      </c>
      <c r="E60" s="16"/>
      <c r="F60" s="341">
        <v>3303432</v>
      </c>
      <c r="G60" s="1461" t="s">
        <v>656</v>
      </c>
      <c r="H60" s="1456">
        <f>+'P05 2024'!F6</f>
        <v>38281761</v>
      </c>
      <c r="I60" s="240">
        <f>+'P05 2024'!BX6</f>
        <v>12856456</v>
      </c>
      <c r="J60" s="226">
        <f ca="1">SUMIF(S$3:$AJ44,"ok",S60:AJ60)</f>
        <v>0</v>
      </c>
      <c r="K60" s="910">
        <f t="shared" ref="K60:K71" ca="1" si="11">IFERROR(J60/I60,"0,00%")</f>
        <v>0</v>
      </c>
      <c r="L60" s="240">
        <v>0</v>
      </c>
      <c r="M60" s="791">
        <f t="shared" si="10"/>
        <v>0</v>
      </c>
      <c r="N60" s="240">
        <f>+I60-L60</f>
        <v>12856456</v>
      </c>
      <c r="O60" s="316">
        <f t="shared" si="9"/>
        <v>1</v>
      </c>
      <c r="P60" s="1061">
        <f>+'P05 2023'!BL5</f>
        <v>15782069.159999998</v>
      </c>
      <c r="Q60" s="911">
        <f ca="1">SUMIF(T$3:$AJ4,"SI",T60:AJ60)</f>
        <v>0</v>
      </c>
      <c r="R60" s="1050">
        <f ca="1">IFERROR(Q60/P60,"0,0%")</f>
        <v>0</v>
      </c>
      <c r="S60" s="1092">
        <v>0</v>
      </c>
      <c r="T60" s="753">
        <v>0</v>
      </c>
      <c r="U60" s="299">
        <v>0</v>
      </c>
      <c r="V60" s="668">
        <v>0</v>
      </c>
      <c r="W60" s="1200">
        <v>0</v>
      </c>
      <c r="X60" s="668">
        <v>0</v>
      </c>
      <c r="Y60" s="792">
        <v>0</v>
      </c>
      <c r="Z60" s="349">
        <v>0</v>
      </c>
      <c r="AA60" s="349">
        <v>0</v>
      </c>
      <c r="AB60" s="349">
        <v>0</v>
      </c>
      <c r="AC60" s="753">
        <v>0</v>
      </c>
      <c r="AD60" s="668">
        <v>0</v>
      </c>
      <c r="AE60" s="225">
        <v>0</v>
      </c>
      <c r="AF60" s="629">
        <v>0</v>
      </c>
      <c r="AG60" s="349">
        <v>0</v>
      </c>
      <c r="AH60" s="349">
        <v>0</v>
      </c>
      <c r="AI60" s="349">
        <v>0</v>
      </c>
      <c r="AJ60" s="349">
        <v>0</v>
      </c>
      <c r="AN60" s="136"/>
      <c r="AO60" s="136"/>
    </row>
    <row r="61" spans="1:43" s="65" customFormat="1" ht="15" hidden="1" customHeight="1" x14ac:dyDescent="0.2">
      <c r="A61" s="163"/>
      <c r="B61" s="83"/>
      <c r="C61" s="189"/>
      <c r="D61" s="833" t="s">
        <v>191</v>
      </c>
      <c r="E61" s="16"/>
      <c r="F61" s="100">
        <v>3303017</v>
      </c>
      <c r="G61" s="1461" t="s">
        <v>244</v>
      </c>
      <c r="H61" s="120">
        <v>0</v>
      </c>
      <c r="I61" s="48">
        <v>0</v>
      </c>
      <c r="J61" s="226">
        <f ca="1">SUMIF(S$3:$AJ45,"ok",S61:AJ61)</f>
        <v>0</v>
      </c>
      <c r="K61" s="910" t="str">
        <f t="shared" ca="1" si="11"/>
        <v>0,00%</v>
      </c>
      <c r="L61" s="48">
        <v>0</v>
      </c>
      <c r="M61" s="791">
        <f t="shared" si="10"/>
        <v>0</v>
      </c>
      <c r="N61" s="48">
        <v>0</v>
      </c>
      <c r="O61" s="316">
        <f t="shared" ref="O61:O72" si="12">+IFERROR(N61/I61,0)</f>
        <v>0</v>
      </c>
      <c r="P61" s="1052">
        <v>0</v>
      </c>
      <c r="Q61" s="399">
        <f ca="1">SUMIF(T$3:$AJ5,"SI",T61:AJ61)</f>
        <v>0</v>
      </c>
      <c r="R61" s="1047" t="str">
        <f t="shared" ref="R61:R71" ca="1" si="13">IFERROR(Q61/P61,"0,0%")</f>
        <v>0,0%</v>
      </c>
      <c r="S61" s="1093">
        <v>0</v>
      </c>
      <c r="T61" s="546">
        <v>0</v>
      </c>
      <c r="U61" s="299">
        <v>0</v>
      </c>
      <c r="V61" s="1206">
        <v>0</v>
      </c>
      <c r="W61" s="1356">
        <v>0</v>
      </c>
      <c r="X61" s="1207">
        <v>0</v>
      </c>
      <c r="Y61" s="769">
        <v>0</v>
      </c>
      <c r="Z61" s="403">
        <v>0</v>
      </c>
      <c r="AA61" s="403">
        <v>0</v>
      </c>
      <c r="AB61" s="403">
        <v>0</v>
      </c>
      <c r="AC61" s="1707">
        <v>0</v>
      </c>
      <c r="AD61" s="1207">
        <v>0</v>
      </c>
      <c r="AE61" s="768">
        <v>0</v>
      </c>
      <c r="AF61" s="298">
        <v>0</v>
      </c>
      <c r="AG61" s="403">
        <v>0</v>
      </c>
      <c r="AH61" s="403">
        <v>0</v>
      </c>
      <c r="AI61" s="403"/>
      <c r="AJ61" s="403"/>
      <c r="AL61" s="1"/>
      <c r="AM61" s="1"/>
      <c r="AN61" s="1"/>
      <c r="AO61" s="1"/>
      <c r="AP61" s="1"/>
    </row>
    <row r="62" spans="1:43" s="65" customFormat="1" ht="15" hidden="1" customHeight="1" x14ac:dyDescent="0.2">
      <c r="A62" s="163"/>
      <c r="B62" s="83"/>
      <c r="C62" s="189"/>
      <c r="D62" s="833" t="s">
        <v>192</v>
      </c>
      <c r="E62" s="16"/>
      <c r="F62" s="100">
        <v>3303021</v>
      </c>
      <c r="G62" s="1461" t="s">
        <v>245</v>
      </c>
      <c r="H62" s="120">
        <v>0</v>
      </c>
      <c r="I62" s="48">
        <v>0</v>
      </c>
      <c r="J62" s="226">
        <f ca="1">SUMIF(S$3:$AJ46,"ok",S62:AJ62)</f>
        <v>0</v>
      </c>
      <c r="K62" s="910" t="str">
        <f t="shared" ca="1" si="11"/>
        <v>0,00%</v>
      </c>
      <c r="L62" s="48">
        <v>0</v>
      </c>
      <c r="M62" s="791">
        <f t="shared" si="10"/>
        <v>0</v>
      </c>
      <c r="N62" s="48">
        <v>0</v>
      </c>
      <c r="O62" s="316">
        <f t="shared" si="12"/>
        <v>0</v>
      </c>
      <c r="P62" s="1052">
        <v>0</v>
      </c>
      <c r="Q62" s="399">
        <f ca="1">SUMIF(T$3:$AJ6,"SI",T62:AJ62)</f>
        <v>0</v>
      </c>
      <c r="R62" s="1047" t="str">
        <f t="shared" ca="1" si="13"/>
        <v>0,0%</v>
      </c>
      <c r="S62" s="1093">
        <v>0</v>
      </c>
      <c r="T62" s="546">
        <v>0</v>
      </c>
      <c r="U62" s="299">
        <v>0</v>
      </c>
      <c r="V62" s="1207">
        <v>0</v>
      </c>
      <c r="W62" s="1204">
        <v>0</v>
      </c>
      <c r="X62" s="487">
        <v>0</v>
      </c>
      <c r="Y62" s="769">
        <v>0</v>
      </c>
      <c r="Z62" s="403">
        <v>0</v>
      </c>
      <c r="AA62" s="403">
        <v>0</v>
      </c>
      <c r="AB62" s="403">
        <v>0</v>
      </c>
      <c r="AC62" s="1707">
        <v>0</v>
      </c>
      <c r="AD62" s="1207">
        <v>0</v>
      </c>
      <c r="AE62" s="514">
        <v>0</v>
      </c>
      <c r="AF62" s="299">
        <v>0</v>
      </c>
      <c r="AG62" s="391">
        <v>0</v>
      </c>
      <c r="AH62" s="391">
        <v>0</v>
      </c>
      <c r="AI62" s="391"/>
      <c r="AJ62" s="391"/>
      <c r="AK62" s="136"/>
      <c r="AL62" s="1521"/>
      <c r="AM62" s="1521"/>
      <c r="AN62" s="1"/>
    </row>
    <row r="63" spans="1:43" s="65" customFormat="1" ht="15" hidden="1" customHeight="1" x14ac:dyDescent="0.2">
      <c r="A63" s="163"/>
      <c r="B63" s="83"/>
      <c r="C63" s="189"/>
      <c r="D63" s="833" t="s">
        <v>194</v>
      </c>
      <c r="E63" s="16"/>
      <c r="F63" s="100">
        <v>3303025</v>
      </c>
      <c r="G63" s="1461" t="s">
        <v>246</v>
      </c>
      <c r="H63" s="120">
        <v>0</v>
      </c>
      <c r="I63" s="48">
        <v>0</v>
      </c>
      <c r="J63" s="226">
        <f ca="1">SUMIF(S$3:$AJ47,"ok",S63:AJ63)</f>
        <v>0</v>
      </c>
      <c r="K63" s="910" t="str">
        <f t="shared" ca="1" si="11"/>
        <v>0,00%</v>
      </c>
      <c r="L63" s="48">
        <v>0</v>
      </c>
      <c r="M63" s="791">
        <f t="shared" si="10"/>
        <v>0</v>
      </c>
      <c r="N63" s="48">
        <v>0</v>
      </c>
      <c r="O63" s="316">
        <f t="shared" si="12"/>
        <v>0</v>
      </c>
      <c r="P63" s="1052">
        <v>0</v>
      </c>
      <c r="Q63" s="399">
        <f ca="1">SUMIF(T$3:$AJ7,"SI",T63:AJ63)</f>
        <v>0</v>
      </c>
      <c r="R63" s="1047" t="str">
        <f t="shared" ca="1" si="13"/>
        <v>0,0%</v>
      </c>
      <c r="S63" s="1093">
        <v>0</v>
      </c>
      <c r="T63" s="546">
        <v>0</v>
      </c>
      <c r="U63" s="299">
        <v>0</v>
      </c>
      <c r="V63" s="487">
        <v>0</v>
      </c>
      <c r="W63" s="1204">
        <v>0</v>
      </c>
      <c r="X63" s="1207">
        <v>0</v>
      </c>
      <c r="Y63" s="769">
        <v>0</v>
      </c>
      <c r="Z63" s="403">
        <v>0</v>
      </c>
      <c r="AA63" s="403">
        <v>0</v>
      </c>
      <c r="AB63" s="403">
        <v>0</v>
      </c>
      <c r="AC63" s="1707">
        <v>0</v>
      </c>
      <c r="AD63" s="1207">
        <v>0</v>
      </c>
      <c r="AE63" s="514">
        <v>0</v>
      </c>
      <c r="AF63" s="299">
        <v>0</v>
      </c>
      <c r="AG63" s="391">
        <v>0</v>
      </c>
      <c r="AH63" s="391">
        <v>0</v>
      </c>
      <c r="AI63" s="391"/>
      <c r="AJ63" s="391"/>
      <c r="AK63" s="136"/>
      <c r="AL63" s="1521"/>
      <c r="AM63" s="1521"/>
      <c r="AN63" s="1"/>
    </row>
    <row r="64" spans="1:43" s="65" customFormat="1" ht="15" hidden="1" customHeight="1" x14ac:dyDescent="0.2">
      <c r="A64" s="163"/>
      <c r="B64" s="83"/>
      <c r="C64" s="189"/>
      <c r="D64" s="833" t="s">
        <v>195</v>
      </c>
      <c r="E64" s="16"/>
      <c r="F64" s="100">
        <v>3303130</v>
      </c>
      <c r="G64" s="1461" t="s">
        <v>247</v>
      </c>
      <c r="H64" s="120">
        <v>0</v>
      </c>
      <c r="I64" s="48">
        <v>0</v>
      </c>
      <c r="J64" s="226">
        <f ca="1">SUMIF(S$3:$AJ48,"ok",S64:AJ64)</f>
        <v>0</v>
      </c>
      <c r="K64" s="910" t="str">
        <f t="shared" ca="1" si="11"/>
        <v>0,00%</v>
      </c>
      <c r="L64" s="48">
        <v>0</v>
      </c>
      <c r="M64" s="791">
        <f t="shared" si="10"/>
        <v>0</v>
      </c>
      <c r="N64" s="48">
        <v>0</v>
      </c>
      <c r="O64" s="316">
        <f t="shared" si="12"/>
        <v>0</v>
      </c>
      <c r="P64" s="1052">
        <v>0</v>
      </c>
      <c r="Q64" s="399">
        <f ca="1">SUMIF(T$3:$AJ8,"SI",T64:AJ64)</f>
        <v>0</v>
      </c>
      <c r="R64" s="1047" t="str">
        <f t="shared" ca="1" si="13"/>
        <v>0,0%</v>
      </c>
      <c r="S64" s="1093">
        <v>0</v>
      </c>
      <c r="T64" s="546">
        <v>0</v>
      </c>
      <c r="U64" s="299">
        <v>0</v>
      </c>
      <c r="V64" s="521">
        <v>0</v>
      </c>
      <c r="W64" s="618">
        <v>0</v>
      </c>
      <c r="X64" s="487">
        <v>0</v>
      </c>
      <c r="Y64" s="769">
        <v>0</v>
      </c>
      <c r="Z64" s="403">
        <v>0</v>
      </c>
      <c r="AA64" s="403">
        <v>0</v>
      </c>
      <c r="AB64" s="403">
        <v>0</v>
      </c>
      <c r="AC64" s="1707">
        <v>0</v>
      </c>
      <c r="AD64" s="1207">
        <v>0</v>
      </c>
      <c r="AE64" s="514">
        <v>0</v>
      </c>
      <c r="AF64" s="299">
        <v>0</v>
      </c>
      <c r="AG64" s="391">
        <v>0</v>
      </c>
      <c r="AH64" s="391">
        <v>0</v>
      </c>
      <c r="AI64" s="391"/>
      <c r="AJ64" s="391"/>
      <c r="AL64" s="1521"/>
      <c r="AM64" s="1521"/>
      <c r="AN64" s="1"/>
    </row>
    <row r="65" spans="1:41" s="65" customFormat="1" ht="15" hidden="1" customHeight="1" x14ac:dyDescent="0.2">
      <c r="A65" s="163"/>
      <c r="B65" s="83"/>
      <c r="C65" s="189"/>
      <c r="D65" s="833" t="s">
        <v>196</v>
      </c>
      <c r="E65" s="16"/>
      <c r="F65" s="100">
        <v>3303190</v>
      </c>
      <c r="G65" s="1461" t="s">
        <v>248</v>
      </c>
      <c r="H65" s="120">
        <v>0</v>
      </c>
      <c r="I65" s="48">
        <v>0</v>
      </c>
      <c r="J65" s="226">
        <f ca="1">SUMIF(S$3:$AJ49,"ok",S65:AJ65)</f>
        <v>0</v>
      </c>
      <c r="K65" s="910" t="str">
        <f t="shared" ca="1" si="11"/>
        <v>0,00%</v>
      </c>
      <c r="L65" s="48">
        <v>0</v>
      </c>
      <c r="M65" s="791">
        <f t="shared" si="10"/>
        <v>0</v>
      </c>
      <c r="N65" s="48">
        <v>0</v>
      </c>
      <c r="O65" s="316">
        <f t="shared" si="12"/>
        <v>0</v>
      </c>
      <c r="P65" s="1052">
        <v>0</v>
      </c>
      <c r="Q65" s="399">
        <f ca="1">SUMIF(T$3:$AJ9,"SI",T65:AJ65)</f>
        <v>0</v>
      </c>
      <c r="R65" s="1047" t="str">
        <f t="shared" ca="1" si="13"/>
        <v>0,0%</v>
      </c>
      <c r="S65" s="1093">
        <v>0</v>
      </c>
      <c r="T65" s="546">
        <v>0</v>
      </c>
      <c r="U65" s="298">
        <v>0</v>
      </c>
      <c r="V65" s="1207">
        <v>0</v>
      </c>
      <c r="W65" s="1204">
        <v>0</v>
      </c>
      <c r="X65" s="1207">
        <v>0</v>
      </c>
      <c r="Y65" s="769">
        <v>0</v>
      </c>
      <c r="Z65" s="403">
        <v>0</v>
      </c>
      <c r="AA65" s="403">
        <v>0</v>
      </c>
      <c r="AB65" s="403">
        <v>0</v>
      </c>
      <c r="AC65" s="1707">
        <v>0</v>
      </c>
      <c r="AD65" s="1207">
        <v>0</v>
      </c>
      <c r="AE65" s="514">
        <v>0</v>
      </c>
      <c r="AF65" s="299">
        <v>0</v>
      </c>
      <c r="AG65" s="391">
        <v>0</v>
      </c>
      <c r="AH65" s="391">
        <v>0</v>
      </c>
      <c r="AI65" s="391"/>
      <c r="AJ65" s="391"/>
      <c r="AL65" s="1521"/>
      <c r="AM65" s="1521"/>
      <c r="AN65" s="1"/>
    </row>
    <row r="66" spans="1:41" s="65" customFormat="1" ht="15" hidden="1" customHeight="1" x14ac:dyDescent="0.2">
      <c r="A66" s="163"/>
      <c r="B66" s="83"/>
      <c r="C66" s="189"/>
      <c r="D66" s="833" t="s">
        <v>197</v>
      </c>
      <c r="E66" s="16"/>
      <c r="F66" s="100">
        <v>3303418</v>
      </c>
      <c r="G66" s="1461" t="s">
        <v>618</v>
      </c>
      <c r="H66" s="120">
        <v>0</v>
      </c>
      <c r="I66" s="48">
        <v>0</v>
      </c>
      <c r="J66" s="226">
        <f ca="1">SUMIF(S$3:$AJ50,"ok",S66:AJ66)</f>
        <v>0</v>
      </c>
      <c r="K66" s="910" t="str">
        <f t="shared" ca="1" si="11"/>
        <v>0,00%</v>
      </c>
      <c r="L66" s="48">
        <v>0</v>
      </c>
      <c r="M66" s="791">
        <f t="shared" si="10"/>
        <v>0</v>
      </c>
      <c r="N66" s="48">
        <v>0</v>
      </c>
      <c r="O66" s="316">
        <f t="shared" si="12"/>
        <v>0</v>
      </c>
      <c r="P66" s="1052">
        <v>0</v>
      </c>
      <c r="Q66" s="399">
        <f ca="1">SUMIF(T$3:$AJ10,"SI",T66:AJ66)</f>
        <v>0</v>
      </c>
      <c r="R66" s="1047" t="str">
        <f t="shared" ca="1" si="13"/>
        <v>0,0%</v>
      </c>
      <c r="S66" s="1093">
        <v>0</v>
      </c>
      <c r="T66" s="546">
        <v>0</v>
      </c>
      <c r="U66" s="299">
        <v>0</v>
      </c>
      <c r="V66" s="487">
        <v>0</v>
      </c>
      <c r="W66" s="616">
        <v>0</v>
      </c>
      <c r="X66" s="487">
        <v>0</v>
      </c>
      <c r="Y66" s="769">
        <v>0</v>
      </c>
      <c r="Z66" s="403">
        <v>0</v>
      </c>
      <c r="AA66" s="403">
        <v>0</v>
      </c>
      <c r="AB66" s="403">
        <v>0</v>
      </c>
      <c r="AC66" s="1707">
        <v>0</v>
      </c>
      <c r="AD66" s="1207">
        <v>0</v>
      </c>
      <c r="AE66" s="514">
        <v>0</v>
      </c>
      <c r="AF66" s="299">
        <v>0</v>
      </c>
      <c r="AG66" s="391">
        <v>0</v>
      </c>
      <c r="AH66" s="391">
        <v>0</v>
      </c>
      <c r="AI66" s="391"/>
      <c r="AJ66" s="391"/>
      <c r="AK66" s="136"/>
      <c r="AL66" s="1521"/>
      <c r="AM66" s="1521"/>
      <c r="AN66" s="1"/>
    </row>
    <row r="67" spans="1:41" s="65" customFormat="1" ht="15" hidden="1" customHeight="1" x14ac:dyDescent="0.2">
      <c r="A67" s="163"/>
      <c r="B67" s="83"/>
      <c r="C67" s="189"/>
      <c r="D67" s="833" t="s">
        <v>198</v>
      </c>
      <c r="E67" s="16"/>
      <c r="F67" s="100">
        <v>3303421</v>
      </c>
      <c r="G67" s="1461" t="s">
        <v>121</v>
      </c>
      <c r="H67" s="120">
        <v>0</v>
      </c>
      <c r="I67" s="48">
        <v>0</v>
      </c>
      <c r="J67" s="226">
        <f ca="1">SUMIF(S$3:$AJ51,"ok",S67:AJ67)</f>
        <v>0</v>
      </c>
      <c r="K67" s="910" t="str">
        <f t="shared" ca="1" si="11"/>
        <v>0,00%</v>
      </c>
      <c r="L67" s="48">
        <v>0</v>
      </c>
      <c r="M67" s="791">
        <f t="shared" si="10"/>
        <v>0</v>
      </c>
      <c r="N67" s="48">
        <v>0</v>
      </c>
      <c r="O67" s="316">
        <f t="shared" si="12"/>
        <v>0</v>
      </c>
      <c r="P67" s="1052">
        <v>0</v>
      </c>
      <c r="Q67" s="399">
        <f ca="1">SUMIF(T$3:$AJ11,"SI",T67:AJ67)</f>
        <v>0</v>
      </c>
      <c r="R67" s="1047" t="str">
        <f t="shared" ca="1" si="13"/>
        <v>0,0%</v>
      </c>
      <c r="S67" s="1093">
        <v>0</v>
      </c>
      <c r="T67" s="546">
        <v>0</v>
      </c>
      <c r="U67" s="299">
        <v>0</v>
      </c>
      <c r="V67" s="521">
        <v>0</v>
      </c>
      <c r="W67" s="1356">
        <v>0</v>
      </c>
      <c r="X67" s="1207">
        <v>0</v>
      </c>
      <c r="Y67" s="769">
        <v>0</v>
      </c>
      <c r="Z67" s="403">
        <v>0</v>
      </c>
      <c r="AA67" s="403">
        <v>0</v>
      </c>
      <c r="AB67" s="403">
        <v>0</v>
      </c>
      <c r="AC67" s="1707">
        <v>0</v>
      </c>
      <c r="AD67" s="1207">
        <v>0</v>
      </c>
      <c r="AE67" s="514">
        <v>0</v>
      </c>
      <c r="AF67" s="299">
        <v>0</v>
      </c>
      <c r="AG67" s="391">
        <v>0</v>
      </c>
      <c r="AH67" s="391">
        <v>0</v>
      </c>
      <c r="AI67" s="391"/>
      <c r="AJ67" s="391"/>
      <c r="AK67" s="136"/>
      <c r="AL67" s="1521"/>
      <c r="AM67" s="1521"/>
      <c r="AN67" s="1"/>
    </row>
    <row r="68" spans="1:41" s="65" customFormat="1" ht="15" hidden="1" customHeight="1" x14ac:dyDescent="0.2">
      <c r="A68" s="163"/>
      <c r="B68" s="83"/>
      <c r="C68" s="189"/>
      <c r="D68" s="833" t="s">
        <v>199</v>
      </c>
      <c r="E68" s="16"/>
      <c r="F68" s="100">
        <v>3303426</v>
      </c>
      <c r="G68" s="1461" t="s">
        <v>122</v>
      </c>
      <c r="H68" s="120">
        <v>0</v>
      </c>
      <c r="I68" s="48">
        <v>0</v>
      </c>
      <c r="J68" s="226">
        <f ca="1">SUMIF(S$3:$AJ52,"ok",S68:AJ68)</f>
        <v>0</v>
      </c>
      <c r="K68" s="910" t="str">
        <f t="shared" ca="1" si="11"/>
        <v>0,00%</v>
      </c>
      <c r="L68" s="48">
        <v>0</v>
      </c>
      <c r="M68" s="791">
        <f t="shared" si="10"/>
        <v>0</v>
      </c>
      <c r="N68" s="48">
        <v>0</v>
      </c>
      <c r="O68" s="316">
        <f t="shared" si="12"/>
        <v>0</v>
      </c>
      <c r="P68" s="1052">
        <v>0</v>
      </c>
      <c r="Q68" s="399">
        <f ca="1">SUMIF(T$3:$AJ12,"SI",T68:AJ68)</f>
        <v>0</v>
      </c>
      <c r="R68" s="1047" t="str">
        <f t="shared" ca="1" si="13"/>
        <v>0,0%</v>
      </c>
      <c r="S68" s="1093">
        <v>0</v>
      </c>
      <c r="T68" s="546">
        <v>0</v>
      </c>
      <c r="U68" s="298">
        <v>0</v>
      </c>
      <c r="V68" s="1207">
        <v>0</v>
      </c>
      <c r="W68" s="1204">
        <v>0</v>
      </c>
      <c r="X68" s="487">
        <v>0</v>
      </c>
      <c r="Y68" s="769">
        <v>0</v>
      </c>
      <c r="Z68" s="403">
        <v>0</v>
      </c>
      <c r="AA68" s="403">
        <v>0</v>
      </c>
      <c r="AB68" s="403">
        <v>0</v>
      </c>
      <c r="AC68" s="1707">
        <v>0</v>
      </c>
      <c r="AD68" s="1207">
        <v>0</v>
      </c>
      <c r="AE68" s="514">
        <v>0</v>
      </c>
      <c r="AF68" s="299">
        <v>0</v>
      </c>
      <c r="AG68" s="391">
        <v>0</v>
      </c>
      <c r="AH68" s="391">
        <v>0</v>
      </c>
      <c r="AI68" s="391"/>
      <c r="AJ68" s="391"/>
      <c r="AL68" s="1"/>
      <c r="AM68" s="1"/>
    </row>
    <row r="69" spans="1:41" s="65" customFormat="1" ht="15" hidden="1" customHeight="1" x14ac:dyDescent="0.2">
      <c r="A69" s="163"/>
      <c r="B69" s="83"/>
      <c r="C69" s="189"/>
      <c r="D69" s="833" t="s">
        <v>598</v>
      </c>
      <c r="E69" s="16"/>
      <c r="F69" s="100">
        <v>3303431</v>
      </c>
      <c r="G69" s="1461" t="s">
        <v>619</v>
      </c>
      <c r="H69" s="120">
        <v>0</v>
      </c>
      <c r="I69" s="48">
        <v>0</v>
      </c>
      <c r="J69" s="226">
        <f ca="1">SUMIF(S$3:$AJ53,"ok",S69:AJ69)</f>
        <v>0</v>
      </c>
      <c r="K69" s="910" t="str">
        <f t="shared" ca="1" si="11"/>
        <v>0,00%</v>
      </c>
      <c r="L69" s="48">
        <v>0</v>
      </c>
      <c r="M69" s="791">
        <f t="shared" si="10"/>
        <v>0</v>
      </c>
      <c r="N69" s="48">
        <v>0</v>
      </c>
      <c r="O69" s="316">
        <f t="shared" si="12"/>
        <v>0</v>
      </c>
      <c r="P69" s="1052">
        <v>0</v>
      </c>
      <c r="Q69" s="399">
        <f ca="1">SUMIF(T$3:$AJ13,"SI",T69:AJ69)</f>
        <v>0</v>
      </c>
      <c r="R69" s="1047" t="str">
        <f t="shared" ca="1" si="13"/>
        <v>0,0%</v>
      </c>
      <c r="S69" s="1093">
        <v>0</v>
      </c>
      <c r="T69" s="546">
        <v>0</v>
      </c>
      <c r="U69" s="299">
        <v>0</v>
      </c>
      <c r="V69" s="487">
        <v>0</v>
      </c>
      <c r="W69" s="1204">
        <v>0</v>
      </c>
      <c r="X69" s="1207">
        <v>0</v>
      </c>
      <c r="Y69" s="769">
        <v>0</v>
      </c>
      <c r="Z69" s="403">
        <v>0</v>
      </c>
      <c r="AA69" s="403">
        <v>0</v>
      </c>
      <c r="AB69" s="403">
        <v>0</v>
      </c>
      <c r="AC69" s="1707">
        <v>0</v>
      </c>
      <c r="AD69" s="1207">
        <v>0</v>
      </c>
      <c r="AE69" s="514">
        <v>0</v>
      </c>
      <c r="AF69" s="299">
        <v>0</v>
      </c>
      <c r="AG69" s="391">
        <v>0</v>
      </c>
      <c r="AH69" s="391">
        <v>0</v>
      </c>
      <c r="AI69" s="391"/>
      <c r="AJ69" s="391"/>
      <c r="AK69" s="136"/>
      <c r="AL69" s="1"/>
      <c r="AM69" s="1"/>
    </row>
    <row r="70" spans="1:41" s="65" customFormat="1" ht="15" customHeight="1" x14ac:dyDescent="0.2">
      <c r="A70" s="163"/>
      <c r="B70" s="388">
        <v>34</v>
      </c>
      <c r="C70" s="74"/>
      <c r="D70" s="1076"/>
      <c r="E70" s="73"/>
      <c r="F70" s="479"/>
      <c r="G70" s="1465" t="s">
        <v>83</v>
      </c>
      <c r="H70" s="489">
        <f>+'P05 2024'!F7</f>
        <v>0.1</v>
      </c>
      <c r="I70" s="68">
        <f>+I71</f>
        <v>7857172.0999999996</v>
      </c>
      <c r="J70" s="687">
        <f ca="1">SUMIF(S$3:$AJ54,"ok",S70:AJ70)</f>
        <v>7857172</v>
      </c>
      <c r="K70" s="72">
        <f t="shared" ca="1" si="11"/>
        <v>0.99999998727277473</v>
      </c>
      <c r="L70" s="68">
        <f>+L71</f>
        <v>7857172</v>
      </c>
      <c r="M70" s="1075">
        <f t="shared" si="10"/>
        <v>0.99999998727277473</v>
      </c>
      <c r="N70" s="68">
        <f>+I70-L70</f>
        <v>9.999999962747097E-2</v>
      </c>
      <c r="O70" s="1103">
        <f t="shared" si="12"/>
        <v>1.2727225311441375E-8</v>
      </c>
      <c r="P70" s="1096">
        <v>0</v>
      </c>
      <c r="Q70" s="1077">
        <v>0</v>
      </c>
      <c r="R70" s="1078" t="str">
        <f t="shared" si="13"/>
        <v>0,0%</v>
      </c>
      <c r="S70" s="1094">
        <f>+'P05 2024'!H8</f>
        <v>7857172</v>
      </c>
      <c r="T70" s="1212">
        <v>0</v>
      </c>
      <c r="U70" s="1220">
        <v>0</v>
      </c>
      <c r="V70" s="1222">
        <v>0</v>
      </c>
      <c r="W70" s="1358">
        <v>0</v>
      </c>
      <c r="X70" s="1222">
        <v>0</v>
      </c>
      <c r="Y70" s="1222">
        <v>0</v>
      </c>
      <c r="Z70" s="1222">
        <v>0</v>
      </c>
      <c r="AA70" s="1222">
        <v>0</v>
      </c>
      <c r="AB70" s="1222">
        <v>0</v>
      </c>
      <c r="AC70" s="1358">
        <v>0</v>
      </c>
      <c r="AD70" s="1222">
        <v>0</v>
      </c>
      <c r="AE70" s="1222"/>
      <c r="AF70" s="1222"/>
      <c r="AG70" s="1062"/>
      <c r="AH70" s="1062"/>
      <c r="AI70" s="1062"/>
      <c r="AJ70" s="1062"/>
      <c r="AK70" s="136"/>
      <c r="AL70" s="1"/>
      <c r="AM70" s="1"/>
    </row>
    <row r="71" spans="1:41" s="65" customFormat="1" ht="15" customHeight="1" x14ac:dyDescent="0.2">
      <c r="A71" s="163"/>
      <c r="B71" s="168"/>
      <c r="C71" s="169"/>
      <c r="D71" s="1079">
        <v>7</v>
      </c>
      <c r="E71" s="171"/>
      <c r="F71" s="1080"/>
      <c r="G71" s="1466" t="s">
        <v>127</v>
      </c>
      <c r="H71" s="518">
        <f>+H70</f>
        <v>0.1</v>
      </c>
      <c r="I71" s="930">
        <f>+'P05 2024'!BX7</f>
        <v>7857172.0999999996</v>
      </c>
      <c r="J71" s="226">
        <f ca="1">SUMIF(S$3:$T72,"ok",S71:AJ71)</f>
        <v>7857172</v>
      </c>
      <c r="K71" s="1081">
        <f t="shared" ca="1" si="11"/>
        <v>0.99999998727277473</v>
      </c>
      <c r="L71" s="930">
        <f>+'P05 2024'!BY8</f>
        <v>7857172</v>
      </c>
      <c r="M71" s="794">
        <f t="shared" si="10"/>
        <v>0.99999998727277473</v>
      </c>
      <c r="N71" s="930">
        <f>+I71-L71</f>
        <v>9.999999962747097E-2</v>
      </c>
      <c r="O71" s="1104">
        <f t="shared" si="12"/>
        <v>1.2727225311441375E-8</v>
      </c>
      <c r="P71" s="1097">
        <v>0</v>
      </c>
      <c r="Q71" s="1082">
        <v>0</v>
      </c>
      <c r="R71" s="1098" t="str">
        <f t="shared" si="13"/>
        <v>0,0%</v>
      </c>
      <c r="S71" s="1099">
        <f>+'P05 2024'!H8</f>
        <v>7857172</v>
      </c>
      <c r="T71" s="1213">
        <v>0</v>
      </c>
      <c r="U71" s="1221">
        <v>0</v>
      </c>
      <c r="V71" s="1208">
        <v>0</v>
      </c>
      <c r="W71" s="1357">
        <v>0</v>
      </c>
      <c r="X71" s="1361">
        <v>0</v>
      </c>
      <c r="Y71" s="1063">
        <v>0</v>
      </c>
      <c r="Z71" s="1062">
        <v>0</v>
      </c>
      <c r="AA71" s="1062">
        <v>0</v>
      </c>
      <c r="AB71" s="1062">
        <v>0</v>
      </c>
      <c r="AC71" s="1708">
        <v>0</v>
      </c>
      <c r="AD71" s="1361">
        <v>0</v>
      </c>
      <c r="AE71" s="1064"/>
      <c r="AF71" s="1065"/>
      <c r="AG71" s="1062"/>
      <c r="AH71" s="1062"/>
      <c r="AI71" s="1062"/>
      <c r="AJ71" s="1062"/>
      <c r="AK71" s="136"/>
      <c r="AL71" s="385"/>
      <c r="AM71" s="385"/>
    </row>
    <row r="72" spans="1:41" ht="15" customHeight="1" thickBot="1" x14ac:dyDescent="0.25">
      <c r="B72" s="1066">
        <v>35</v>
      </c>
      <c r="C72" s="1067"/>
      <c r="D72" s="1068"/>
      <c r="E72" s="1069"/>
      <c r="F72" s="1070">
        <v>35</v>
      </c>
      <c r="G72" s="1467" t="s">
        <v>124</v>
      </c>
      <c r="H72" s="1458">
        <v>0</v>
      </c>
      <c r="I72" s="1071">
        <v>0</v>
      </c>
      <c r="J72" s="1154">
        <f ca="1">SUMIF(S$3:$AJ56,"ok",S72:AJ72)</f>
        <v>0</v>
      </c>
      <c r="K72" s="352" t="str">
        <f ca="1">IFERROR(J72/I72,"0,0%")</f>
        <v>0,0%</v>
      </c>
      <c r="L72" s="1071">
        <v>0</v>
      </c>
      <c r="M72" s="358">
        <f t="shared" si="10"/>
        <v>0</v>
      </c>
      <c r="N72" s="1071">
        <v>0</v>
      </c>
      <c r="O72" s="1105">
        <f t="shared" si="12"/>
        <v>0</v>
      </c>
      <c r="P72" s="1072">
        <v>0</v>
      </c>
      <c r="Q72" s="1073">
        <f ca="1">SUMIF(T$3:$AJ60,"SI",T72:AJ72)</f>
        <v>0</v>
      </c>
      <c r="R72" s="1074" t="str">
        <f ca="1">IFERROR(Q72/P72,"0,0%")</f>
        <v>0,0%</v>
      </c>
      <c r="S72" s="1095">
        <v>0</v>
      </c>
      <c r="T72" s="1214">
        <v>0</v>
      </c>
      <c r="U72" s="573">
        <v>0</v>
      </c>
      <c r="V72" s="1209">
        <v>0</v>
      </c>
      <c r="W72" s="1215">
        <v>0</v>
      </c>
      <c r="X72" s="1209">
        <v>0</v>
      </c>
      <c r="Y72" s="913">
        <v>0</v>
      </c>
      <c r="Z72" s="393">
        <v>0</v>
      </c>
      <c r="AA72" s="393">
        <v>0</v>
      </c>
      <c r="AB72" s="393">
        <v>0</v>
      </c>
      <c r="AC72" s="1709">
        <v>0</v>
      </c>
      <c r="AD72" s="1209">
        <v>0</v>
      </c>
      <c r="AE72" s="36">
        <v>0</v>
      </c>
      <c r="AF72" s="573">
        <v>0</v>
      </c>
      <c r="AG72" s="402">
        <v>0</v>
      </c>
      <c r="AH72" s="402">
        <v>0</v>
      </c>
      <c r="AI72" s="402">
        <v>0</v>
      </c>
      <c r="AJ72" s="819"/>
      <c r="AK72" s="1"/>
      <c r="AL72" s="1"/>
      <c r="AM72" s="1"/>
    </row>
    <row r="73" spans="1:41" x14ac:dyDescent="0.2">
      <c r="K73" s="353"/>
      <c r="M73" s="317"/>
      <c r="O73" s="317"/>
      <c r="P73" s="395"/>
      <c r="R73" s="350"/>
      <c r="S73" s="350"/>
      <c r="T73" s="350"/>
      <c r="U73" s="350"/>
      <c r="AB73" s="1"/>
      <c r="AC73" s="1"/>
      <c r="AK73" s="1"/>
      <c r="AL73" s="1"/>
      <c r="AM73" s="1"/>
      <c r="AN73" s="136"/>
      <c r="AO73" s="136"/>
    </row>
    <row r="74" spans="1:41" x14ac:dyDescent="0.2">
      <c r="K74" s="353"/>
      <c r="M74" s="317"/>
      <c r="O74" s="317"/>
      <c r="P74" s="395"/>
      <c r="R74" s="350"/>
      <c r="S74" s="350"/>
      <c r="T74" s="350"/>
      <c r="U74" s="350"/>
      <c r="AK74" s="1"/>
      <c r="AL74" s="1"/>
      <c r="AM74" s="1"/>
      <c r="AN74" s="136"/>
      <c r="AO74" s="136"/>
    </row>
    <row r="75" spans="1:41" x14ac:dyDescent="0.2">
      <c r="K75" s="353"/>
      <c r="M75" s="317"/>
      <c r="O75" s="317"/>
      <c r="P75" s="395"/>
      <c r="R75" s="350"/>
      <c r="S75" s="350"/>
      <c r="T75" s="350"/>
      <c r="U75" s="350"/>
      <c r="AK75" s="1"/>
      <c r="AL75" s="1"/>
      <c r="AM75" s="1"/>
      <c r="AN75" s="136"/>
      <c r="AO75" s="136"/>
    </row>
    <row r="76" spans="1:41" x14ac:dyDescent="0.2">
      <c r="I76" s="695"/>
      <c r="J76" s="695"/>
      <c r="K76" s="695"/>
      <c r="L76" s="695"/>
      <c r="M76" s="695"/>
      <c r="N76" s="695"/>
      <c r="O76" s="695"/>
      <c r="P76" s="696"/>
      <c r="R76" s="697"/>
      <c r="S76" s="697"/>
      <c r="T76" s="350"/>
      <c r="U76" s="350"/>
      <c r="AK76" s="1"/>
      <c r="AL76" s="1"/>
      <c r="AM76" s="1"/>
      <c r="AN76" s="136"/>
      <c r="AO76" s="136"/>
    </row>
    <row r="77" spans="1:41" x14ac:dyDescent="0.2">
      <c r="I77" s="695"/>
      <c r="J77" s="695"/>
      <c r="K77" s="695"/>
      <c r="L77" s="695"/>
      <c r="M77" s="695"/>
      <c r="N77" s="695"/>
      <c r="O77" s="695"/>
      <c r="P77" s="695"/>
      <c r="Q77" s="695"/>
      <c r="R77" s="697"/>
      <c r="S77" s="697"/>
      <c r="T77" s="350"/>
      <c r="U77" s="350"/>
      <c r="AK77" s="1"/>
      <c r="AL77" s="1"/>
      <c r="AM77" s="1"/>
      <c r="AN77" s="136"/>
      <c r="AO77" s="136"/>
    </row>
    <row r="78" spans="1:41" x14ac:dyDescent="0.2">
      <c r="I78" s="695"/>
      <c r="J78" s="695"/>
      <c r="K78" s="695"/>
      <c r="L78" s="695"/>
      <c r="M78" s="695"/>
      <c r="N78" s="695"/>
      <c r="O78" s="695"/>
      <c r="P78" s="695"/>
      <c r="Q78" s="698"/>
      <c r="R78" s="697"/>
      <c r="S78" s="697"/>
      <c r="T78" s="733"/>
      <c r="U78" s="733"/>
      <c r="AK78" s="1"/>
      <c r="AL78" s="1"/>
      <c r="AM78" s="1"/>
      <c r="AN78" s="136"/>
      <c r="AO78" s="136"/>
    </row>
    <row r="79" spans="1:41" x14ac:dyDescent="0.2">
      <c r="I79" s="695"/>
      <c r="J79" s="695"/>
      <c r="K79" s="695"/>
      <c r="L79" s="695"/>
      <c r="M79" s="695"/>
      <c r="N79" s="695"/>
      <c r="O79" s="700"/>
      <c r="P79" s="695"/>
      <c r="Q79" s="698"/>
      <c r="R79" s="697"/>
      <c r="S79" s="697"/>
      <c r="T79" s="733"/>
      <c r="U79" s="733"/>
      <c r="AK79" s="3"/>
      <c r="AM79" s="3"/>
      <c r="AN79" s="136"/>
      <c r="AO79" s="136"/>
    </row>
    <row r="80" spans="1:41" x14ac:dyDescent="0.2">
      <c r="I80" s="695"/>
      <c r="J80" s="695"/>
      <c r="K80" s="695"/>
      <c r="L80" s="695"/>
      <c r="M80" s="695"/>
      <c r="N80" s="695"/>
      <c r="O80" s="700"/>
      <c r="P80" s="695"/>
      <c r="Q80" s="698"/>
      <c r="R80" s="697"/>
      <c r="S80" s="697"/>
      <c r="T80" s="733"/>
      <c r="U80" s="733"/>
      <c r="AK80" s="3"/>
      <c r="AL80" s="3"/>
      <c r="AM80" s="3"/>
      <c r="AN80" s="136"/>
      <c r="AO80" s="136"/>
    </row>
    <row r="81" spans="9:39" x14ac:dyDescent="0.2">
      <c r="I81" s="695"/>
      <c r="J81" s="695"/>
      <c r="K81" s="695"/>
      <c r="L81" s="695"/>
      <c r="M81" s="695"/>
      <c r="N81" s="695"/>
      <c r="O81" s="699"/>
      <c r="P81" s="695"/>
      <c r="Q81" s="698"/>
      <c r="R81" s="697"/>
      <c r="S81" s="697"/>
      <c r="T81" s="733"/>
      <c r="U81" s="733"/>
      <c r="AK81" s="3"/>
      <c r="AL81" s="3"/>
      <c r="AM81" s="3"/>
    </row>
    <row r="82" spans="9:39" x14ac:dyDescent="0.2">
      <c r="I82" s="695"/>
      <c r="J82" s="695"/>
      <c r="K82" s="695"/>
      <c r="L82" s="695"/>
      <c r="M82" s="695"/>
      <c r="N82" s="695"/>
      <c r="O82" s="695"/>
      <c r="P82" s="695"/>
      <c r="Q82" s="698"/>
      <c r="R82" s="697"/>
      <c r="S82" s="697"/>
      <c r="T82" s="733"/>
      <c r="U82" s="733"/>
      <c r="AK82" s="3"/>
      <c r="AL82" s="3"/>
      <c r="AM82" s="3"/>
    </row>
    <row r="83" spans="9:39" x14ac:dyDescent="0.2">
      <c r="I83" s="695"/>
      <c r="J83" s="695"/>
      <c r="K83" s="695"/>
      <c r="L83" s="695"/>
      <c r="M83" s="695"/>
      <c r="N83" s="695"/>
      <c r="O83" s="695"/>
      <c r="P83" s="695"/>
      <c r="Q83" s="698"/>
      <c r="R83" s="697"/>
      <c r="S83" s="697"/>
      <c r="T83" s="733"/>
      <c r="U83" s="733"/>
      <c r="AK83" s="3"/>
      <c r="AL83" s="3"/>
      <c r="AM83" s="3"/>
    </row>
    <row r="84" spans="9:39" x14ac:dyDescent="0.2">
      <c r="I84" s="1452"/>
      <c r="J84" s="1452"/>
      <c r="K84" s="1452"/>
      <c r="L84" s="1452"/>
      <c r="M84" s="1452"/>
      <c r="O84" s="695"/>
      <c r="P84" s="695"/>
      <c r="Q84" s="698"/>
      <c r="R84" s="697"/>
      <c r="S84" s="697"/>
      <c r="T84" s="733"/>
      <c r="U84" s="733"/>
      <c r="AK84" s="3"/>
      <c r="AL84" s="3"/>
      <c r="AM84" s="3"/>
    </row>
    <row r="85" spans="9:39" x14ac:dyDescent="0.2">
      <c r="I85" s="1452"/>
      <c r="J85" s="1452"/>
      <c r="K85" s="1452"/>
      <c r="L85" s="1452"/>
      <c r="M85" s="1452"/>
      <c r="O85" s="695"/>
      <c r="P85" s="695"/>
      <c r="Q85" s="698"/>
      <c r="R85" s="697"/>
      <c r="S85" s="697"/>
      <c r="T85" s="733"/>
      <c r="U85" s="733"/>
    </row>
    <row r="86" spans="9:39" x14ac:dyDescent="0.2">
      <c r="I86" s="1452"/>
      <c r="J86" s="1452"/>
      <c r="K86" s="1452"/>
      <c r="L86" s="1452"/>
      <c r="M86" s="1452"/>
      <c r="O86" s="695"/>
      <c r="P86" s="695"/>
      <c r="Q86" s="698"/>
      <c r="R86" s="697"/>
      <c r="S86" s="697"/>
      <c r="T86" s="733"/>
      <c r="U86" s="733"/>
    </row>
    <row r="87" spans="9:39" x14ac:dyDescent="0.2">
      <c r="P87" s="695"/>
      <c r="Q87" s="698"/>
      <c r="R87" s="697"/>
      <c r="S87" s="697"/>
      <c r="T87" s="733"/>
      <c r="U87" s="733"/>
    </row>
    <row r="88" spans="9:39" x14ac:dyDescent="0.2">
      <c r="P88" s="695"/>
      <c r="Q88" s="698"/>
      <c r="R88" s="697"/>
      <c r="S88" s="697"/>
      <c r="T88" s="733"/>
      <c r="U88" s="733"/>
    </row>
    <row r="89" spans="9:39" x14ac:dyDescent="0.2">
      <c r="P89" s="734"/>
      <c r="R89" s="735"/>
      <c r="S89" s="735"/>
      <c r="T89" s="736"/>
      <c r="U89" s="736"/>
    </row>
    <row r="90" spans="9:39" x14ac:dyDescent="0.2">
      <c r="P90" s="734"/>
      <c r="R90" s="736"/>
      <c r="S90" s="736"/>
      <c r="T90" s="736"/>
      <c r="U90" s="736"/>
    </row>
    <row r="91" spans="9:39" x14ac:dyDescent="0.2">
      <c r="P91" s="734"/>
      <c r="R91" s="736"/>
      <c r="S91" s="736"/>
      <c r="T91" s="736"/>
      <c r="U91" s="736"/>
    </row>
    <row r="92" spans="9:39" x14ac:dyDescent="0.2">
      <c r="P92" s="734"/>
      <c r="R92" s="736"/>
      <c r="S92" s="736"/>
      <c r="T92" s="736"/>
      <c r="U92" s="736"/>
    </row>
    <row r="93" spans="9:39" x14ac:dyDescent="0.2">
      <c r="P93" s="734"/>
      <c r="R93" s="736"/>
      <c r="S93" s="736"/>
      <c r="T93" s="736"/>
      <c r="U93" s="736"/>
    </row>
    <row r="94" spans="9:39" x14ac:dyDescent="0.2">
      <c r="P94" s="734"/>
      <c r="R94" s="736"/>
      <c r="S94" s="736"/>
      <c r="T94" s="736"/>
      <c r="U94" s="736"/>
    </row>
    <row r="95" spans="9:39" x14ac:dyDescent="0.2">
      <c r="P95" s="734"/>
      <c r="R95" s="736"/>
      <c r="S95" s="736"/>
      <c r="T95" s="736"/>
      <c r="U95" s="736"/>
    </row>
  </sheetData>
  <mergeCells count="16">
    <mergeCell ref="AC7:AD7"/>
    <mergeCell ref="AC6:AD6"/>
    <mergeCell ref="B2:AJ2"/>
    <mergeCell ref="B5:AJ5"/>
    <mergeCell ref="H6:O6"/>
    <mergeCell ref="B3:R3"/>
    <mergeCell ref="B6:G8"/>
    <mergeCell ref="P6:R6"/>
    <mergeCell ref="S7:T7"/>
    <mergeCell ref="S6:T6"/>
    <mergeCell ref="U7:V7"/>
    <mergeCell ref="W7:X7"/>
    <mergeCell ref="Y7:Z7"/>
    <mergeCell ref="Y6:Z6"/>
    <mergeCell ref="AA7:AB7"/>
    <mergeCell ref="AA6:AB6"/>
  </mergeCells>
  <phoneticPr fontId="26" type="noConversion"/>
  <conditionalFormatting sqref="H13:H33">
    <cfRule type="cellIs" dxfId="22" priority="64" operator="equal">
      <formula>"·¡$S$$P$16"</formula>
    </cfRule>
  </conditionalFormatting>
  <conditionalFormatting sqref="H59:L72">
    <cfRule type="cellIs" dxfId="21" priority="37" operator="equal">
      <formula>"·¡$S$$P$16"</formula>
    </cfRule>
  </conditionalFormatting>
  <conditionalFormatting sqref="I32:N33">
    <cfRule type="cellIs" dxfId="20" priority="1" operator="equal">
      <formula>"·¡$S$$P$16"</formula>
    </cfRule>
  </conditionalFormatting>
  <conditionalFormatting sqref="J36:O57">
    <cfRule type="cellIs" dxfId="19" priority="18" operator="equal">
      <formula>"·¡$S$$P$16"</formula>
    </cfRule>
  </conditionalFormatting>
  <conditionalFormatting sqref="L12:L31">
    <cfRule type="cellIs" dxfId="18" priority="59" operator="equal">
      <formula>"·¡$S$$P$16"</formula>
    </cfRule>
  </conditionalFormatting>
  <conditionalFormatting sqref="N12:N31">
    <cfRule type="cellIs" dxfId="17" priority="56" operator="equal">
      <formula>"·¡$S$$P$16"</formula>
    </cfRule>
  </conditionalFormatting>
  <conditionalFormatting sqref="N59:N72">
    <cfRule type="cellIs" dxfId="16" priority="36" operator="equal">
      <formula>"·¡$S$$P$16"</formula>
    </cfRule>
  </conditionalFormatting>
  <conditionalFormatting sqref="P56:P72">
    <cfRule type="cellIs" dxfId="15" priority="8" operator="equal">
      <formula>"·¡$S$$P$16"</formula>
    </cfRule>
  </conditionalFormatting>
  <conditionalFormatting sqref="P33:Q35">
    <cfRule type="cellIs" dxfId="14" priority="3" operator="equal">
      <formula>"·¡$S$$P$16"</formula>
    </cfRule>
  </conditionalFormatting>
  <conditionalFormatting sqref="Q12:S31">
    <cfRule type="cellIs" dxfId="13" priority="41" operator="equal">
      <formula>"·¡$S$$P$16"</formula>
    </cfRule>
  </conditionalFormatting>
  <conditionalFormatting sqref="Q72:AF72">
    <cfRule type="cellIs" dxfId="12" priority="5" operator="equal">
      <formula>"·¡$S$$P$16"</formula>
    </cfRule>
  </conditionalFormatting>
  <conditionalFormatting sqref="R33:S57">
    <cfRule type="cellIs" dxfId="11" priority="20" operator="equal">
      <formula>"·¡$S$$P$16"</formula>
    </cfRule>
  </conditionalFormatting>
  <conditionalFormatting sqref="T12:U71">
    <cfRule type="cellIs" dxfId="10" priority="17" operator="equal">
      <formula>"·¡$S$$P$16"</formula>
    </cfRule>
  </conditionalFormatting>
  <conditionalFormatting sqref="V10:W11 V32:W32 V34:W35 V58:W58">
    <cfRule type="cellIs" dxfId="9" priority="25" operator="equal">
      <formula>"·¡$S$$P$16"</formula>
    </cfRule>
  </conditionalFormatting>
  <conditionalFormatting sqref="V9:Y9 H9:U11 M11:M31 H12:K12 O12:O35 M13:O28 I13:K31 M29:N31 P32:S32 AE32 AF32:AF33 H34:N35 AF36:AF57 H58:N58 O58:O60 Q58:S71 M59:N60 M61:O71 M70:M72 O70:O72 H73:U1048576">
    <cfRule type="cellIs" dxfId="8" priority="426" operator="equal">
      <formula>"·¡$S$$P$16"</formula>
    </cfRule>
  </conditionalFormatting>
  <conditionalFormatting sqref="V70:AF70">
    <cfRule type="cellIs" dxfId="7" priority="6" operator="equal">
      <formula>"·¡$S$$P$16"</formula>
    </cfRule>
  </conditionalFormatting>
  <conditionalFormatting sqref="X10:Y10">
    <cfRule type="cellIs" dxfId="6" priority="22" operator="equal">
      <formula>"·¡$S$$P$16"</formula>
    </cfRule>
  </conditionalFormatting>
  <conditionalFormatting sqref="Z9:AJ10">
    <cfRule type="cellIs" dxfId="5" priority="21" operator="equal">
      <formula>"·¡$S$$P$16"</formula>
    </cfRule>
  </conditionalFormatting>
  <printOptions horizontalCentered="1"/>
  <pageMargins left="1" right="1" top="1" bottom="1" header="0.5" footer="0.5"/>
  <pageSetup paperSize="5" scale="50" fitToHeight="0" orientation="landscape" r:id="rId1"/>
  <ignoredErrors>
    <ignoredError sqref="R10 K9:K10 R34:R35 R58 K32 R38:R49 M32 O32 K35 M53 M57:O57 R57 L34 J71" formula="1"/>
    <ignoredError sqref="C35 C58 C11 D58:D59 D34:D38 D13:D14 D40:D50 F16:F27 F53" numberStoredAsText="1"/>
    <ignoredError sqref="L35" formula="1" formulaRang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8"/>
  <sheetViews>
    <sheetView topLeftCell="BK1" workbookViewId="0">
      <selection activeCell="BX16" sqref="BX16"/>
    </sheetView>
  </sheetViews>
  <sheetFormatPr baseColWidth="10" defaultColWidth="11.42578125" defaultRowHeight="15" x14ac:dyDescent="0.35"/>
  <cols>
    <col min="1" max="1" width="21.7109375" style="981" customWidth="1"/>
    <col min="2" max="2" width="40.7109375" style="981" customWidth="1"/>
    <col min="3" max="3" width="12.140625" style="981" hidden="1" customWidth="1"/>
    <col min="4" max="5" width="11.28515625" style="981" hidden="1" customWidth="1"/>
    <col min="6" max="6" width="11.85546875" style="981" bestFit="1" customWidth="1"/>
    <col min="7" max="7" width="10.7109375" style="981" bestFit="1" customWidth="1"/>
    <col min="8" max="8" width="9.28515625" style="981" bestFit="1" customWidth="1"/>
    <col min="9" max="13" width="11.42578125" style="981"/>
    <col min="14" max="14" width="11.5703125" style="981" bestFit="1" customWidth="1"/>
    <col min="15" max="16" width="11.42578125" style="981"/>
    <col min="17" max="17" width="34.42578125" style="1189" customWidth="1"/>
    <col min="18" max="20" width="0" style="981" hidden="1" customWidth="1"/>
    <col min="21" max="23" width="11.5703125" style="981" bestFit="1" customWidth="1"/>
    <col min="24" max="33" width="11.42578125" style="981"/>
    <col min="34" max="36" width="0" style="981" hidden="1" customWidth="1"/>
    <col min="37" max="45" width="11.42578125" style="981"/>
    <col min="46" max="46" width="28.140625" style="981" customWidth="1"/>
    <col min="47" max="49" width="11.42578125" style="981" hidden="1" customWidth="1"/>
    <col min="50" max="59" width="11.42578125" style="981"/>
    <col min="60" max="62" width="0" style="981" hidden="1" customWidth="1"/>
    <col min="63" max="71" width="11.42578125" style="981"/>
    <col min="72" max="72" width="35.7109375" style="1189" customWidth="1"/>
    <col min="73" max="75" width="0" style="981" hidden="1" customWidth="1"/>
    <col min="76" max="16384" width="11.42578125" style="981"/>
  </cols>
  <sheetData>
    <row r="1" spans="1:78" x14ac:dyDescent="0.35">
      <c r="A1" s="1807" t="s">
        <v>991</v>
      </c>
      <c r="B1" s="1807"/>
      <c r="C1" s="1807"/>
      <c r="D1" s="1807"/>
      <c r="E1" s="1807"/>
      <c r="F1" s="981">
        <v>1000</v>
      </c>
      <c r="G1" s="981">
        <v>1</v>
      </c>
      <c r="J1" s="1808" t="s">
        <v>1007</v>
      </c>
      <c r="K1" s="1808"/>
      <c r="L1" s="1808"/>
      <c r="M1" s="1808"/>
      <c r="N1" s="1808"/>
      <c r="P1" s="1807" t="s">
        <v>1006</v>
      </c>
      <c r="Q1" s="1807"/>
      <c r="R1" s="1807"/>
      <c r="S1" s="1807"/>
      <c r="T1" s="1807"/>
      <c r="U1" s="1807"/>
      <c r="V1" s="981">
        <v>1000</v>
      </c>
      <c r="W1" s="981">
        <v>1</v>
      </c>
      <c r="Y1" s="1807" t="s">
        <v>1020</v>
      </c>
      <c r="Z1" s="1807"/>
      <c r="AA1" s="1807"/>
      <c r="AB1" s="1807"/>
      <c r="AC1" s="981">
        <v>1000</v>
      </c>
      <c r="AD1" s="981">
        <v>1</v>
      </c>
      <c r="AF1" s="1807" t="s">
        <v>886</v>
      </c>
      <c r="AG1" s="1807"/>
      <c r="AH1" s="1807"/>
      <c r="AI1" s="1807"/>
      <c r="AJ1" s="1807"/>
      <c r="AK1" s="1807"/>
      <c r="AL1" s="981">
        <v>1000</v>
      </c>
      <c r="AM1" s="981">
        <v>1</v>
      </c>
      <c r="AO1" s="1807" t="s">
        <v>7</v>
      </c>
      <c r="AP1" s="1807"/>
      <c r="AQ1" s="1807"/>
      <c r="AS1" s="1807" t="s">
        <v>1029</v>
      </c>
      <c r="AT1" s="1807"/>
      <c r="AU1" s="1807"/>
      <c r="AV1" s="1807"/>
      <c r="AW1" s="1807"/>
      <c r="AX1" s="981">
        <v>1000</v>
      </c>
      <c r="AY1" s="981">
        <v>1</v>
      </c>
      <c r="BB1" s="1807" t="s">
        <v>8</v>
      </c>
      <c r="BC1" s="1807"/>
      <c r="BD1" s="1807"/>
      <c r="BF1" s="1807" t="s">
        <v>898</v>
      </c>
      <c r="BG1" s="1807"/>
      <c r="BH1" s="1807"/>
      <c r="BI1" s="1807"/>
      <c r="BJ1" s="1807"/>
      <c r="BK1" s="1807"/>
      <c r="BL1" s="981">
        <v>1000</v>
      </c>
      <c r="BM1" s="981">
        <v>1</v>
      </c>
      <c r="BO1" s="1807" t="s">
        <v>8</v>
      </c>
      <c r="BP1" s="1807"/>
      <c r="BQ1" s="1807"/>
      <c r="BS1" s="1807" t="s">
        <v>898</v>
      </c>
      <c r="BT1" s="1807"/>
      <c r="BU1" s="1807"/>
      <c r="BV1" s="1807"/>
      <c r="BW1" s="1807"/>
      <c r="BX1" s="981">
        <v>1000</v>
      </c>
      <c r="BY1" s="981">
        <v>1</v>
      </c>
    </row>
    <row r="2" spans="1:78" ht="45" x14ac:dyDescent="0.35">
      <c r="A2" s="919" t="s">
        <v>411</v>
      </c>
      <c r="B2" s="919" t="s">
        <v>437</v>
      </c>
      <c r="C2" s="919" t="s">
        <v>449</v>
      </c>
      <c r="D2" s="919" t="s">
        <v>469</v>
      </c>
      <c r="E2" s="919" t="s">
        <v>414</v>
      </c>
      <c r="F2" s="919" t="s">
        <v>449</v>
      </c>
      <c r="G2" s="919" t="s">
        <v>469</v>
      </c>
      <c r="H2" s="919" t="s">
        <v>414</v>
      </c>
      <c r="J2" s="919" t="s">
        <v>411</v>
      </c>
      <c r="K2" s="919" t="s">
        <v>437</v>
      </c>
      <c r="L2" s="919" t="s">
        <v>412</v>
      </c>
      <c r="M2" s="919" t="s">
        <v>512</v>
      </c>
      <c r="N2" s="919" t="s">
        <v>414</v>
      </c>
      <c r="P2" s="919" t="s">
        <v>411</v>
      </c>
      <c r="Q2" s="919" t="s">
        <v>437</v>
      </c>
      <c r="R2" s="919" t="s">
        <v>449</v>
      </c>
      <c r="S2" s="919" t="s">
        <v>469</v>
      </c>
      <c r="T2" s="919" t="s">
        <v>414</v>
      </c>
      <c r="U2" s="919" t="s">
        <v>449</v>
      </c>
      <c r="V2" s="919" t="s">
        <v>469</v>
      </c>
      <c r="W2" s="919" t="s">
        <v>414</v>
      </c>
      <c r="Y2" s="919" t="s">
        <v>411</v>
      </c>
      <c r="Z2" s="919" t="s">
        <v>437</v>
      </c>
      <c r="AA2" s="919" t="s">
        <v>449</v>
      </c>
      <c r="AB2" s="919" t="s">
        <v>469</v>
      </c>
      <c r="AC2" s="919" t="s">
        <v>414</v>
      </c>
      <c r="AD2" s="919" t="s">
        <v>414</v>
      </c>
      <c r="AF2" s="919" t="s">
        <v>411</v>
      </c>
      <c r="AG2" s="919" t="s">
        <v>437</v>
      </c>
      <c r="AH2" s="919" t="s">
        <v>449</v>
      </c>
      <c r="AI2" s="919" t="s">
        <v>469</v>
      </c>
      <c r="AJ2" s="919" t="s">
        <v>414</v>
      </c>
      <c r="AK2" s="919" t="s">
        <v>1021</v>
      </c>
      <c r="AL2" s="919" t="s">
        <v>469</v>
      </c>
      <c r="AM2" s="919" t="s">
        <v>414</v>
      </c>
      <c r="AO2" s="919" t="s">
        <v>411</v>
      </c>
      <c r="AP2" s="919" t="s">
        <v>437</v>
      </c>
      <c r="AQ2" s="919" t="s">
        <v>414</v>
      </c>
      <c r="AS2" s="919" t="s">
        <v>411</v>
      </c>
      <c r="AT2" s="919" t="s">
        <v>437</v>
      </c>
      <c r="AU2" s="919" t="s">
        <v>449</v>
      </c>
      <c r="AV2" s="919" t="s">
        <v>469</v>
      </c>
      <c r="AW2" s="919" t="s">
        <v>414</v>
      </c>
      <c r="AX2" s="919" t="s">
        <v>1021</v>
      </c>
      <c r="AY2" s="919" t="s">
        <v>1028</v>
      </c>
      <c r="AZ2" s="919" t="s">
        <v>1027</v>
      </c>
      <c r="BB2" s="919" t="s">
        <v>411</v>
      </c>
      <c r="BC2" s="919" t="s">
        <v>437</v>
      </c>
      <c r="BD2" s="919" t="s">
        <v>414</v>
      </c>
      <c r="BF2" s="919" t="s">
        <v>411</v>
      </c>
      <c r="BG2" s="919" t="s">
        <v>437</v>
      </c>
      <c r="BH2" s="919" t="s">
        <v>449</v>
      </c>
      <c r="BI2" s="919" t="s">
        <v>469</v>
      </c>
      <c r="BJ2" s="919" t="s">
        <v>414</v>
      </c>
      <c r="BK2" s="919" t="s">
        <v>1021</v>
      </c>
      <c r="BL2" s="919" t="s">
        <v>1028</v>
      </c>
      <c r="BM2" s="919" t="s">
        <v>1027</v>
      </c>
      <c r="BO2" s="1847" t="s">
        <v>1052</v>
      </c>
      <c r="BP2" s="1847"/>
      <c r="BQ2" s="1847"/>
      <c r="BS2" s="1710" t="s">
        <v>411</v>
      </c>
      <c r="BT2" s="1712" t="s">
        <v>437</v>
      </c>
      <c r="BU2" s="1710" t="s">
        <v>449</v>
      </c>
      <c r="BV2" s="1710" t="s">
        <v>469</v>
      </c>
      <c r="BW2" s="1710" t="s">
        <v>414</v>
      </c>
      <c r="BX2" s="1711" t="s">
        <v>1021</v>
      </c>
      <c r="BY2" s="1711" t="s">
        <v>1028</v>
      </c>
      <c r="BZ2" s="1711" t="s">
        <v>1027</v>
      </c>
    </row>
    <row r="3" spans="1:78" ht="15" customHeight="1" x14ac:dyDescent="0.35">
      <c r="A3" s="982" t="s">
        <v>921</v>
      </c>
      <c r="B3" s="982" t="s">
        <v>51</v>
      </c>
      <c r="C3" s="983">
        <v>100</v>
      </c>
      <c r="D3" s="983">
        <v>0</v>
      </c>
      <c r="E3" s="983">
        <v>0</v>
      </c>
      <c r="F3" s="1223">
        <f t="shared" ref="F3:H8" si="0">+C3/$F$1*$G$1</f>
        <v>0.1</v>
      </c>
      <c r="G3" s="985">
        <f t="shared" si="0"/>
        <v>0</v>
      </c>
      <c r="H3" s="985">
        <f t="shared" si="0"/>
        <v>0</v>
      </c>
      <c r="J3" s="1224" t="s">
        <v>468</v>
      </c>
      <c r="K3" s="1224" t="s">
        <v>243</v>
      </c>
      <c r="L3" s="1224" t="s">
        <v>431</v>
      </c>
      <c r="M3" s="1224" t="s">
        <v>431</v>
      </c>
      <c r="N3" s="1225">
        <v>0</v>
      </c>
      <c r="P3" s="922" t="s">
        <v>921</v>
      </c>
      <c r="Q3" s="923" t="s">
        <v>51</v>
      </c>
      <c r="R3" s="924">
        <v>100</v>
      </c>
      <c r="S3" s="924">
        <v>0</v>
      </c>
      <c r="T3" s="924">
        <v>0</v>
      </c>
      <c r="U3" s="984">
        <f t="shared" ref="U3:W8" si="1">+R3/$V$1*$W$1</f>
        <v>0.1</v>
      </c>
      <c r="V3" s="984">
        <f t="shared" si="1"/>
        <v>0</v>
      </c>
      <c r="W3" s="984">
        <f t="shared" si="1"/>
        <v>0</v>
      </c>
      <c r="Y3" s="185" t="s">
        <v>921</v>
      </c>
      <c r="Z3" s="185" t="s">
        <v>51</v>
      </c>
      <c r="AA3" s="138">
        <v>0</v>
      </c>
      <c r="AB3" s="138">
        <v>2184421000</v>
      </c>
      <c r="AC3" s="138">
        <v>2184421000</v>
      </c>
      <c r="AD3" s="1362">
        <f>+AC3/$AC$1*$AD$1</f>
        <v>2184421</v>
      </c>
      <c r="AF3" s="185" t="s">
        <v>921</v>
      </c>
      <c r="AG3" s="185" t="s">
        <v>51</v>
      </c>
      <c r="AH3" s="138">
        <v>100</v>
      </c>
      <c r="AI3" s="138">
        <v>0</v>
      </c>
      <c r="AJ3" s="138">
        <v>0</v>
      </c>
      <c r="AK3" s="984">
        <f t="shared" ref="AK3:AM8" si="2">+AH3/$AL$1*$AM$1</f>
        <v>0.1</v>
      </c>
      <c r="AL3" s="984">
        <f t="shared" si="2"/>
        <v>0</v>
      </c>
      <c r="AM3" s="984">
        <f t="shared" si="2"/>
        <v>0</v>
      </c>
      <c r="AO3" s="185" t="s">
        <v>655</v>
      </c>
      <c r="AP3" s="185" t="s">
        <v>656</v>
      </c>
      <c r="AQ3" s="138">
        <v>0</v>
      </c>
      <c r="AS3" s="185" t="s">
        <v>921</v>
      </c>
      <c r="AT3" s="1023" t="s">
        <v>51</v>
      </c>
      <c r="AU3" s="138">
        <v>100</v>
      </c>
      <c r="AV3" s="138">
        <v>0</v>
      </c>
      <c r="AW3" s="138">
        <v>0</v>
      </c>
      <c r="AX3" s="985">
        <f t="shared" ref="AX3:AZ8" si="3">+AU3/$AX$1*$AY$1</f>
        <v>0.1</v>
      </c>
      <c r="AY3" s="985">
        <f t="shared" si="3"/>
        <v>0</v>
      </c>
      <c r="AZ3" s="985">
        <f t="shared" si="3"/>
        <v>0</v>
      </c>
      <c r="BB3" s="185" t="s">
        <v>655</v>
      </c>
      <c r="BC3" s="185" t="s">
        <v>656</v>
      </c>
      <c r="BD3" s="1404">
        <v>0</v>
      </c>
      <c r="BF3" s="185" t="s">
        <v>921</v>
      </c>
      <c r="BG3" s="1023" t="s">
        <v>51</v>
      </c>
      <c r="BH3" s="138">
        <v>100</v>
      </c>
      <c r="BI3" s="138">
        <v>0</v>
      </c>
      <c r="BJ3" s="138">
        <v>0</v>
      </c>
      <c r="BK3" s="985">
        <f>+BH3/$BL$1*$BM$1</f>
        <v>0.1</v>
      </c>
      <c r="BL3" s="985">
        <f t="shared" ref="BL3:BM3" si="4">+BI3/$BL$1*$BM$1</f>
        <v>0</v>
      </c>
      <c r="BM3" s="985">
        <f t="shared" si="4"/>
        <v>0</v>
      </c>
      <c r="BS3" s="1674" t="s">
        <v>921</v>
      </c>
      <c r="BT3" s="1713" t="s">
        <v>51</v>
      </c>
      <c r="BU3" s="1675">
        <v>100</v>
      </c>
      <c r="BV3" s="1675">
        <v>0</v>
      </c>
      <c r="BW3" s="1675">
        <v>0</v>
      </c>
      <c r="BX3" s="1675">
        <f>+BU3/$BX$1*$BY$1</f>
        <v>0.1</v>
      </c>
      <c r="BY3" s="1675">
        <f t="shared" ref="BY3:BZ3" si="5">+BV3/$BX$1*$BY$1</f>
        <v>0</v>
      </c>
      <c r="BZ3" s="1675">
        <f t="shared" si="5"/>
        <v>0</v>
      </c>
    </row>
    <row r="4" spans="1:78" x14ac:dyDescent="0.35">
      <c r="A4" s="982" t="s">
        <v>921</v>
      </c>
      <c r="B4" s="982" t="s">
        <v>51</v>
      </c>
      <c r="C4" s="983">
        <v>0</v>
      </c>
      <c r="D4" s="983">
        <v>150000000</v>
      </c>
      <c r="E4" s="983">
        <v>150000000</v>
      </c>
      <c r="F4" s="985">
        <f t="shared" si="0"/>
        <v>0</v>
      </c>
      <c r="G4" s="985">
        <f t="shared" si="0"/>
        <v>150000</v>
      </c>
      <c r="H4" s="985">
        <f t="shared" si="0"/>
        <v>150000</v>
      </c>
      <c r="P4" s="922" t="s">
        <v>921</v>
      </c>
      <c r="Q4" s="923" t="s">
        <v>51</v>
      </c>
      <c r="R4" s="924">
        <v>0</v>
      </c>
      <c r="S4" s="924">
        <v>150000000</v>
      </c>
      <c r="T4" s="924">
        <v>150000000</v>
      </c>
      <c r="U4" s="984">
        <f t="shared" si="1"/>
        <v>0</v>
      </c>
      <c r="V4" s="984">
        <f t="shared" si="1"/>
        <v>150000</v>
      </c>
      <c r="W4" s="984">
        <f t="shared" si="1"/>
        <v>150000</v>
      </c>
      <c r="Y4" s="185" t="s">
        <v>655</v>
      </c>
      <c r="Z4" s="185" t="s">
        <v>656</v>
      </c>
      <c r="AA4" s="138">
        <v>-15051788000</v>
      </c>
      <c r="AB4" s="138">
        <v>0</v>
      </c>
      <c r="AC4" s="138">
        <v>0</v>
      </c>
      <c r="AD4" s="1362">
        <f>+AC4/$AC$1*$AD$1</f>
        <v>0</v>
      </c>
      <c r="AF4" s="185" t="s">
        <v>921</v>
      </c>
      <c r="AG4" s="185" t="s">
        <v>51</v>
      </c>
      <c r="AH4" s="138">
        <v>0</v>
      </c>
      <c r="AI4" s="138">
        <v>2334421000</v>
      </c>
      <c r="AJ4" s="138">
        <v>2334421000</v>
      </c>
      <c r="AK4" s="984">
        <f t="shared" si="2"/>
        <v>0</v>
      </c>
      <c r="AL4" s="984">
        <f t="shared" si="2"/>
        <v>2334421</v>
      </c>
      <c r="AM4" s="984">
        <f t="shared" si="2"/>
        <v>2334421</v>
      </c>
      <c r="AS4" s="185" t="s">
        <v>921</v>
      </c>
      <c r="AT4" s="1023" t="s">
        <v>51</v>
      </c>
      <c r="AU4" s="138">
        <v>0</v>
      </c>
      <c r="AV4" s="138">
        <v>2334421000</v>
      </c>
      <c r="AW4" s="138">
        <v>2334421000</v>
      </c>
      <c r="AX4" s="985">
        <f t="shared" si="3"/>
        <v>0</v>
      </c>
      <c r="AY4" s="985">
        <f t="shared" si="3"/>
        <v>2334421</v>
      </c>
      <c r="AZ4" s="985">
        <f t="shared" si="3"/>
        <v>2334421</v>
      </c>
      <c r="BB4" s="185" t="s">
        <v>436</v>
      </c>
      <c r="BC4" s="185" t="s">
        <v>127</v>
      </c>
      <c r="BD4" s="1404">
        <v>0</v>
      </c>
      <c r="BF4" s="185" t="s">
        <v>921</v>
      </c>
      <c r="BG4" s="1023" t="s">
        <v>51</v>
      </c>
      <c r="BH4" s="138">
        <v>0</v>
      </c>
      <c r="BI4" s="138">
        <v>2334421000</v>
      </c>
      <c r="BJ4" s="138">
        <v>2334421000</v>
      </c>
      <c r="BK4" s="985">
        <f t="shared" ref="BK4:BK8" si="6">+BH4/$BL$1*$BM$1</f>
        <v>0</v>
      </c>
      <c r="BL4" s="985">
        <f t="shared" ref="BL4:BL8" si="7">+BI4/$BL$1*$BM$1</f>
        <v>2334421</v>
      </c>
      <c r="BM4" s="985">
        <f t="shared" ref="BM4:BM8" si="8">+BJ4/$BL$1*$BM$1</f>
        <v>2334421</v>
      </c>
      <c r="BS4" s="1674" t="s">
        <v>921</v>
      </c>
      <c r="BT4" s="1713" t="s">
        <v>51</v>
      </c>
      <c r="BU4" s="1675">
        <v>0</v>
      </c>
      <c r="BV4" s="1675">
        <v>2334421000</v>
      </c>
      <c r="BW4" s="1675">
        <v>2334421000</v>
      </c>
      <c r="BX4" s="1675">
        <f t="shared" ref="BX4:BX8" si="9">+BU4/$BX$1*$BY$1</f>
        <v>0</v>
      </c>
      <c r="BY4" s="1675">
        <f t="shared" ref="BY4:BY8" si="10">+BV4/$BX$1*$BY$1</f>
        <v>2334421</v>
      </c>
      <c r="BZ4" s="1675">
        <f t="shared" ref="BZ4:BZ8" si="11">+BW4/$BX$1*$BY$1</f>
        <v>2334421</v>
      </c>
    </row>
    <row r="5" spans="1:78" x14ac:dyDescent="0.35">
      <c r="A5" s="982" t="s">
        <v>468</v>
      </c>
      <c r="B5" s="982" t="s">
        <v>243</v>
      </c>
      <c r="C5" s="983">
        <v>79217505000</v>
      </c>
      <c r="D5" s="983">
        <v>0</v>
      </c>
      <c r="E5" s="983">
        <v>0</v>
      </c>
      <c r="F5" s="985">
        <f t="shared" si="0"/>
        <v>79217505</v>
      </c>
      <c r="G5" s="985">
        <f t="shared" si="0"/>
        <v>0</v>
      </c>
      <c r="H5" s="985">
        <f t="shared" si="0"/>
        <v>0</v>
      </c>
      <c r="P5" s="922" t="s">
        <v>468</v>
      </c>
      <c r="Q5" s="923" t="s">
        <v>243</v>
      </c>
      <c r="R5" s="924">
        <v>40425183000</v>
      </c>
      <c r="S5" s="924">
        <v>0</v>
      </c>
      <c r="T5" s="924">
        <v>0</v>
      </c>
      <c r="U5" s="984">
        <f t="shared" si="1"/>
        <v>40425183</v>
      </c>
      <c r="V5" s="984">
        <f t="shared" si="1"/>
        <v>0</v>
      </c>
      <c r="W5" s="984">
        <f t="shared" si="1"/>
        <v>0</v>
      </c>
      <c r="AF5" s="185" t="s">
        <v>468</v>
      </c>
      <c r="AG5" s="185" t="s">
        <v>243</v>
      </c>
      <c r="AH5" s="138">
        <v>40425183000</v>
      </c>
      <c r="AI5" s="138">
        <v>0</v>
      </c>
      <c r="AJ5" s="138">
        <v>0</v>
      </c>
      <c r="AK5" s="984">
        <f t="shared" si="2"/>
        <v>40425183</v>
      </c>
      <c r="AL5" s="984">
        <f t="shared" si="2"/>
        <v>0</v>
      </c>
      <c r="AM5" s="984">
        <f t="shared" si="2"/>
        <v>0</v>
      </c>
      <c r="AS5" s="185" t="s">
        <v>468</v>
      </c>
      <c r="AT5" s="1023" t="s">
        <v>243</v>
      </c>
      <c r="AU5" s="138">
        <v>40425183000</v>
      </c>
      <c r="AV5" s="138">
        <v>0</v>
      </c>
      <c r="AW5" s="138">
        <v>0</v>
      </c>
      <c r="AX5" s="985">
        <f t="shared" si="3"/>
        <v>40425183</v>
      </c>
      <c r="AY5" s="985">
        <f t="shared" si="3"/>
        <v>0</v>
      </c>
      <c r="AZ5" s="985">
        <f t="shared" si="3"/>
        <v>0</v>
      </c>
      <c r="BF5" s="185" t="s">
        <v>468</v>
      </c>
      <c r="BG5" s="1023" t="s">
        <v>243</v>
      </c>
      <c r="BH5" s="138">
        <v>40425183000</v>
      </c>
      <c r="BI5" s="138">
        <v>0</v>
      </c>
      <c r="BJ5" s="138">
        <v>0</v>
      </c>
      <c r="BK5" s="985">
        <f t="shared" si="6"/>
        <v>40425183</v>
      </c>
      <c r="BL5" s="985">
        <f t="shared" si="7"/>
        <v>0</v>
      </c>
      <c r="BM5" s="985">
        <f t="shared" si="8"/>
        <v>0</v>
      </c>
      <c r="BS5" s="1674" t="s">
        <v>468</v>
      </c>
      <c r="BT5" s="1713" t="s">
        <v>243</v>
      </c>
      <c r="BU5" s="1675">
        <v>40425183000</v>
      </c>
      <c r="BV5" s="1675">
        <v>0</v>
      </c>
      <c r="BW5" s="1675">
        <v>0</v>
      </c>
      <c r="BX5" s="1675">
        <f t="shared" si="9"/>
        <v>40425183</v>
      </c>
      <c r="BY5" s="1675">
        <f t="shared" si="10"/>
        <v>0</v>
      </c>
      <c r="BZ5" s="1675">
        <f t="shared" si="11"/>
        <v>0</v>
      </c>
    </row>
    <row r="6" spans="1:78" x14ac:dyDescent="0.35">
      <c r="A6" s="982" t="s">
        <v>655</v>
      </c>
      <c r="B6" s="982" t="s">
        <v>656</v>
      </c>
      <c r="C6" s="983">
        <v>38281761000</v>
      </c>
      <c r="D6" s="983">
        <v>0</v>
      </c>
      <c r="E6" s="983">
        <v>0</v>
      </c>
      <c r="F6" s="985">
        <f t="shared" si="0"/>
        <v>38281761</v>
      </c>
      <c r="G6" s="985">
        <f t="shared" si="0"/>
        <v>0</v>
      </c>
      <c r="H6" s="985">
        <f t="shared" si="0"/>
        <v>0</v>
      </c>
      <c r="P6" s="922" t="s">
        <v>655</v>
      </c>
      <c r="Q6" s="923" t="s">
        <v>656</v>
      </c>
      <c r="R6" s="924">
        <v>38281761000</v>
      </c>
      <c r="S6" s="924">
        <v>0</v>
      </c>
      <c r="T6" s="924">
        <v>0</v>
      </c>
      <c r="U6" s="984">
        <f t="shared" si="1"/>
        <v>38281761</v>
      </c>
      <c r="V6" s="984">
        <f t="shared" si="1"/>
        <v>0</v>
      </c>
      <c r="W6" s="984">
        <f t="shared" si="1"/>
        <v>0</v>
      </c>
      <c r="AF6" s="185" t="s">
        <v>655</v>
      </c>
      <c r="AG6" s="185" t="s">
        <v>656</v>
      </c>
      <c r="AH6" s="138">
        <v>23229973000</v>
      </c>
      <c r="AI6" s="138">
        <v>0</v>
      </c>
      <c r="AJ6" s="138">
        <v>0</v>
      </c>
      <c r="AK6" s="984">
        <f t="shared" si="2"/>
        <v>23229973</v>
      </c>
      <c r="AL6" s="984">
        <f t="shared" si="2"/>
        <v>0</v>
      </c>
      <c r="AM6" s="984">
        <f t="shared" si="2"/>
        <v>0</v>
      </c>
      <c r="AS6" s="185" t="s">
        <v>655</v>
      </c>
      <c r="AT6" s="1023" t="s">
        <v>656</v>
      </c>
      <c r="AU6" s="138">
        <v>15229973000</v>
      </c>
      <c r="AV6" s="138">
        <v>0</v>
      </c>
      <c r="AW6" s="138">
        <v>0</v>
      </c>
      <c r="AX6" s="985">
        <f t="shared" si="3"/>
        <v>15229973</v>
      </c>
      <c r="AY6" s="985">
        <f t="shared" si="3"/>
        <v>0</v>
      </c>
      <c r="AZ6" s="985">
        <f t="shared" si="3"/>
        <v>0</v>
      </c>
      <c r="BF6" s="185" t="s">
        <v>655</v>
      </c>
      <c r="BG6" s="1023" t="s">
        <v>656</v>
      </c>
      <c r="BH6" s="138">
        <v>12856456000</v>
      </c>
      <c r="BI6" s="138">
        <v>0</v>
      </c>
      <c r="BJ6" s="138">
        <v>0</v>
      </c>
      <c r="BK6" s="985">
        <f t="shared" si="6"/>
        <v>12856456</v>
      </c>
      <c r="BL6" s="985">
        <f t="shared" si="7"/>
        <v>0</v>
      </c>
      <c r="BM6" s="985">
        <f t="shared" si="8"/>
        <v>0</v>
      </c>
      <c r="BS6" s="1674" t="s">
        <v>655</v>
      </c>
      <c r="BT6" s="1713" t="s">
        <v>656</v>
      </c>
      <c r="BU6" s="1675">
        <v>12856456000</v>
      </c>
      <c r="BV6" s="1675">
        <v>0</v>
      </c>
      <c r="BW6" s="1675">
        <v>0</v>
      </c>
      <c r="BX6" s="1675">
        <f t="shared" si="9"/>
        <v>12856456</v>
      </c>
      <c r="BY6" s="1675">
        <f t="shared" si="10"/>
        <v>0</v>
      </c>
      <c r="BZ6" s="1675">
        <f t="shared" si="11"/>
        <v>0</v>
      </c>
    </row>
    <row r="7" spans="1:78" x14ac:dyDescent="0.35">
      <c r="A7" s="982" t="s">
        <v>436</v>
      </c>
      <c r="B7" s="982" t="s">
        <v>127</v>
      </c>
      <c r="C7" s="983">
        <v>100</v>
      </c>
      <c r="D7" s="983">
        <v>0</v>
      </c>
      <c r="E7" s="983">
        <v>0</v>
      </c>
      <c r="F7" s="985">
        <f t="shared" si="0"/>
        <v>0.1</v>
      </c>
      <c r="G7" s="985">
        <f t="shared" si="0"/>
        <v>0</v>
      </c>
      <c r="H7" s="985">
        <f t="shared" si="0"/>
        <v>0</v>
      </c>
      <c r="P7" s="922" t="s">
        <v>436</v>
      </c>
      <c r="Q7" s="923" t="s">
        <v>127</v>
      </c>
      <c r="R7" s="924">
        <v>100</v>
      </c>
      <c r="S7" s="924">
        <v>0</v>
      </c>
      <c r="T7" s="924">
        <v>0</v>
      </c>
      <c r="U7" s="984">
        <f t="shared" si="1"/>
        <v>0.1</v>
      </c>
      <c r="V7" s="984">
        <f t="shared" si="1"/>
        <v>0</v>
      </c>
      <c r="W7" s="984">
        <f t="shared" si="1"/>
        <v>0</v>
      </c>
      <c r="AF7" s="185" t="s">
        <v>436</v>
      </c>
      <c r="AG7" s="185" t="s">
        <v>127</v>
      </c>
      <c r="AH7" s="138">
        <v>100</v>
      </c>
      <c r="AI7" s="138">
        <v>0</v>
      </c>
      <c r="AJ7" s="138">
        <v>0</v>
      </c>
      <c r="AK7" s="984">
        <f t="shared" si="2"/>
        <v>0.1</v>
      </c>
      <c r="AL7" s="984">
        <f t="shared" si="2"/>
        <v>0</v>
      </c>
      <c r="AM7" s="984">
        <f t="shared" si="2"/>
        <v>0</v>
      </c>
      <c r="AS7" s="185" t="s">
        <v>436</v>
      </c>
      <c r="AT7" s="1023" t="s">
        <v>127</v>
      </c>
      <c r="AU7" s="138">
        <f>100+AU8</f>
        <v>7857172100</v>
      </c>
      <c r="AV7" s="138">
        <v>0</v>
      </c>
      <c r="AW7" s="138">
        <v>0</v>
      </c>
      <c r="AX7" s="985">
        <f t="shared" si="3"/>
        <v>7857172.0999999996</v>
      </c>
      <c r="AY7" s="985">
        <f t="shared" si="3"/>
        <v>0</v>
      </c>
      <c r="AZ7" s="985">
        <f t="shared" si="3"/>
        <v>0</v>
      </c>
      <c r="BF7" s="185" t="s">
        <v>436</v>
      </c>
      <c r="BG7" s="1023" t="s">
        <v>127</v>
      </c>
      <c r="BH7" s="138">
        <v>7857172100</v>
      </c>
      <c r="BI7" s="138">
        <v>0</v>
      </c>
      <c r="BJ7" s="138">
        <v>0</v>
      </c>
      <c r="BK7" s="985">
        <f t="shared" si="6"/>
        <v>7857172.0999999996</v>
      </c>
      <c r="BL7" s="985">
        <f t="shared" si="7"/>
        <v>0</v>
      </c>
      <c r="BM7" s="985">
        <f t="shared" si="8"/>
        <v>0</v>
      </c>
      <c r="BS7" s="1674" t="s">
        <v>436</v>
      </c>
      <c r="BT7" s="1713" t="s">
        <v>127</v>
      </c>
      <c r="BU7" s="1675">
        <v>7857172100</v>
      </c>
      <c r="BV7" s="1675">
        <v>0</v>
      </c>
      <c r="BW7" s="1675">
        <v>0</v>
      </c>
      <c r="BX7" s="1675">
        <f t="shared" si="9"/>
        <v>7857172.0999999996</v>
      </c>
      <c r="BY7" s="1675">
        <f t="shared" si="10"/>
        <v>0</v>
      </c>
      <c r="BZ7" s="1675">
        <f t="shared" si="11"/>
        <v>0</v>
      </c>
    </row>
    <row r="8" spans="1:78" x14ac:dyDescent="0.35">
      <c r="A8" s="982" t="s">
        <v>436</v>
      </c>
      <c r="B8" s="982" t="s">
        <v>127</v>
      </c>
      <c r="C8" s="983">
        <v>0</v>
      </c>
      <c r="D8" s="983">
        <v>7857172000</v>
      </c>
      <c r="E8" s="983">
        <v>7857172000</v>
      </c>
      <c r="F8" s="985">
        <f t="shared" si="0"/>
        <v>0</v>
      </c>
      <c r="G8" s="985">
        <f t="shared" si="0"/>
        <v>7857172</v>
      </c>
      <c r="H8" s="985">
        <f t="shared" si="0"/>
        <v>7857172</v>
      </c>
      <c r="P8" s="922" t="s">
        <v>436</v>
      </c>
      <c r="Q8" s="923" t="s">
        <v>127</v>
      </c>
      <c r="R8" s="924">
        <v>0</v>
      </c>
      <c r="S8" s="924">
        <v>7857172000</v>
      </c>
      <c r="T8" s="924">
        <v>7857172000</v>
      </c>
      <c r="U8" s="984">
        <f t="shared" si="1"/>
        <v>0</v>
      </c>
      <c r="V8" s="984">
        <f t="shared" si="1"/>
        <v>7857172</v>
      </c>
      <c r="W8" s="984">
        <f t="shared" si="1"/>
        <v>7857172</v>
      </c>
      <c r="AF8" s="185" t="s">
        <v>436</v>
      </c>
      <c r="AG8" s="185" t="s">
        <v>127</v>
      </c>
      <c r="AH8" s="138">
        <v>0</v>
      </c>
      <c r="AI8" s="138">
        <v>7857172000</v>
      </c>
      <c r="AJ8" s="138">
        <v>7857172000</v>
      </c>
      <c r="AK8" s="984">
        <f t="shared" si="2"/>
        <v>0</v>
      </c>
      <c r="AL8" s="984">
        <f t="shared" si="2"/>
        <v>7857172</v>
      </c>
      <c r="AM8" s="984">
        <f t="shared" si="2"/>
        <v>7857172</v>
      </c>
      <c r="AS8" s="185" t="s">
        <v>436</v>
      </c>
      <c r="AT8" s="1023" t="s">
        <v>127</v>
      </c>
      <c r="AU8" s="138">
        <v>7857172000</v>
      </c>
      <c r="AV8" s="138">
        <v>7857172000</v>
      </c>
      <c r="AW8" s="138">
        <v>7857172000</v>
      </c>
      <c r="AX8" s="985">
        <f t="shared" si="3"/>
        <v>7857172</v>
      </c>
      <c r="AY8" s="985">
        <f t="shared" si="3"/>
        <v>7857172</v>
      </c>
      <c r="AZ8" s="985">
        <f t="shared" si="3"/>
        <v>7857172</v>
      </c>
      <c r="BF8" s="185" t="s">
        <v>436</v>
      </c>
      <c r="BG8" s="1023" t="s">
        <v>127</v>
      </c>
      <c r="BH8" s="138">
        <v>0</v>
      </c>
      <c r="BI8" s="138">
        <v>7857172000</v>
      </c>
      <c r="BJ8" s="138">
        <v>7857172000</v>
      </c>
      <c r="BK8" s="985">
        <f t="shared" si="6"/>
        <v>0</v>
      </c>
      <c r="BL8" s="985">
        <f t="shared" si="7"/>
        <v>7857172</v>
      </c>
      <c r="BM8" s="985">
        <f t="shared" si="8"/>
        <v>7857172</v>
      </c>
      <c r="BS8" s="1674" t="s">
        <v>436</v>
      </c>
      <c r="BT8" s="1713" t="s">
        <v>127</v>
      </c>
      <c r="BU8" s="1675">
        <v>0</v>
      </c>
      <c r="BV8" s="1675">
        <v>7857172000</v>
      </c>
      <c r="BW8" s="1675">
        <v>7857172000</v>
      </c>
      <c r="BX8" s="1675">
        <f t="shared" si="9"/>
        <v>0</v>
      </c>
      <c r="BY8" s="1675">
        <f t="shared" si="10"/>
        <v>7857172</v>
      </c>
      <c r="BZ8" s="1675">
        <f t="shared" si="11"/>
        <v>7857172</v>
      </c>
    </row>
  </sheetData>
  <mergeCells count="12">
    <mergeCell ref="BO1:BQ1"/>
    <mergeCell ref="BO2:BQ2"/>
    <mergeCell ref="BS1:BW1"/>
    <mergeCell ref="A1:E1"/>
    <mergeCell ref="Y1:AB1"/>
    <mergeCell ref="AF1:AK1"/>
    <mergeCell ref="BB1:BD1"/>
    <mergeCell ref="BF1:BK1"/>
    <mergeCell ref="AO1:AQ1"/>
    <mergeCell ref="AS1:AW1"/>
    <mergeCell ref="J1:N1"/>
    <mergeCell ref="P1:U1"/>
  </mergeCells>
  <pageMargins left="0.7" right="0.7" top="0.75" bottom="0.75" header="0.3" footer="0.3"/>
  <pageSetup paperSize="9"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1C1D6"/>
  </sheetPr>
  <dimension ref="A1:FB7"/>
  <sheetViews>
    <sheetView topLeftCell="BB1" zoomScaleNormal="100" workbookViewId="0">
      <selection activeCell="BM14" sqref="BM14"/>
    </sheetView>
  </sheetViews>
  <sheetFormatPr baseColWidth="10" defaultColWidth="11.42578125" defaultRowHeight="15" x14ac:dyDescent="0.3"/>
  <cols>
    <col min="1" max="1" width="13.28515625" style="229" customWidth="1"/>
    <col min="2" max="2" width="24.140625" style="229" customWidth="1"/>
    <col min="3" max="3" width="24.140625" style="229" hidden="1" customWidth="1"/>
    <col min="4" max="6" width="0" style="229" hidden="1" customWidth="1"/>
    <col min="7" max="9" width="12" style="229" bestFit="1" customWidth="1"/>
    <col min="10" max="11" width="11.42578125" style="229"/>
    <col min="12" max="12" width="20" style="229" customWidth="1"/>
    <col min="13" max="15" width="14.42578125" style="229" hidden="1" customWidth="1"/>
    <col min="16" max="16" width="13.42578125" style="229" bestFit="1" customWidth="1"/>
    <col min="17" max="18" width="12" style="229" bestFit="1" customWidth="1"/>
    <col min="19" max="20" width="11.42578125" style="229"/>
    <col min="21" max="21" width="31" style="229" customWidth="1"/>
    <col min="22" max="24" width="0" style="229" hidden="1" customWidth="1"/>
    <col min="25" max="27" width="12" style="229" bestFit="1" customWidth="1"/>
    <col min="28" max="30" width="11.42578125" style="229"/>
    <col min="31" max="31" width="14.7109375" style="229" bestFit="1" customWidth="1"/>
    <col min="32" max="33" width="12" style="229" bestFit="1" customWidth="1"/>
    <col min="34" max="36" width="11.42578125" style="229"/>
    <col min="37" max="37" width="13.28515625" style="229" hidden="1" customWidth="1"/>
    <col min="38" max="39" width="11.85546875" style="229" hidden="1" customWidth="1"/>
    <col min="40" max="40" width="12.140625" style="229" bestFit="1" customWidth="1"/>
    <col min="41" max="41" width="12" style="229" bestFit="1" customWidth="1"/>
    <col min="42" max="43" width="11.42578125" style="229"/>
    <col min="44" max="44" width="30.42578125" style="229" customWidth="1"/>
    <col min="45" max="45" width="14.85546875" style="229" hidden="1" customWidth="1"/>
    <col min="46" max="46" width="11.42578125" style="229" hidden="1" customWidth="1"/>
    <col min="47" max="47" width="11.42578125" style="229" customWidth="1"/>
    <col min="48" max="48" width="12.42578125" style="229" bestFit="1" customWidth="1"/>
    <col min="49" max="49" width="11.42578125" style="229"/>
    <col min="50" max="50" width="20.7109375" style="229" customWidth="1"/>
    <col min="51" max="51" width="36.7109375" style="229" customWidth="1"/>
    <col min="52" max="52" width="14.28515625" style="229" hidden="1" customWidth="1"/>
    <col min="53" max="54" width="11.42578125" style="229" customWidth="1"/>
    <col min="55" max="56" width="11.7109375" style="229" bestFit="1" customWidth="1"/>
    <col min="57" max="60" width="11.42578125" style="229"/>
    <col min="61" max="61" width="12.140625" style="229" bestFit="1" customWidth="1"/>
    <col min="62" max="63" width="0" style="229" hidden="1" customWidth="1"/>
    <col min="64" max="65" width="11.7109375" style="229" bestFit="1" customWidth="1"/>
    <col min="66" max="67" width="11.42578125" style="229"/>
    <col min="68" max="68" width="39.85546875" style="229" customWidth="1"/>
    <col min="69" max="69" width="13.85546875" style="229" hidden="1" customWidth="1"/>
    <col min="70" max="71" width="12.42578125" style="229" hidden="1" customWidth="1"/>
    <col min="72" max="73" width="11.7109375" style="229" bestFit="1" customWidth="1"/>
    <col min="74" max="74" width="11.42578125" style="229"/>
    <col min="75" max="75" width="10.140625" style="229" customWidth="1"/>
    <col min="76" max="76" width="30.140625" style="229" customWidth="1"/>
    <col min="77" max="78" width="0" style="229" hidden="1" customWidth="1"/>
    <col min="79" max="79" width="13" style="229" hidden="1" customWidth="1"/>
    <col min="80" max="82" width="11.7109375" style="229" bestFit="1" customWidth="1"/>
    <col min="83" max="87" width="11.42578125" style="229"/>
    <col min="88" max="90" width="11.7109375" style="229" bestFit="1" customWidth="1"/>
    <col min="91" max="92" width="11.42578125" style="229"/>
    <col min="93" max="93" width="32.7109375" style="229" customWidth="1"/>
    <col min="94" max="96" width="0" style="229" hidden="1" customWidth="1"/>
    <col min="97" max="99" width="11.7109375" style="229" bestFit="1" customWidth="1"/>
    <col min="100" max="101" width="11.42578125" style="229"/>
    <col min="102" max="102" width="32.85546875" style="229" customWidth="1"/>
    <col min="103" max="103" width="13.28515625" style="229" bestFit="1" customWidth="1"/>
    <col min="104" max="105" width="11.7109375" style="229" bestFit="1" customWidth="1"/>
    <col min="106" max="108" width="11.42578125" style="229"/>
    <col min="109" max="111" width="14.28515625" style="229" bestFit="1" customWidth="1"/>
    <col min="112" max="114" width="11.7109375" style="229" bestFit="1" customWidth="1"/>
    <col min="115" max="118" width="11.42578125" style="229"/>
    <col min="119" max="119" width="13.28515625" style="229" bestFit="1" customWidth="1"/>
    <col min="120" max="121" width="11.7109375" style="229" bestFit="1" customWidth="1"/>
    <col min="122" max="123" width="11.42578125" style="229"/>
    <col min="124" max="124" width="43" style="229" customWidth="1"/>
    <col min="125" max="127" width="0" style="229" hidden="1" customWidth="1"/>
    <col min="128" max="130" width="14" style="229" customWidth="1"/>
    <col min="131" max="133" width="11.42578125" style="229"/>
    <col min="134" max="134" width="33.28515625" style="229" customWidth="1"/>
    <col min="135" max="135" width="11.7109375" style="229" bestFit="1" customWidth="1"/>
    <col min="136" max="138" width="11.42578125" style="229"/>
    <col min="139" max="139" width="23.85546875" style="229" hidden="1" customWidth="1"/>
    <col min="140" max="141" width="12.140625" style="229" hidden="1" customWidth="1"/>
    <col min="142" max="144" width="11.5703125" style="229" bestFit="1" customWidth="1"/>
    <col min="145" max="147" width="11.42578125" style="229"/>
    <col min="148" max="148" width="13.140625" style="229" bestFit="1" customWidth="1"/>
    <col min="149" max="150" width="11.5703125" style="229" bestFit="1" customWidth="1"/>
    <col min="151" max="151" width="11.42578125" style="229"/>
    <col min="152" max="152" width="63.85546875" style="229" customWidth="1"/>
    <col min="153" max="155" width="14.140625" style="229" hidden="1" customWidth="1"/>
    <col min="156" max="158" width="11.5703125" style="229" bestFit="1" customWidth="1"/>
    <col min="159" max="16384" width="11.42578125" style="229"/>
  </cols>
  <sheetData>
    <row r="1" spans="1:158" s="631" customFormat="1" x14ac:dyDescent="0.3">
      <c r="A1" s="1848" t="s">
        <v>0</v>
      </c>
      <c r="B1" s="1835"/>
      <c r="C1" s="1835"/>
      <c r="D1" s="1835"/>
      <c r="E1" s="1835"/>
      <c r="F1" s="1835"/>
      <c r="G1" s="631">
        <v>1000</v>
      </c>
      <c r="H1" s="631">
        <v>1.0349999999999999</v>
      </c>
      <c r="K1" s="1835" t="s">
        <v>136</v>
      </c>
      <c r="L1" s="1835"/>
      <c r="M1" s="1835"/>
      <c r="N1" s="1835"/>
      <c r="O1" s="1835"/>
      <c r="P1" s="631">
        <v>1000</v>
      </c>
      <c r="Q1" s="631">
        <v>1.0349999999999999</v>
      </c>
      <c r="T1" s="1835" t="s">
        <v>704</v>
      </c>
      <c r="U1" s="1835"/>
      <c r="V1" s="1835"/>
      <c r="W1" s="1835"/>
      <c r="X1" s="1835"/>
      <c r="Y1" s="631">
        <v>1000</v>
      </c>
      <c r="Z1" s="631">
        <v>1.0349999999999999</v>
      </c>
      <c r="AC1" s="1835" t="s">
        <v>6</v>
      </c>
      <c r="AD1" s="1835"/>
      <c r="AE1" s="1835"/>
      <c r="AF1" s="1835"/>
      <c r="AG1" s="1835"/>
      <c r="AI1" s="1835" t="s">
        <v>886</v>
      </c>
      <c r="AJ1" s="1835"/>
      <c r="AK1" s="1835"/>
      <c r="AL1" s="1835"/>
      <c r="AM1" s="1835"/>
      <c r="AN1" s="631">
        <v>1000</v>
      </c>
      <c r="AO1" s="631">
        <v>1.0349999999999999</v>
      </c>
      <c r="AQ1" s="631" t="s">
        <v>895</v>
      </c>
      <c r="AU1" s="631">
        <v>1000</v>
      </c>
      <c r="AV1" s="631">
        <v>1.0349999999999999</v>
      </c>
      <c r="AX1" s="631" t="s">
        <v>898</v>
      </c>
      <c r="BC1" s="631">
        <v>1000</v>
      </c>
      <c r="BD1" s="631">
        <v>1.0349999999999999</v>
      </c>
      <c r="BF1" s="1835" t="s">
        <v>913</v>
      </c>
      <c r="BG1" s="1835"/>
      <c r="BH1" s="1835"/>
      <c r="BI1" s="1835"/>
      <c r="BL1" s="631">
        <v>1000</v>
      </c>
      <c r="BM1" s="631">
        <v>1.0349999999999999</v>
      </c>
      <c r="BO1" s="1835" t="s">
        <v>79</v>
      </c>
      <c r="BP1" s="1835"/>
      <c r="BT1" s="631">
        <v>1000</v>
      </c>
      <c r="BU1" s="631">
        <v>1</v>
      </c>
      <c r="BW1" s="1835" t="s">
        <v>770</v>
      </c>
      <c r="BX1" s="1835"/>
      <c r="BY1" s="1835"/>
      <c r="BZ1" s="1835"/>
      <c r="CA1" s="1835"/>
      <c r="CC1" s="631">
        <v>1000</v>
      </c>
      <c r="CD1" s="631">
        <v>1</v>
      </c>
      <c r="CG1" s="1835" t="s">
        <v>10</v>
      </c>
      <c r="CH1" s="1835"/>
      <c r="CI1" s="1835"/>
      <c r="CJ1" s="1835"/>
      <c r="CK1" s="1835"/>
      <c r="CL1" s="1835"/>
      <c r="CN1" s="1835" t="s">
        <v>773</v>
      </c>
      <c r="CO1" s="1835"/>
      <c r="CP1" s="1835"/>
      <c r="CQ1" s="1835"/>
      <c r="CR1" s="1835"/>
      <c r="CS1" s="1835"/>
      <c r="CT1" s="631">
        <v>1000</v>
      </c>
      <c r="CU1" s="631">
        <v>1</v>
      </c>
      <c r="CW1" s="1835" t="s">
        <v>11</v>
      </c>
      <c r="CX1" s="1835"/>
      <c r="CY1" s="1835"/>
      <c r="CZ1" s="631">
        <v>1000</v>
      </c>
      <c r="DA1" s="631">
        <v>1</v>
      </c>
      <c r="DC1" s="1835" t="s">
        <v>930</v>
      </c>
      <c r="DD1" s="1835"/>
      <c r="DE1" s="1835"/>
      <c r="DF1" s="1835"/>
      <c r="DG1" s="1835"/>
      <c r="DH1" s="631">
        <v>1000</v>
      </c>
      <c r="DI1" s="631">
        <v>1</v>
      </c>
      <c r="DM1" s="1848" t="s">
        <v>933</v>
      </c>
      <c r="DN1" s="1835"/>
      <c r="DO1" s="1835"/>
      <c r="DP1" s="631">
        <v>1000</v>
      </c>
      <c r="DQ1" s="631">
        <v>1</v>
      </c>
      <c r="DS1" s="1835" t="s">
        <v>789</v>
      </c>
      <c r="DT1" s="1835"/>
      <c r="DU1" s="1835"/>
      <c r="DV1" s="1835"/>
      <c r="DW1" s="1835"/>
      <c r="DX1" s="1835"/>
      <c r="DY1" s="631">
        <v>1000</v>
      </c>
      <c r="DZ1" s="631">
        <v>1</v>
      </c>
      <c r="EC1" s="1835" t="s">
        <v>13</v>
      </c>
      <c r="ED1" s="1835"/>
      <c r="EE1" s="1835"/>
      <c r="EG1" s="1835" t="s">
        <v>796</v>
      </c>
      <c r="EH1" s="1835"/>
      <c r="EI1" s="1835"/>
      <c r="EJ1" s="1835"/>
      <c r="EK1" s="1835"/>
      <c r="EL1" s="1835"/>
      <c r="EM1" s="631">
        <v>1000</v>
      </c>
      <c r="EN1" s="631">
        <v>1</v>
      </c>
      <c r="EP1" s="1835" t="s">
        <v>951</v>
      </c>
      <c r="EQ1" s="1835"/>
      <c r="ER1" s="1835"/>
      <c r="ES1" s="631">
        <v>1000</v>
      </c>
      <c r="ET1" s="631">
        <v>1</v>
      </c>
      <c r="EU1" s="1835" t="s">
        <v>950</v>
      </c>
      <c r="EV1" s="1835"/>
      <c r="EW1" s="1835"/>
      <c r="EX1" s="1835"/>
      <c r="EY1" s="1835"/>
      <c r="EZ1" s="1835"/>
      <c r="FA1" s="631">
        <v>1000</v>
      </c>
      <c r="FB1" s="631">
        <v>1</v>
      </c>
    </row>
    <row r="2" spans="1:158" s="330" customFormat="1" ht="45" x14ac:dyDescent="0.3">
      <c r="A2" s="689" t="s">
        <v>411</v>
      </c>
      <c r="B2" s="689" t="s">
        <v>437</v>
      </c>
      <c r="C2" s="689" t="s">
        <v>413</v>
      </c>
      <c r="D2" s="689" t="s">
        <v>449</v>
      </c>
      <c r="E2" s="689" t="s">
        <v>469</v>
      </c>
      <c r="F2" s="689" t="s">
        <v>414</v>
      </c>
      <c r="G2" s="689" t="s">
        <v>449</v>
      </c>
      <c r="H2" s="689" t="s">
        <v>469</v>
      </c>
      <c r="I2" s="689" t="s">
        <v>414</v>
      </c>
      <c r="K2" s="689" t="s">
        <v>411</v>
      </c>
      <c r="L2" s="689" t="s">
        <v>437</v>
      </c>
      <c r="M2" s="689" t="s">
        <v>449</v>
      </c>
      <c r="N2" s="689" t="s">
        <v>469</v>
      </c>
      <c r="O2" s="689" t="s">
        <v>414</v>
      </c>
      <c r="P2" s="689" t="s">
        <v>449</v>
      </c>
      <c r="Q2" s="689" t="s">
        <v>469</v>
      </c>
      <c r="R2" s="689" t="s">
        <v>414</v>
      </c>
      <c r="T2" s="689" t="s">
        <v>411</v>
      </c>
      <c r="U2" s="689" t="s">
        <v>437</v>
      </c>
      <c r="V2" s="689" t="s">
        <v>449</v>
      </c>
      <c r="W2" s="689" t="s">
        <v>469</v>
      </c>
      <c r="X2" s="689" t="s">
        <v>414</v>
      </c>
      <c r="Y2" s="689" t="s">
        <v>449</v>
      </c>
      <c r="Z2" s="689" t="s">
        <v>469</v>
      </c>
      <c r="AA2" s="689" t="s">
        <v>414</v>
      </c>
      <c r="AC2" s="689" t="s">
        <v>411</v>
      </c>
      <c r="AD2" s="689" t="s">
        <v>437</v>
      </c>
      <c r="AE2" s="689" t="s">
        <v>449</v>
      </c>
      <c r="AF2" s="689" t="s">
        <v>469</v>
      </c>
      <c r="AG2" s="689" t="s">
        <v>414</v>
      </c>
      <c r="AI2" s="689" t="s">
        <v>411</v>
      </c>
      <c r="AJ2" s="689" t="s">
        <v>437</v>
      </c>
      <c r="AK2" s="689" t="s">
        <v>449</v>
      </c>
      <c r="AL2" s="689" t="s">
        <v>469</v>
      </c>
      <c r="AM2" s="689" t="s">
        <v>414</v>
      </c>
      <c r="AN2" s="689" t="s">
        <v>449</v>
      </c>
      <c r="AQ2" s="689" t="s">
        <v>411</v>
      </c>
      <c r="AR2" s="689" t="s">
        <v>437</v>
      </c>
      <c r="AS2" s="689" t="s">
        <v>449</v>
      </c>
      <c r="AT2" s="689" t="s">
        <v>469</v>
      </c>
      <c r="AU2" s="689" t="s">
        <v>414</v>
      </c>
      <c r="AV2" s="689" t="str">
        <f>+AS2</f>
        <v>Monto Requerimiento</v>
      </c>
      <c r="AX2" s="689" t="s">
        <v>411</v>
      </c>
      <c r="AY2" s="689" t="s">
        <v>437</v>
      </c>
      <c r="AZ2" s="689" t="s">
        <v>449</v>
      </c>
      <c r="BA2" s="689" t="s">
        <v>469</v>
      </c>
      <c r="BB2" s="689" t="s">
        <v>414</v>
      </c>
      <c r="BC2" s="689" t="s">
        <v>449</v>
      </c>
      <c r="BF2" s="1701" t="s">
        <v>411</v>
      </c>
      <c r="BG2" s="1701" t="s">
        <v>437</v>
      </c>
      <c r="BH2" s="1701" t="s">
        <v>413</v>
      </c>
      <c r="BI2" s="1701" t="s">
        <v>449</v>
      </c>
      <c r="BJ2" s="1701" t="s">
        <v>469</v>
      </c>
      <c r="BK2" s="1701" t="s">
        <v>414</v>
      </c>
      <c r="BL2" s="1701" t="str">
        <f>+BI2</f>
        <v>Monto Requerimiento</v>
      </c>
      <c r="BO2" s="159" t="s">
        <v>411</v>
      </c>
      <c r="BP2" s="159" t="s">
        <v>437</v>
      </c>
      <c r="BQ2" s="159" t="s">
        <v>449</v>
      </c>
      <c r="BR2" s="159" t="s">
        <v>469</v>
      </c>
      <c r="BS2" s="159" t="s">
        <v>414</v>
      </c>
      <c r="BT2" s="159" t="s">
        <v>414</v>
      </c>
      <c r="BW2" s="159" t="s">
        <v>411</v>
      </c>
      <c r="BX2" s="159" t="s">
        <v>437</v>
      </c>
      <c r="BY2" s="159" t="s">
        <v>449</v>
      </c>
      <c r="BZ2" s="159" t="s">
        <v>469</v>
      </c>
      <c r="CA2" s="159" t="s">
        <v>414</v>
      </c>
      <c r="CB2" s="159" t="s">
        <v>449</v>
      </c>
      <c r="CC2" s="159" t="s">
        <v>469</v>
      </c>
      <c r="CD2" s="159" t="s">
        <v>414</v>
      </c>
      <c r="CG2" s="159" t="s">
        <v>927</v>
      </c>
      <c r="CH2" s="159" t="s">
        <v>411</v>
      </c>
      <c r="CI2" s="159" t="s">
        <v>437</v>
      </c>
      <c r="CJ2" s="159" t="s">
        <v>449</v>
      </c>
      <c r="CK2" s="159" t="s">
        <v>469</v>
      </c>
      <c r="CL2" s="159" t="s">
        <v>414</v>
      </c>
      <c r="CN2" s="159" t="s">
        <v>411</v>
      </c>
      <c r="CO2" s="159" t="s">
        <v>437</v>
      </c>
      <c r="CP2" s="159" t="s">
        <v>449</v>
      </c>
      <c r="CQ2" s="159" t="s">
        <v>469</v>
      </c>
      <c r="CR2" s="159" t="s">
        <v>414</v>
      </c>
      <c r="CS2" s="159" t="s">
        <v>449</v>
      </c>
      <c r="CT2" s="159" t="s">
        <v>469</v>
      </c>
      <c r="CU2" s="159" t="s">
        <v>414</v>
      </c>
      <c r="CW2" s="159" t="s">
        <v>411</v>
      </c>
      <c r="CX2" s="159" t="s">
        <v>437</v>
      </c>
      <c r="CY2" s="159" t="s">
        <v>414</v>
      </c>
      <c r="CZ2" s="159" t="s">
        <v>414</v>
      </c>
      <c r="DC2" s="159" t="s">
        <v>411</v>
      </c>
      <c r="DD2" s="159" t="s">
        <v>437</v>
      </c>
      <c r="DE2" s="159" t="s">
        <v>449</v>
      </c>
      <c r="DF2" s="159" t="s">
        <v>469</v>
      </c>
      <c r="DG2" s="159" t="s">
        <v>414</v>
      </c>
      <c r="DH2" s="159" t="s">
        <v>449</v>
      </c>
      <c r="DI2" s="159" t="s">
        <v>469</v>
      </c>
      <c r="DJ2" s="159" t="s">
        <v>414</v>
      </c>
      <c r="DM2" s="159" t="s">
        <v>411</v>
      </c>
      <c r="DN2" s="159" t="s">
        <v>437</v>
      </c>
      <c r="DO2" s="159" t="s">
        <v>414</v>
      </c>
      <c r="DP2" s="159" t="s">
        <v>414</v>
      </c>
      <c r="DQ2" s="690"/>
      <c r="DS2" s="159" t="s">
        <v>411</v>
      </c>
      <c r="DT2" s="159" t="s">
        <v>437</v>
      </c>
      <c r="DU2" s="159" t="s">
        <v>449</v>
      </c>
      <c r="DV2" s="159" t="s">
        <v>469</v>
      </c>
      <c r="DW2" s="159" t="s">
        <v>414</v>
      </c>
      <c r="DX2" s="159" t="s">
        <v>449</v>
      </c>
      <c r="DY2" s="159" t="s">
        <v>469</v>
      </c>
      <c r="DZ2" s="159" t="s">
        <v>414</v>
      </c>
      <c r="EC2" s="159" t="s">
        <v>411</v>
      </c>
      <c r="ED2" s="159" t="s">
        <v>437</v>
      </c>
      <c r="EE2" s="159" t="s">
        <v>414</v>
      </c>
      <c r="EG2" s="159" t="s">
        <v>411</v>
      </c>
      <c r="EH2" s="159" t="s">
        <v>437</v>
      </c>
      <c r="EI2" s="159" t="s">
        <v>449</v>
      </c>
      <c r="EJ2" s="159" t="s">
        <v>469</v>
      </c>
      <c r="EK2" s="159" t="s">
        <v>414</v>
      </c>
      <c r="EL2" s="159" t="s">
        <v>449</v>
      </c>
      <c r="EM2" s="159" t="s">
        <v>469</v>
      </c>
      <c r="EN2" s="159" t="s">
        <v>414</v>
      </c>
      <c r="EP2" s="770" t="s">
        <v>411</v>
      </c>
      <c r="EQ2" s="770" t="s">
        <v>437</v>
      </c>
      <c r="ER2" s="770" t="s">
        <v>414</v>
      </c>
      <c r="ES2" s="770" t="s">
        <v>414</v>
      </c>
      <c r="EU2" s="770" t="s">
        <v>411</v>
      </c>
      <c r="EV2" s="770" t="s">
        <v>437</v>
      </c>
      <c r="EW2" s="770" t="s">
        <v>449</v>
      </c>
      <c r="EX2" s="770" t="s">
        <v>414</v>
      </c>
      <c r="EY2" s="770" t="s">
        <v>469</v>
      </c>
      <c r="EZ2" s="770" t="s">
        <v>449</v>
      </c>
      <c r="FA2" s="770" t="s">
        <v>414</v>
      </c>
      <c r="FB2" s="770" t="s">
        <v>469</v>
      </c>
    </row>
    <row r="3" spans="1:158" ht="15" customHeight="1" x14ac:dyDescent="0.3">
      <c r="A3" s="552" t="s">
        <v>468</v>
      </c>
      <c r="B3" s="553" t="s">
        <v>243</v>
      </c>
      <c r="C3" s="553" t="s">
        <v>746</v>
      </c>
      <c r="D3" s="560">
        <v>76538652000</v>
      </c>
      <c r="E3" s="560">
        <v>0</v>
      </c>
      <c r="F3" s="560">
        <v>0</v>
      </c>
      <c r="G3" s="560">
        <f t="shared" ref="G3:I4" si="0">+D3/$G$1*$H$1</f>
        <v>79217504.819999993</v>
      </c>
      <c r="H3" s="560">
        <f t="shared" si="0"/>
        <v>0</v>
      </c>
      <c r="I3" s="560">
        <f t="shared" si="0"/>
        <v>0</v>
      </c>
      <c r="K3" s="552" t="s">
        <v>468</v>
      </c>
      <c r="L3" s="553" t="s">
        <v>243</v>
      </c>
      <c r="M3" s="560">
        <v>-6800000000</v>
      </c>
      <c r="N3" s="560">
        <v>0</v>
      </c>
      <c r="O3" s="560">
        <v>0</v>
      </c>
      <c r="P3" s="691">
        <f>+M3/$P$1*$Q$1</f>
        <v>-7037999.9999999991</v>
      </c>
      <c r="Q3" s="691">
        <f>+N3/$P$1*$Q$1</f>
        <v>0</v>
      </c>
      <c r="R3" s="691">
        <f>+O3/$P$1*$Q$1</f>
        <v>0</v>
      </c>
      <c r="T3" s="553" t="s">
        <v>468</v>
      </c>
      <c r="U3" s="553" t="s">
        <v>243</v>
      </c>
      <c r="V3" s="560">
        <v>69738652000</v>
      </c>
      <c r="W3" s="560">
        <v>0</v>
      </c>
      <c r="X3" s="560">
        <v>0</v>
      </c>
      <c r="Y3" s="560">
        <f t="shared" ref="Y3:AA4" si="1">+V3/$Y$1*$Z$1</f>
        <v>72179504.819999993</v>
      </c>
      <c r="Z3" s="560">
        <f t="shared" si="1"/>
        <v>0</v>
      </c>
      <c r="AA3" s="560">
        <f t="shared" si="1"/>
        <v>0</v>
      </c>
      <c r="AC3" s="637" t="s">
        <v>468</v>
      </c>
      <c r="AD3" s="638" t="s">
        <v>243</v>
      </c>
      <c r="AE3" s="639">
        <v>-1626465000</v>
      </c>
      <c r="AF3" s="639">
        <v>0</v>
      </c>
      <c r="AG3" s="639">
        <v>0</v>
      </c>
      <c r="AI3" s="637" t="s">
        <v>468</v>
      </c>
      <c r="AJ3" s="638" t="s">
        <v>243</v>
      </c>
      <c r="AK3" s="692">
        <v>68112187000</v>
      </c>
      <c r="AL3" s="692">
        <v>0</v>
      </c>
      <c r="AM3" s="692">
        <v>0</v>
      </c>
      <c r="AN3" s="693">
        <f>+AK3/$AN$1*$AO$1</f>
        <v>70496113.545000002</v>
      </c>
      <c r="AQ3" s="645" t="s">
        <v>893</v>
      </c>
      <c r="AR3" s="646" t="s">
        <v>894</v>
      </c>
      <c r="AS3" s="1450">
        <v>17013352000</v>
      </c>
      <c r="AT3" s="560">
        <v>0</v>
      </c>
      <c r="AU3" s="560">
        <v>0</v>
      </c>
      <c r="AV3" s="652">
        <f>+AS3/$AU$1*$AV$1</f>
        <v>17608819.32</v>
      </c>
      <c r="AX3" s="552" t="s">
        <v>893</v>
      </c>
      <c r="AY3" s="553" t="s">
        <v>894</v>
      </c>
      <c r="AZ3" s="560">
        <v>19550231000</v>
      </c>
      <c r="BA3" s="560">
        <v>0</v>
      </c>
      <c r="BB3" s="560">
        <v>0</v>
      </c>
      <c r="BC3" s="230">
        <f>+AZ3/$BC$1*$BD$1</f>
        <v>20234489.084999997</v>
      </c>
      <c r="BF3" s="229" t="s">
        <v>893</v>
      </c>
      <c r="BG3" s="229" t="s">
        <v>894</v>
      </c>
      <c r="BH3" s="229" t="s">
        <v>746</v>
      </c>
      <c r="BI3" s="229">
        <v>19550231000</v>
      </c>
      <c r="BJ3" s="229">
        <v>0</v>
      </c>
      <c r="BK3" s="229">
        <v>0</v>
      </c>
      <c r="BL3" s="230">
        <f>+BI3/$BL$1*$BM$1</f>
        <v>20234489.084999997</v>
      </c>
      <c r="BO3" s="229" t="s">
        <v>893</v>
      </c>
      <c r="BP3" s="229" t="s">
        <v>894</v>
      </c>
      <c r="BQ3" s="230">
        <v>11020373000</v>
      </c>
      <c r="BR3" s="230">
        <v>0</v>
      </c>
      <c r="BS3" s="230">
        <v>0</v>
      </c>
      <c r="BT3" s="230">
        <f>+BS3/$BT$1*$BU$1</f>
        <v>0</v>
      </c>
      <c r="BW3" s="229" t="s">
        <v>893</v>
      </c>
      <c r="BX3" s="229" t="s">
        <v>894</v>
      </c>
      <c r="BY3" s="694">
        <v>30570604000</v>
      </c>
      <c r="BZ3" s="694">
        <v>0</v>
      </c>
      <c r="CA3" s="694">
        <v>0</v>
      </c>
      <c r="CB3" s="230">
        <f t="shared" ref="CB3:CD6" si="2">+BY3/$CC$1*$CD$1</f>
        <v>30570604</v>
      </c>
      <c r="CC3" s="230">
        <f t="shared" si="2"/>
        <v>0</v>
      </c>
      <c r="CD3" s="230">
        <f t="shared" si="2"/>
        <v>0</v>
      </c>
      <c r="CG3" s="46" t="s">
        <v>928</v>
      </c>
      <c r="CH3" s="46" t="s">
        <v>893</v>
      </c>
      <c r="CI3" s="46" t="s">
        <v>894</v>
      </c>
      <c r="CJ3" s="47">
        <v>0</v>
      </c>
      <c r="CK3" s="47">
        <v>0</v>
      </c>
      <c r="CL3" s="47">
        <v>0</v>
      </c>
      <c r="CN3" s="46" t="s">
        <v>893</v>
      </c>
      <c r="CO3" s="46" t="s">
        <v>894</v>
      </c>
      <c r="CP3" s="47">
        <v>30570604000</v>
      </c>
      <c r="CQ3" s="47">
        <v>0</v>
      </c>
      <c r="CR3" s="47">
        <v>0</v>
      </c>
      <c r="CS3" s="310">
        <f t="shared" ref="CS3:CU6" si="3">+CP3/$CT$1*$CU$1</f>
        <v>30570604</v>
      </c>
      <c r="CT3" s="310">
        <f t="shared" si="3"/>
        <v>0</v>
      </c>
      <c r="CU3" s="310">
        <f t="shared" si="3"/>
        <v>0</v>
      </c>
      <c r="CW3" s="46" t="s">
        <v>893</v>
      </c>
      <c r="CX3" s="46" t="s">
        <v>894</v>
      </c>
      <c r="CY3" s="47">
        <v>7373296000</v>
      </c>
      <c r="CZ3" s="47">
        <f>+CY3/CZ1*DA1</f>
        <v>7373296</v>
      </c>
      <c r="DC3" s="46" t="s">
        <v>893</v>
      </c>
      <c r="DD3" s="46" t="s">
        <v>894</v>
      </c>
      <c r="DE3" s="47">
        <v>30570604000</v>
      </c>
      <c r="DF3" s="47">
        <v>0</v>
      </c>
      <c r="DG3" s="47">
        <v>0</v>
      </c>
      <c r="DH3" s="230">
        <f t="shared" ref="DH3:DJ6" si="4">+DE3/$DH$1*$DI$1</f>
        <v>30570604</v>
      </c>
      <c r="DI3" s="230">
        <f t="shared" si="4"/>
        <v>0</v>
      </c>
      <c r="DJ3" s="230">
        <f t="shared" si="4"/>
        <v>0</v>
      </c>
      <c r="DM3" s="46" t="s">
        <v>893</v>
      </c>
      <c r="DN3" s="46" t="s">
        <v>894</v>
      </c>
      <c r="DO3" s="47">
        <v>8021053000</v>
      </c>
      <c r="DP3" s="701">
        <f>+DO3/DP1*DQ1</f>
        <v>8021053</v>
      </c>
      <c r="DQ3" s="231"/>
      <c r="DS3" s="46" t="s">
        <v>935</v>
      </c>
      <c r="DT3" s="46" t="s">
        <v>894</v>
      </c>
      <c r="DU3" s="47">
        <v>30570604000</v>
      </c>
      <c r="DV3" s="47">
        <v>0</v>
      </c>
      <c r="DW3" s="47">
        <v>0</v>
      </c>
      <c r="DX3" s="310">
        <f t="shared" ref="DX3:DZ6" si="5">+DU3/$DY$1*$DZ$1</f>
        <v>30570604</v>
      </c>
      <c r="DY3" s="310">
        <f t="shared" si="5"/>
        <v>0</v>
      </c>
      <c r="DZ3" s="310">
        <f t="shared" si="5"/>
        <v>0</v>
      </c>
      <c r="EC3" s="46" t="s">
        <v>893</v>
      </c>
      <c r="ED3" s="46" t="s">
        <v>894</v>
      </c>
      <c r="EE3" s="47">
        <v>0</v>
      </c>
      <c r="EG3" s="46" t="s">
        <v>893</v>
      </c>
      <c r="EH3" s="46" t="s">
        <v>894</v>
      </c>
      <c r="EI3" s="47">
        <v>31090604000</v>
      </c>
      <c r="EJ3" s="47">
        <v>0</v>
      </c>
      <c r="EK3" s="47">
        <v>0</v>
      </c>
      <c r="EL3" s="652">
        <f t="shared" ref="EL3:EN5" si="6">+EI3/$EM$1*$EN$1</f>
        <v>31090604</v>
      </c>
      <c r="EM3" s="652">
        <f t="shared" si="6"/>
        <v>0</v>
      </c>
      <c r="EN3" s="652">
        <f t="shared" si="6"/>
        <v>0</v>
      </c>
      <c r="EP3" s="771" t="s">
        <v>893</v>
      </c>
      <c r="EQ3" s="771" t="s">
        <v>894</v>
      </c>
      <c r="ER3" s="772">
        <v>7857172000</v>
      </c>
      <c r="ES3" s="230">
        <f>+ER3/ES1*ET1</f>
        <v>7857172</v>
      </c>
      <c r="EU3" s="771" t="s">
        <v>893</v>
      </c>
      <c r="EV3" s="773" t="s">
        <v>894</v>
      </c>
      <c r="EW3" s="772">
        <v>28756183000</v>
      </c>
      <c r="EX3" s="772">
        <v>0</v>
      </c>
      <c r="EY3" s="772">
        <v>0</v>
      </c>
      <c r="EZ3" s="230">
        <f>+EW3/$FA$1*$FB$1</f>
        <v>28756183</v>
      </c>
      <c r="FA3" s="230">
        <f t="shared" ref="FA3:FB5" si="7">+EX3/$FA$1*$FB$1</f>
        <v>0</v>
      </c>
      <c r="FB3" s="230">
        <f t="shared" si="7"/>
        <v>0</v>
      </c>
    </row>
    <row r="4" spans="1:158" ht="15" customHeight="1" x14ac:dyDescent="0.3">
      <c r="A4" s="552" t="s">
        <v>655</v>
      </c>
      <c r="B4" s="553" t="s">
        <v>656</v>
      </c>
      <c r="C4" s="553" t="s">
        <v>746</v>
      </c>
      <c r="D4" s="560">
        <v>36987209000</v>
      </c>
      <c r="E4" s="560">
        <v>0</v>
      </c>
      <c r="F4" s="560">
        <v>0</v>
      </c>
      <c r="G4" s="560">
        <f t="shared" si="0"/>
        <v>38281761.314999998</v>
      </c>
      <c r="H4" s="560">
        <f t="shared" si="0"/>
        <v>0</v>
      </c>
      <c r="I4" s="560">
        <f t="shared" si="0"/>
        <v>0</v>
      </c>
      <c r="T4" s="553" t="s">
        <v>655</v>
      </c>
      <c r="U4" s="553" t="s">
        <v>656</v>
      </c>
      <c r="V4" s="560">
        <v>36987209000</v>
      </c>
      <c r="W4" s="560">
        <v>0</v>
      </c>
      <c r="X4" s="560">
        <v>0</v>
      </c>
      <c r="Y4" s="560">
        <f t="shared" si="1"/>
        <v>38281761.314999998</v>
      </c>
      <c r="Z4" s="560">
        <f t="shared" si="1"/>
        <v>0</v>
      </c>
      <c r="AA4" s="560">
        <f t="shared" si="1"/>
        <v>0</v>
      </c>
      <c r="AC4" s="637" t="s">
        <v>655</v>
      </c>
      <c r="AD4" s="638" t="s">
        <v>656</v>
      </c>
      <c r="AE4" s="639">
        <v>-9873000</v>
      </c>
      <c r="AF4" s="639">
        <v>0</v>
      </c>
      <c r="AG4" s="639">
        <v>0</v>
      </c>
      <c r="AI4" s="637" t="s">
        <v>655</v>
      </c>
      <c r="AJ4" s="638" t="s">
        <v>656</v>
      </c>
      <c r="AK4" s="692">
        <v>36977336000</v>
      </c>
      <c r="AL4" s="692">
        <v>0</v>
      </c>
      <c r="AM4" s="692">
        <v>0</v>
      </c>
      <c r="AN4" s="693">
        <f>+AK4/$AN$1*$AO$1</f>
        <v>38271542.759999998</v>
      </c>
      <c r="AQ4" s="645" t="s">
        <v>468</v>
      </c>
      <c r="AR4" s="646" t="s">
        <v>243</v>
      </c>
      <c r="AS4" s="1450">
        <v>67312190000</v>
      </c>
      <c r="AT4" s="560">
        <v>0</v>
      </c>
      <c r="AU4" s="560">
        <v>0</v>
      </c>
      <c r="AV4" s="652">
        <f>+AS4/$AU$1*$AV$1</f>
        <v>69668116.649999991</v>
      </c>
      <c r="AX4" s="552" t="s">
        <v>468</v>
      </c>
      <c r="AY4" s="553" t="s">
        <v>243</v>
      </c>
      <c r="AZ4" s="560">
        <v>48975311000</v>
      </c>
      <c r="BA4" s="560">
        <v>0</v>
      </c>
      <c r="BB4" s="560">
        <v>0</v>
      </c>
      <c r="BC4" s="230">
        <f>+AZ4/$BC$1*$BD$1</f>
        <v>50689446.884999998</v>
      </c>
      <c r="BF4" s="229" t="s">
        <v>468</v>
      </c>
      <c r="BG4" s="229" t="s">
        <v>243</v>
      </c>
      <c r="BH4" s="229" t="s">
        <v>746</v>
      </c>
      <c r="BI4" s="229">
        <v>48975311000</v>
      </c>
      <c r="BJ4" s="229">
        <v>0</v>
      </c>
      <c r="BK4" s="229">
        <v>0</v>
      </c>
      <c r="BL4" s="230">
        <f>+BI4/$BL$1*$BM$1</f>
        <v>50689446.884999998</v>
      </c>
      <c r="BO4" s="229" t="s">
        <v>893</v>
      </c>
      <c r="BP4" s="229" t="s">
        <v>894</v>
      </c>
      <c r="BQ4" s="230">
        <v>0</v>
      </c>
      <c r="BR4" s="230">
        <v>4150429000</v>
      </c>
      <c r="BS4" s="230">
        <v>4150429000</v>
      </c>
      <c r="BT4" s="230">
        <f>+BS4/$BT$1*$BU$1</f>
        <v>4150429</v>
      </c>
      <c r="BW4" s="229" t="s">
        <v>893</v>
      </c>
      <c r="BX4" s="229" t="s">
        <v>894</v>
      </c>
      <c r="BY4" s="694">
        <v>0</v>
      </c>
      <c r="BZ4" s="694">
        <v>4150429000</v>
      </c>
      <c r="CA4" s="694">
        <v>4150429000</v>
      </c>
      <c r="CB4" s="230">
        <f t="shared" si="2"/>
        <v>0</v>
      </c>
      <c r="CC4" s="230">
        <f t="shared" si="2"/>
        <v>4150429</v>
      </c>
      <c r="CD4" s="230">
        <f t="shared" si="2"/>
        <v>4150429</v>
      </c>
      <c r="CN4" s="46" t="s">
        <v>893</v>
      </c>
      <c r="CO4" s="46" t="s">
        <v>894</v>
      </c>
      <c r="CP4" s="47">
        <v>0</v>
      </c>
      <c r="CQ4" s="47">
        <v>4150429000</v>
      </c>
      <c r="CR4" s="47">
        <v>4150429000</v>
      </c>
      <c r="CS4" s="310">
        <f t="shared" si="3"/>
        <v>0</v>
      </c>
      <c r="CT4" s="310">
        <f t="shared" si="3"/>
        <v>4150429</v>
      </c>
      <c r="CU4" s="310">
        <f t="shared" si="3"/>
        <v>4150429</v>
      </c>
      <c r="CW4" s="46" t="s">
        <v>468</v>
      </c>
      <c r="CX4" s="46" t="s">
        <v>243</v>
      </c>
      <c r="CY4" s="47">
        <v>0</v>
      </c>
      <c r="CZ4" s="231"/>
      <c r="DC4" s="46" t="s">
        <v>893</v>
      </c>
      <c r="DD4" s="46" t="s">
        <v>894</v>
      </c>
      <c r="DE4" s="47">
        <v>0</v>
      </c>
      <c r="DF4" s="47">
        <v>11523725000</v>
      </c>
      <c r="DG4" s="47">
        <v>11523725000</v>
      </c>
      <c r="DH4" s="230">
        <f t="shared" si="4"/>
        <v>0</v>
      </c>
      <c r="DI4" s="230">
        <f t="shared" si="4"/>
        <v>11523725</v>
      </c>
      <c r="DJ4" s="230">
        <f t="shared" si="4"/>
        <v>11523725</v>
      </c>
      <c r="DS4" s="46" t="s">
        <v>893</v>
      </c>
      <c r="DT4" s="46" t="s">
        <v>894</v>
      </c>
      <c r="DU4" s="47">
        <v>0</v>
      </c>
      <c r="DV4" s="47">
        <v>19544778000</v>
      </c>
      <c r="DW4" s="47">
        <v>19544778000</v>
      </c>
      <c r="DX4" s="310">
        <f t="shared" si="5"/>
        <v>0</v>
      </c>
      <c r="DY4" s="310">
        <f t="shared" si="5"/>
        <v>19544778</v>
      </c>
      <c r="DZ4" s="310">
        <f t="shared" si="5"/>
        <v>19544778</v>
      </c>
      <c r="EC4" s="46" t="s">
        <v>655</v>
      </c>
      <c r="ED4" s="46" t="s">
        <v>656</v>
      </c>
      <c r="EE4" s="47">
        <v>0</v>
      </c>
      <c r="EG4" s="46" t="s">
        <v>893</v>
      </c>
      <c r="EH4" s="46" t="s">
        <v>894</v>
      </c>
      <c r="EI4" s="47">
        <v>0</v>
      </c>
      <c r="EJ4" s="47">
        <v>19544778000</v>
      </c>
      <c r="EK4" s="47">
        <v>19544778000</v>
      </c>
      <c r="EL4" s="652">
        <f t="shared" si="6"/>
        <v>0</v>
      </c>
      <c r="EM4" s="652">
        <f t="shared" si="6"/>
        <v>19544778</v>
      </c>
      <c r="EN4" s="652">
        <f t="shared" si="6"/>
        <v>19544778</v>
      </c>
      <c r="EU4" s="771" t="s">
        <v>893</v>
      </c>
      <c r="EV4" s="773" t="s">
        <v>894</v>
      </c>
      <c r="EW4" s="772">
        <v>0</v>
      </c>
      <c r="EX4" s="772">
        <v>27401950000</v>
      </c>
      <c r="EY4" s="772">
        <v>27401950000</v>
      </c>
      <c r="EZ4" s="230">
        <f>+EW4/$FA$1*$FB$1</f>
        <v>0</v>
      </c>
      <c r="FA4" s="230">
        <f t="shared" si="7"/>
        <v>27401950</v>
      </c>
      <c r="FB4" s="230">
        <f t="shared" si="7"/>
        <v>27401950</v>
      </c>
    </row>
    <row r="5" spans="1:158" ht="15" customHeight="1" x14ac:dyDescent="0.3">
      <c r="Y5" s="649">
        <f>SUM(Y3:Y4)</f>
        <v>110461266.13499999</v>
      </c>
      <c r="AQ5" s="645" t="s">
        <v>655</v>
      </c>
      <c r="AR5" s="646" t="s">
        <v>656</v>
      </c>
      <c r="AS5" s="1450">
        <v>18978292000</v>
      </c>
      <c r="AT5" s="560">
        <v>0</v>
      </c>
      <c r="AU5" s="560">
        <v>0</v>
      </c>
      <c r="AV5" s="652">
        <f>+AS5/$AU$1*$AV$1</f>
        <v>19642532.219999999</v>
      </c>
      <c r="AX5" s="552" t="s">
        <v>655</v>
      </c>
      <c r="AY5" s="553" t="s">
        <v>656</v>
      </c>
      <c r="AZ5" s="560">
        <v>15748376000</v>
      </c>
      <c r="BA5" s="560">
        <v>0</v>
      </c>
      <c r="BB5" s="560">
        <v>0</v>
      </c>
      <c r="BC5" s="230">
        <f>+AZ5/$BC$1*$BD$1</f>
        <v>16299569.159999998</v>
      </c>
      <c r="BF5" s="229" t="s">
        <v>655</v>
      </c>
      <c r="BG5" s="229" t="s">
        <v>656</v>
      </c>
      <c r="BH5" s="229" t="s">
        <v>746</v>
      </c>
      <c r="BI5" s="229">
        <v>15248376000</v>
      </c>
      <c r="BJ5" s="229">
        <v>0</v>
      </c>
      <c r="BK5" s="229">
        <v>0</v>
      </c>
      <c r="BL5" s="230">
        <f>+BI5/$BL$1*$BM$1</f>
        <v>15782069.159999998</v>
      </c>
      <c r="BO5" s="229" t="s">
        <v>468</v>
      </c>
      <c r="BP5" s="229" t="s">
        <v>243</v>
      </c>
      <c r="BQ5" s="230">
        <v>-5300000000</v>
      </c>
      <c r="BR5" s="230">
        <v>0</v>
      </c>
      <c r="BS5" s="230">
        <v>0</v>
      </c>
      <c r="BT5" s="230">
        <f>+BS5/$BT$1*$BU$1</f>
        <v>0</v>
      </c>
      <c r="BW5" s="229" t="s">
        <v>468</v>
      </c>
      <c r="BX5" s="229" t="s">
        <v>243</v>
      </c>
      <c r="BY5" s="694">
        <v>43675311000</v>
      </c>
      <c r="BZ5" s="694">
        <v>0</v>
      </c>
      <c r="CA5" s="694">
        <v>0</v>
      </c>
      <c r="CB5" s="230">
        <f t="shared" si="2"/>
        <v>43675311</v>
      </c>
      <c r="CC5" s="230">
        <f t="shared" si="2"/>
        <v>0</v>
      </c>
      <c r="CD5" s="230">
        <f t="shared" si="2"/>
        <v>0</v>
      </c>
      <c r="CN5" s="46" t="s">
        <v>468</v>
      </c>
      <c r="CO5" s="46" t="s">
        <v>243</v>
      </c>
      <c r="CP5" s="47">
        <v>43675311000</v>
      </c>
      <c r="CQ5" s="47">
        <v>0</v>
      </c>
      <c r="CR5" s="47">
        <v>0</v>
      </c>
      <c r="CS5" s="310">
        <f t="shared" si="3"/>
        <v>43675311</v>
      </c>
      <c r="CT5" s="310">
        <f t="shared" si="3"/>
        <v>0</v>
      </c>
      <c r="CU5" s="310">
        <f t="shared" si="3"/>
        <v>0</v>
      </c>
      <c r="DC5" s="46" t="s">
        <v>468</v>
      </c>
      <c r="DD5" s="46" t="s">
        <v>243</v>
      </c>
      <c r="DE5" s="47">
        <v>0</v>
      </c>
      <c r="DF5" s="47">
        <v>0</v>
      </c>
      <c r="DG5" s="47">
        <v>0</v>
      </c>
      <c r="DH5" s="230">
        <f t="shared" si="4"/>
        <v>0</v>
      </c>
      <c r="DI5" s="230">
        <f t="shared" si="4"/>
        <v>0</v>
      </c>
      <c r="DJ5" s="230">
        <f t="shared" si="4"/>
        <v>0</v>
      </c>
      <c r="DS5" s="46" t="s">
        <v>468</v>
      </c>
      <c r="DT5" s="46" t="s">
        <v>243</v>
      </c>
      <c r="DU5" s="47">
        <v>0</v>
      </c>
      <c r="DV5" s="47">
        <v>0</v>
      </c>
      <c r="DW5" s="47">
        <v>0</v>
      </c>
      <c r="DX5" s="310">
        <f t="shared" si="5"/>
        <v>0</v>
      </c>
      <c r="DY5" s="310">
        <f t="shared" si="5"/>
        <v>0</v>
      </c>
      <c r="DZ5" s="310">
        <f t="shared" si="5"/>
        <v>0</v>
      </c>
      <c r="EG5" s="46" t="s">
        <v>655</v>
      </c>
      <c r="EH5" s="46" t="s">
        <v>656</v>
      </c>
      <c r="EI5" s="47">
        <v>1639805000</v>
      </c>
      <c r="EJ5" s="47">
        <v>0</v>
      </c>
      <c r="EK5" s="47">
        <v>0</v>
      </c>
      <c r="EL5" s="652">
        <f t="shared" si="6"/>
        <v>1639805</v>
      </c>
      <c r="EM5" s="652">
        <f t="shared" si="6"/>
        <v>0</v>
      </c>
      <c r="EN5" s="652">
        <f t="shared" si="6"/>
        <v>0</v>
      </c>
      <c r="EU5" s="771" t="s">
        <v>655</v>
      </c>
      <c r="EV5" s="773" t="s">
        <v>656</v>
      </c>
      <c r="EW5" s="772">
        <v>708209000</v>
      </c>
      <c r="EX5" s="772">
        <v>0</v>
      </c>
      <c r="EY5" s="772">
        <v>0</v>
      </c>
      <c r="EZ5" s="230">
        <f>+EW5/$FA$1*$FB$1</f>
        <v>708209</v>
      </c>
      <c r="FA5" s="230">
        <f t="shared" si="7"/>
        <v>0</v>
      </c>
      <c r="FB5" s="230">
        <f t="shared" si="7"/>
        <v>0</v>
      </c>
    </row>
    <row r="6" spans="1:158" ht="15" customHeight="1" x14ac:dyDescent="0.3">
      <c r="AV6" s="232">
        <f>SUM(AV3:AV5)</f>
        <v>106919468.19</v>
      </c>
      <c r="BO6" s="229" t="s">
        <v>655</v>
      </c>
      <c r="BP6" s="229" t="s">
        <v>656</v>
      </c>
      <c r="BQ6" s="230">
        <v>-10895581000</v>
      </c>
      <c r="BR6" s="230">
        <v>0</v>
      </c>
      <c r="BS6" s="230">
        <v>0</v>
      </c>
      <c r="BT6" s="230">
        <f>+BS6/$BT$1*$BU$1</f>
        <v>0</v>
      </c>
      <c r="BW6" s="229" t="s">
        <v>655</v>
      </c>
      <c r="BX6" s="229" t="s">
        <v>656</v>
      </c>
      <c r="BY6" s="694">
        <v>4352795000</v>
      </c>
      <c r="BZ6" s="694">
        <v>0</v>
      </c>
      <c r="CA6" s="694">
        <v>0</v>
      </c>
      <c r="CB6" s="230">
        <f t="shared" si="2"/>
        <v>4352795</v>
      </c>
      <c r="CC6" s="230">
        <f t="shared" si="2"/>
        <v>0</v>
      </c>
      <c r="CD6" s="230">
        <f t="shared" si="2"/>
        <v>0</v>
      </c>
      <c r="CN6" s="46" t="s">
        <v>655</v>
      </c>
      <c r="CO6" s="46" t="s">
        <v>656</v>
      </c>
      <c r="CP6" s="47">
        <v>4352795000</v>
      </c>
      <c r="CQ6" s="47">
        <v>0</v>
      </c>
      <c r="CR6" s="47">
        <v>0</v>
      </c>
      <c r="CS6" s="310">
        <f t="shared" si="3"/>
        <v>4352795</v>
      </c>
      <c r="CT6" s="310">
        <f t="shared" si="3"/>
        <v>0</v>
      </c>
      <c r="CU6" s="310">
        <f t="shared" si="3"/>
        <v>0</v>
      </c>
      <c r="DC6" s="46" t="s">
        <v>655</v>
      </c>
      <c r="DD6" s="46" t="s">
        <v>656</v>
      </c>
      <c r="DE6" s="47">
        <v>4352795000</v>
      </c>
      <c r="DF6" s="47">
        <v>0</v>
      </c>
      <c r="DG6" s="47">
        <v>0</v>
      </c>
      <c r="DH6" s="230">
        <f t="shared" si="4"/>
        <v>4352795</v>
      </c>
      <c r="DI6" s="230">
        <f t="shared" si="4"/>
        <v>0</v>
      </c>
      <c r="DJ6" s="230">
        <f t="shared" si="4"/>
        <v>0</v>
      </c>
      <c r="DS6" s="46" t="s">
        <v>936</v>
      </c>
      <c r="DT6" s="46" t="s">
        <v>656</v>
      </c>
      <c r="DU6" s="47">
        <v>4352795000</v>
      </c>
      <c r="DV6" s="47">
        <v>0</v>
      </c>
      <c r="DW6" s="47">
        <v>0</v>
      </c>
      <c r="DX6" s="310">
        <f t="shared" si="5"/>
        <v>4352795</v>
      </c>
      <c r="DY6" s="310">
        <f t="shared" si="5"/>
        <v>0</v>
      </c>
      <c r="DZ6" s="310">
        <f t="shared" si="5"/>
        <v>0</v>
      </c>
      <c r="EV6" s="648"/>
    </row>
    <row r="7" spans="1:158" x14ac:dyDescent="0.3">
      <c r="CB7" s="232">
        <f>SUM(CB3:CB6)</f>
        <v>78598710</v>
      </c>
    </row>
  </sheetData>
  <mergeCells count="18">
    <mergeCell ref="CW1:CY1"/>
    <mergeCell ref="DC1:DG1"/>
    <mergeCell ref="CG1:CL1"/>
    <mergeCell ref="CN1:CS1"/>
    <mergeCell ref="A1:F1"/>
    <mergeCell ref="K1:O1"/>
    <mergeCell ref="T1:X1"/>
    <mergeCell ref="BW1:CA1"/>
    <mergeCell ref="BO1:BP1"/>
    <mergeCell ref="BF1:BI1"/>
    <mergeCell ref="AI1:AM1"/>
    <mergeCell ref="AC1:AG1"/>
    <mergeCell ref="EP1:ER1"/>
    <mergeCell ref="EU1:EZ1"/>
    <mergeCell ref="EC1:EE1"/>
    <mergeCell ref="EG1:EL1"/>
    <mergeCell ref="DM1:DO1"/>
    <mergeCell ref="DS1:DX1"/>
  </mergeCells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>
    <tabColor rgb="FF92D050"/>
  </sheetPr>
  <dimension ref="A1:AY322"/>
  <sheetViews>
    <sheetView tabSelected="1" zoomScale="80" zoomScaleNormal="80" workbookViewId="0">
      <pane xSplit="7" ySplit="9" topLeftCell="H10" activePane="bottomRight" state="frozen"/>
      <selection activeCell="GL37" sqref="GL37"/>
      <selection pane="topRight" activeCell="GL37" sqref="GL37"/>
      <selection pane="bottomLeft" activeCell="GL37" sqref="GL37"/>
      <selection pane="bottomRight" activeCell="H202" sqref="H202"/>
    </sheetView>
  </sheetViews>
  <sheetFormatPr baseColWidth="10" defaultColWidth="11.42578125" defaultRowHeight="12.75" customHeight="1" outlineLevelRow="3" x14ac:dyDescent="0.2"/>
  <cols>
    <col min="1" max="1" width="2.85546875" style="43" customWidth="1"/>
    <col min="2" max="2" width="6.28515625" style="85" customWidth="1"/>
    <col min="3" max="3" width="8.28515625" style="86" hidden="1" customWidth="1"/>
    <col min="4" max="4" width="6.7109375" style="87" hidden="1" customWidth="1"/>
    <col min="5" max="5" width="5.7109375" style="88" hidden="1" customWidth="1"/>
    <col min="6" max="6" width="20.42578125" style="88" hidden="1" customWidth="1"/>
    <col min="7" max="7" width="45.42578125" style="43" customWidth="1"/>
    <col min="8" max="8" width="24.7109375" style="43" customWidth="1"/>
    <col min="9" max="11" width="24.7109375" style="42" customWidth="1"/>
    <col min="12" max="12" width="24.7109375" style="116" customWidth="1"/>
    <col min="13" max="13" width="24.7109375" style="114" hidden="1" customWidth="1"/>
    <col min="14" max="14" width="24.7109375" style="116" hidden="1" customWidth="1"/>
    <col min="15" max="15" width="24.7109375" style="42" hidden="1" customWidth="1"/>
    <col min="16" max="17" width="24.7109375" style="42" customWidth="1"/>
    <col min="18" max="18" width="24.7109375" style="89" customWidth="1"/>
    <col min="19" max="19" width="19.7109375" style="42" hidden="1" customWidth="1"/>
    <col min="20" max="21" width="26" style="113" customWidth="1"/>
    <col min="22" max="23" width="14.42578125" style="113" customWidth="1"/>
    <col min="24" max="24" width="11.7109375" style="43" customWidth="1"/>
    <col min="25" max="25" width="3.85546875" style="43" customWidth="1"/>
    <col min="26" max="26" width="5.42578125" style="43" customWidth="1"/>
    <col min="27" max="50" width="11.42578125" style="43" customWidth="1"/>
    <col min="51" max="16384" width="11.42578125" style="43"/>
  </cols>
  <sheetData>
    <row r="1" spans="2:27" ht="12.75" customHeight="1" thickBot="1" x14ac:dyDescent="0.25">
      <c r="L1" s="504"/>
    </row>
    <row r="2" spans="2:27" s="112" customFormat="1" ht="21" customHeight="1" thickBot="1" x14ac:dyDescent="0.35">
      <c r="B2" s="1715" t="s">
        <v>1053</v>
      </c>
      <c r="C2" s="1716"/>
      <c r="D2" s="1716"/>
      <c r="E2" s="1716"/>
      <c r="F2" s="1716"/>
      <c r="G2" s="1716"/>
      <c r="H2" s="1716"/>
      <c r="I2" s="1716"/>
      <c r="J2" s="1716"/>
      <c r="K2" s="1716"/>
      <c r="L2" s="1716"/>
      <c r="M2" s="1716"/>
      <c r="N2" s="1716"/>
      <c r="O2" s="1716"/>
      <c r="P2" s="1716"/>
      <c r="Q2" s="1716"/>
      <c r="R2" s="1717"/>
      <c r="S2" s="143"/>
      <c r="T2" s="335"/>
      <c r="U2" s="335"/>
      <c r="V2" s="335"/>
      <c r="W2" s="335"/>
    </row>
    <row r="3" spans="2:27" s="112" customFormat="1" ht="15" hidden="1" customHeight="1" thickBot="1" x14ac:dyDescent="0.35">
      <c r="B3" s="1724"/>
      <c r="C3" s="1725"/>
      <c r="D3" s="1725"/>
      <c r="E3" s="1725"/>
      <c r="F3" s="1725"/>
      <c r="G3" s="1725"/>
      <c r="H3" s="1725"/>
      <c r="I3" s="1725"/>
      <c r="J3" s="1725"/>
      <c r="K3" s="1725"/>
      <c r="L3" s="1725"/>
      <c r="M3" s="1725"/>
      <c r="N3" s="1725"/>
      <c r="O3" s="1725"/>
      <c r="P3" s="1725"/>
      <c r="Q3" s="1725"/>
      <c r="R3" s="1726"/>
      <c r="S3" s="143"/>
      <c r="T3" s="335"/>
      <c r="U3" s="335"/>
      <c r="V3" s="335"/>
      <c r="W3" s="335"/>
    </row>
    <row r="4" spans="2:27" s="112" customFormat="1" ht="21" customHeight="1" thickBot="1" x14ac:dyDescent="0.35">
      <c r="B4" s="1715" t="s">
        <v>621</v>
      </c>
      <c r="C4" s="1716"/>
      <c r="D4" s="1716"/>
      <c r="E4" s="1716"/>
      <c r="F4" s="1716"/>
      <c r="G4" s="1716"/>
      <c r="H4" s="1716"/>
      <c r="I4" s="1716"/>
      <c r="J4" s="1716"/>
      <c r="K4" s="1716"/>
      <c r="L4" s="1716"/>
      <c r="M4" s="1716"/>
      <c r="N4" s="1716"/>
      <c r="O4" s="1716"/>
      <c r="P4" s="1716"/>
      <c r="Q4" s="1716"/>
      <c r="R4" s="1717"/>
      <c r="S4" s="143"/>
      <c r="T4" s="335"/>
      <c r="U4" s="335"/>
      <c r="V4" s="335"/>
      <c r="W4" s="335"/>
    </row>
    <row r="5" spans="2:27" ht="21.75" customHeight="1" thickBot="1" x14ac:dyDescent="0.25">
      <c r="B5" s="1744" t="s">
        <v>276</v>
      </c>
      <c r="C5" s="1745"/>
      <c r="D5" s="1745"/>
      <c r="E5" s="1745"/>
      <c r="F5" s="1745"/>
      <c r="G5" s="1746"/>
      <c r="H5" s="1741" t="s">
        <v>962</v>
      </c>
      <c r="I5" s="1742"/>
      <c r="J5" s="1742"/>
      <c r="K5" s="1742"/>
      <c r="L5" s="1742"/>
      <c r="M5" s="1742"/>
      <c r="N5" s="1742"/>
      <c r="O5" s="1743"/>
      <c r="P5" s="1721" t="s">
        <v>822</v>
      </c>
      <c r="Q5" s="1722"/>
      <c r="R5" s="1723"/>
    </row>
    <row r="6" spans="2:27" ht="16.5" customHeight="1" thickBot="1" x14ac:dyDescent="0.25">
      <c r="B6" s="1747"/>
      <c r="C6" s="1748"/>
      <c r="D6" s="1748"/>
      <c r="E6" s="1748"/>
      <c r="F6" s="1748"/>
      <c r="G6" s="1749"/>
      <c r="H6" s="282" t="s">
        <v>129</v>
      </c>
      <c r="I6" s="282" t="s">
        <v>130</v>
      </c>
      <c r="J6" s="1106" t="s">
        <v>131</v>
      </c>
      <c r="K6" s="282" t="s">
        <v>132</v>
      </c>
      <c r="L6" s="283" t="s">
        <v>726</v>
      </c>
      <c r="M6" s="284" t="s">
        <v>728</v>
      </c>
      <c r="N6" s="283" t="s">
        <v>727</v>
      </c>
      <c r="O6" s="282" t="s">
        <v>729</v>
      </c>
      <c r="P6" s="285" t="s">
        <v>129</v>
      </c>
      <c r="Q6" s="285" t="s">
        <v>130</v>
      </c>
      <c r="R6" s="285" t="s">
        <v>133</v>
      </c>
    </row>
    <row r="7" spans="2:27" ht="76.5" customHeight="1" thickBot="1" x14ac:dyDescent="0.25">
      <c r="B7" s="1747"/>
      <c r="C7" s="1748"/>
      <c r="D7" s="1748"/>
      <c r="E7" s="1748"/>
      <c r="F7" s="1748"/>
      <c r="G7" s="1749"/>
      <c r="H7" s="294" t="s">
        <v>960</v>
      </c>
      <c r="I7" s="286" t="s">
        <v>961</v>
      </c>
      <c r="J7" s="286" t="s">
        <v>1044</v>
      </c>
      <c r="K7" s="286" t="s">
        <v>1045</v>
      </c>
      <c r="L7" s="286" t="s">
        <v>741</v>
      </c>
      <c r="M7" s="286" t="s">
        <v>740</v>
      </c>
      <c r="N7" s="286" t="s">
        <v>738</v>
      </c>
      <c r="O7" s="287" t="s">
        <v>739</v>
      </c>
      <c r="P7" s="288" t="s">
        <v>1046</v>
      </c>
      <c r="Q7" s="289" t="s">
        <v>1047</v>
      </c>
      <c r="R7" s="290" t="s">
        <v>1048</v>
      </c>
    </row>
    <row r="8" spans="2:27" ht="69" hidden="1" customHeight="1" thickBot="1" x14ac:dyDescent="0.25">
      <c r="B8" s="103" t="s">
        <v>767</v>
      </c>
      <c r="C8" s="104" t="s">
        <v>92</v>
      </c>
      <c r="D8" s="105" t="s">
        <v>93</v>
      </c>
      <c r="E8" s="105" t="s">
        <v>94</v>
      </c>
      <c r="F8" s="105" t="s">
        <v>284</v>
      </c>
      <c r="G8" s="277" t="s">
        <v>768</v>
      </c>
      <c r="H8" s="294" t="s">
        <v>960</v>
      </c>
      <c r="I8" s="286" t="s">
        <v>961</v>
      </c>
      <c r="J8" s="286" t="s">
        <v>784</v>
      </c>
      <c r="K8" s="286" t="s">
        <v>993</v>
      </c>
      <c r="L8" s="505" t="s">
        <v>741</v>
      </c>
      <c r="M8" s="286" t="s">
        <v>740</v>
      </c>
      <c r="N8" s="286" t="s">
        <v>738</v>
      </c>
      <c r="O8" s="287" t="s">
        <v>739</v>
      </c>
      <c r="P8" s="288" t="s">
        <v>992</v>
      </c>
      <c r="Q8" s="289" t="s">
        <v>785</v>
      </c>
      <c r="R8" s="290" t="s">
        <v>994</v>
      </c>
      <c r="T8" s="337"/>
      <c r="U8" s="337"/>
      <c r="V8" s="337"/>
      <c r="W8" s="337"/>
    </row>
    <row r="9" spans="2:27" ht="17.25" customHeight="1" x14ac:dyDescent="0.2">
      <c r="B9" s="148" t="s">
        <v>91</v>
      </c>
      <c r="C9" s="149" t="s">
        <v>92</v>
      </c>
      <c r="D9" s="150" t="s">
        <v>93</v>
      </c>
      <c r="E9" s="150" t="s">
        <v>94</v>
      </c>
      <c r="F9" s="150" t="s">
        <v>284</v>
      </c>
      <c r="G9" s="469" t="s">
        <v>146</v>
      </c>
      <c r="H9" s="470">
        <f>+H10+H78+H142+H146+H202+H211+H217+H218+H223+H289+H294</f>
        <v>633374794.29900002</v>
      </c>
      <c r="I9" s="151">
        <f>+I10+I78+I142+I146+I202+I211+I217+I218+I223+I289+I294</f>
        <v>601170950.5</v>
      </c>
      <c r="J9" s="151">
        <f ca="1">+J10+J78+J142+J146+J202+J211+J217+J218+J223+J289+J294</f>
        <v>196334329.11700001</v>
      </c>
      <c r="K9" s="1544">
        <f t="shared" ref="K9:K53" ca="1" si="0">IFERROR(J9/I9,"0.00%")</f>
        <v>0.32658652077866829</v>
      </c>
      <c r="L9" s="506">
        <f>+L10+L78+L142+L146+L202+L211+L217+L218+L223+L289+L294</f>
        <v>205807315.75300002</v>
      </c>
      <c r="M9" s="1544">
        <f>IFERROR(L9/I9,"0.00%")</f>
        <v>0.34234407963629643</v>
      </c>
      <c r="N9" s="182">
        <f>+N10+N78+N142+N146+N202+N211+N217+N218+N223+N289+N294</f>
        <v>395363634.847</v>
      </c>
      <c r="O9" s="1555">
        <f>+N9/I9</f>
        <v>0.65765592053004562</v>
      </c>
      <c r="P9" s="470">
        <f>+P10+P78+P142+P146+P202++P211+P218+P223+P289+P294</f>
        <v>522756337.54500002</v>
      </c>
      <c r="Q9" s="151">
        <f ca="1">+Q10+Q78+Q146+Q202+Q211+Q217+Q223+Q218+Q289+Q294+Q142+Q209</f>
        <v>163022963.01371998</v>
      </c>
      <c r="R9" s="1555">
        <f t="shared" ref="R9:R40" ca="1" si="1">IFERROR(Q9/P9,"0.00%")</f>
        <v>0.31185267648656023</v>
      </c>
      <c r="S9" s="152"/>
      <c r="T9" s="484"/>
    </row>
    <row r="10" spans="2:27" ht="15.75" customHeight="1" x14ac:dyDescent="0.25">
      <c r="B10" s="95" t="s">
        <v>153</v>
      </c>
      <c r="C10" s="51"/>
      <c r="D10" s="52"/>
      <c r="E10" s="53"/>
      <c r="F10" s="53"/>
      <c r="G10" s="459" t="s">
        <v>16</v>
      </c>
      <c r="H10" s="93">
        <f>+H11+H41+H72</f>
        <v>19060021</v>
      </c>
      <c r="I10" s="54">
        <f>+I11+I41+I72</f>
        <v>19078325</v>
      </c>
      <c r="J10" s="54">
        <f ca="1">+J11+J41+J72</f>
        <v>9694100.8569999989</v>
      </c>
      <c r="K10" s="1545">
        <f t="shared" ca="1" si="0"/>
        <v>0.50812117190581452</v>
      </c>
      <c r="L10" s="507">
        <f>+L11+L41+L72</f>
        <v>9694100.8569999989</v>
      </c>
      <c r="M10" s="1545">
        <f t="shared" ref="M10:M53" si="2">+IFERROR(L10/I10,0)</f>
        <v>0.50812117190581452</v>
      </c>
      <c r="N10" s="142">
        <f>+N11+N41+N72</f>
        <v>9384224.1429999992</v>
      </c>
      <c r="O10" s="1556">
        <f t="shared" ref="O10:O53" si="3">+IFERROR(N10/I10,0)</f>
        <v>0.49187882809418537</v>
      </c>
      <c r="P10" s="93">
        <f>+P11+P41+P72</f>
        <v>17982302.175000001</v>
      </c>
      <c r="Q10" s="54">
        <f ca="1">+Q11+Q41+Q72</f>
        <v>9337919.473664999</v>
      </c>
      <c r="R10" s="1556">
        <f t="shared" ca="1" si="1"/>
        <v>0.51928387048500912</v>
      </c>
      <c r="T10" s="296"/>
      <c r="U10" s="296"/>
      <c r="V10" s="296"/>
      <c r="W10" s="338"/>
      <c r="X10" s="331"/>
      <c r="Y10" s="331"/>
      <c r="Z10" s="331"/>
      <c r="AA10" s="336"/>
    </row>
    <row r="11" spans="2:27" ht="15.75" hidden="1" customHeight="1" outlineLevel="1" x14ac:dyDescent="0.25">
      <c r="B11" s="95"/>
      <c r="C11" s="51" t="s">
        <v>155</v>
      </c>
      <c r="D11" s="52"/>
      <c r="E11" s="53"/>
      <c r="F11" s="53"/>
      <c r="G11" s="459" t="s">
        <v>17</v>
      </c>
      <c r="H11" s="93">
        <f>+H12+H25+H28+H32+H37</f>
        <v>980243.5</v>
      </c>
      <c r="I11" s="54">
        <f>+I12+I25+I28+I32+I37</f>
        <v>982127.27800000005</v>
      </c>
      <c r="J11" s="54">
        <f ca="1">+J12+J25+J28+J32+J37</f>
        <v>426704.99699999992</v>
      </c>
      <c r="K11" s="1545">
        <f t="shared" ca="1" si="0"/>
        <v>0.43447016141221556</v>
      </c>
      <c r="L11" s="507">
        <f>+L12+L25+L28+L32+L37</f>
        <v>426704.99699999992</v>
      </c>
      <c r="M11" s="1545">
        <f t="shared" si="2"/>
        <v>0.43447016141221556</v>
      </c>
      <c r="N11" s="142">
        <f>+N12+N25+N28+N32+N37</f>
        <v>555422.28100000008</v>
      </c>
      <c r="O11" s="1556">
        <f t="shared" si="3"/>
        <v>0.56552983858778438</v>
      </c>
      <c r="P11" s="93">
        <f>+P12+P25+P28+P32+P37</f>
        <v>1148057.0264699999</v>
      </c>
      <c r="Q11" s="54">
        <f ca="1">+Q12+Q25+Q28+Q32+Q37</f>
        <v>431974.30265999999</v>
      </c>
      <c r="R11" s="1556">
        <f t="shared" ca="1" si="1"/>
        <v>0.37626554491654252</v>
      </c>
      <c r="T11" s="296"/>
      <c r="U11" s="296"/>
      <c r="V11" s="296"/>
      <c r="W11" s="338"/>
      <c r="X11" s="331"/>
      <c r="Y11" s="331"/>
      <c r="Z11" s="331"/>
      <c r="AA11" s="336"/>
    </row>
    <row r="12" spans="2:27" ht="15" hidden="1" customHeight="1" outlineLevel="2" x14ac:dyDescent="0.25">
      <c r="B12" s="95"/>
      <c r="C12" s="51"/>
      <c r="D12" s="52" t="s">
        <v>154</v>
      </c>
      <c r="E12" s="53"/>
      <c r="F12" s="53"/>
      <c r="G12" s="459" t="s">
        <v>18</v>
      </c>
      <c r="H12" s="93">
        <f>SUM(H13:H24)</f>
        <v>689990</v>
      </c>
      <c r="I12" s="54">
        <f t="shared" ref="I12:N12" si="4">SUM(I13:I24)</f>
        <v>689990</v>
      </c>
      <c r="J12" s="54">
        <f ca="1">SUM(J13:J24)</f>
        <v>335956.81499999994</v>
      </c>
      <c r="K12" s="1545">
        <f t="shared" ca="1" si="0"/>
        <v>0.48690099131871467</v>
      </c>
      <c r="L12" s="54">
        <f t="shared" si="4"/>
        <v>335956.81499999994</v>
      </c>
      <c r="M12" s="1545">
        <f t="shared" si="2"/>
        <v>0.48690099131871467</v>
      </c>
      <c r="N12" s="54">
        <f t="shared" si="4"/>
        <v>354033.185</v>
      </c>
      <c r="O12" s="1556">
        <f t="shared" si="3"/>
        <v>0.51309900868128522</v>
      </c>
      <c r="P12" s="93">
        <f>SUM(P13:P24)</f>
        <v>820059.66629999992</v>
      </c>
      <c r="Q12" s="54">
        <f>SUM(Q13:Q24)</f>
        <v>324446.12405999994</v>
      </c>
      <c r="R12" s="1556">
        <f t="shared" si="1"/>
        <v>0.39563721689161679</v>
      </c>
      <c r="T12" s="296"/>
      <c r="U12" s="296"/>
      <c r="V12" s="296"/>
      <c r="W12" s="338"/>
      <c r="X12" s="331"/>
      <c r="Y12" s="331"/>
      <c r="Z12" s="331"/>
      <c r="AA12" s="336"/>
    </row>
    <row r="13" spans="2:27" ht="15" hidden="1" customHeight="1" outlineLevel="3" x14ac:dyDescent="0.25">
      <c r="B13" s="95"/>
      <c r="C13" s="51"/>
      <c r="D13" s="52"/>
      <c r="E13" s="53">
        <v>1</v>
      </c>
      <c r="F13" s="53" t="str">
        <f>+CONCATENATE($B$10,"",$C$11,"",$D$12,"00",E13)</f>
        <v>21.01.001.001</v>
      </c>
      <c r="G13" s="460" t="s">
        <v>123</v>
      </c>
      <c r="H13" s="93">
        <f t="shared" ref="H13:H22" si="5">+VLOOKUP(F13,matriz01,3,FALSE)</f>
        <v>154140</v>
      </c>
      <c r="I13" s="54">
        <f t="shared" ref="I13:I22" si="6">+VLOOKUP(F13,matriz01,4,FALSE)</f>
        <v>154140</v>
      </c>
      <c r="J13" s="54">
        <f>+VLOOKUP(F13,matriz01,5,FALSE)</f>
        <v>63115.412000000004</v>
      </c>
      <c r="K13" s="1545">
        <f t="shared" si="0"/>
        <v>0.40946809394057354</v>
      </c>
      <c r="L13" s="507">
        <f t="shared" ref="L13:L22" si="7">INDEX(coincidenciaP01,MATCH(F13,indicep01,0),7)</f>
        <v>63115.411999999997</v>
      </c>
      <c r="M13" s="1545">
        <f t="shared" si="2"/>
        <v>0.40946809394057349</v>
      </c>
      <c r="N13" s="142">
        <f>INDEX(coincidenciaP01,MATCH(F13,indicep01,0),9)</f>
        <v>91024.588000000003</v>
      </c>
      <c r="O13" s="1556">
        <f t="shared" si="3"/>
        <v>0.59053190605942651</v>
      </c>
      <c r="P13" s="93">
        <f>+'Prog 01'!Q13</f>
        <v>149664.00667499998</v>
      </c>
      <c r="Q13" s="54">
        <f>+'Prog 01'!R13</f>
        <v>56883.525479999997</v>
      </c>
      <c r="R13" s="1556">
        <f t="shared" si="1"/>
        <v>0.38007485395953838</v>
      </c>
      <c r="T13" s="296"/>
      <c r="U13" s="296"/>
      <c r="V13" s="296"/>
      <c r="W13" s="338"/>
      <c r="X13" s="331"/>
      <c r="Y13" s="331"/>
      <c r="Z13" s="331"/>
      <c r="AA13" s="336"/>
    </row>
    <row r="14" spans="2:27" ht="15" hidden="1" customHeight="1" outlineLevel="3" x14ac:dyDescent="0.25">
      <c r="B14" s="95"/>
      <c r="C14" s="51"/>
      <c r="D14" s="52"/>
      <c r="E14" s="53">
        <v>2</v>
      </c>
      <c r="F14" s="53" t="str">
        <f>+CONCATENATE($B$10,"",$C$11,"",$D$12,"00",E14)</f>
        <v>21.01.001.002</v>
      </c>
      <c r="G14" s="460" t="s">
        <v>19</v>
      </c>
      <c r="H14" s="93">
        <f t="shared" si="5"/>
        <v>16600</v>
      </c>
      <c r="I14" s="54">
        <f t="shared" si="6"/>
        <v>16600</v>
      </c>
      <c r="J14" s="54">
        <f t="shared" ref="J14:J22" ca="1" si="8">+VLOOKUP(F14,matriz01,5,FALSE)</f>
        <v>8599.5409999999993</v>
      </c>
      <c r="K14" s="1545">
        <f t="shared" ca="1" si="0"/>
        <v>0.51804463855421679</v>
      </c>
      <c r="L14" s="507">
        <f t="shared" si="7"/>
        <v>8599.5409999999993</v>
      </c>
      <c r="M14" s="1545">
        <f t="shared" si="2"/>
        <v>0.51804463855421679</v>
      </c>
      <c r="N14" s="142">
        <f>INDEX(coincidenciaP01,MATCH(F14,indicep01,0),9)</f>
        <v>8000.4589999999998</v>
      </c>
      <c r="O14" s="1556">
        <f t="shared" si="3"/>
        <v>0.4819553614457831</v>
      </c>
      <c r="P14" s="93">
        <f>+'Prog 01'!Q14</f>
        <v>19126.828979999998</v>
      </c>
      <c r="Q14" s="54">
        <f>+'Prog 01'!R14</f>
        <v>7959.2824799999999</v>
      </c>
      <c r="R14" s="1556">
        <f t="shared" si="1"/>
        <v>0.4161318370296842</v>
      </c>
      <c r="T14" s="296"/>
      <c r="U14" s="296"/>
      <c r="V14" s="296"/>
      <c r="W14" s="338"/>
      <c r="X14" s="331"/>
      <c r="Y14" s="331"/>
      <c r="Z14" s="331"/>
      <c r="AA14" s="336"/>
    </row>
    <row r="15" spans="2:27" ht="15" hidden="1" customHeight="1" outlineLevel="3" x14ac:dyDescent="0.25">
      <c r="B15" s="95"/>
      <c r="C15" s="51"/>
      <c r="D15" s="52"/>
      <c r="E15" s="53">
        <v>3</v>
      </c>
      <c r="F15" s="53" t="str">
        <f>+CONCATENATE($B$10,"",$C$11,"",$D$12,"00",E15)</f>
        <v>21.01.001.003</v>
      </c>
      <c r="G15" s="460" t="s">
        <v>20</v>
      </c>
      <c r="H15" s="93">
        <f t="shared" si="5"/>
        <v>88270</v>
      </c>
      <c r="I15" s="54">
        <f t="shared" si="6"/>
        <v>88270</v>
      </c>
      <c r="J15" s="54">
        <f t="shared" ca="1" si="8"/>
        <v>45601.921000000002</v>
      </c>
      <c r="K15" s="1545">
        <f t="shared" ca="1" si="0"/>
        <v>0.51661856802990824</v>
      </c>
      <c r="L15" s="507">
        <f t="shared" si="7"/>
        <v>45601.921000000002</v>
      </c>
      <c r="M15" s="1545">
        <f t="shared" si="2"/>
        <v>0.51661856802990824</v>
      </c>
      <c r="N15" s="142">
        <f t="shared" ref="N15:N22" si="9">INDEX(coincidenciaP01,MATCH(F15,indicep01,0),9)</f>
        <v>42668.078999999998</v>
      </c>
      <c r="O15" s="1556">
        <f t="shared" si="3"/>
        <v>0.48338143197009176</v>
      </c>
      <c r="P15" s="93">
        <f>+'Prog 01'!Q15</f>
        <v>103778.84141999998</v>
      </c>
      <c r="Q15" s="54">
        <f>+'Prog 01'!R15</f>
        <v>43193.586689999996</v>
      </c>
      <c r="R15" s="1556">
        <f t="shared" si="1"/>
        <v>0.41620802563397902</v>
      </c>
      <c r="T15" s="296"/>
      <c r="U15" s="296"/>
      <c r="V15" s="296"/>
      <c r="W15" s="338"/>
      <c r="X15" s="331"/>
      <c r="Y15" s="331"/>
      <c r="Z15" s="331"/>
      <c r="AA15" s="336"/>
    </row>
    <row r="16" spans="2:27" ht="15" hidden="1" customHeight="1" outlineLevel="3" x14ac:dyDescent="0.25">
      <c r="B16" s="95"/>
      <c r="C16" s="51"/>
      <c r="D16" s="52"/>
      <c r="E16" s="53">
        <v>7</v>
      </c>
      <c r="F16" s="53" t="str">
        <f>+CONCATENATE($B$10,"",$C$11,"",$D$12,"00",E16)</f>
        <v>21.01.001.007</v>
      </c>
      <c r="G16" s="460" t="s">
        <v>128</v>
      </c>
      <c r="H16" s="93">
        <f t="shared" si="5"/>
        <v>9630</v>
      </c>
      <c r="I16" s="54">
        <f t="shared" si="6"/>
        <v>9630</v>
      </c>
      <c r="J16" s="54">
        <f t="shared" ca="1" si="8"/>
        <v>4875.3519999999999</v>
      </c>
      <c r="K16" s="1545">
        <f t="shared" ca="1" si="0"/>
        <v>0.50626708203530635</v>
      </c>
      <c r="L16" s="507">
        <f t="shared" si="7"/>
        <v>4875.3519999999999</v>
      </c>
      <c r="M16" s="1545">
        <f t="shared" si="2"/>
        <v>0.50626708203530635</v>
      </c>
      <c r="N16" s="142">
        <f t="shared" si="9"/>
        <v>4754.6480000000001</v>
      </c>
      <c r="O16" s="1556">
        <f t="shared" si="3"/>
        <v>0.49373291796469371</v>
      </c>
      <c r="P16" s="93">
        <f>+'Prog 01'!Q16</f>
        <v>10044.505259999998</v>
      </c>
      <c r="Q16" s="54">
        <f>+'Prog 01'!R16</f>
        <v>4833.9323099999992</v>
      </c>
      <c r="R16" s="1556">
        <f t="shared" si="1"/>
        <v>0.48125140909130254</v>
      </c>
      <c r="T16" s="296"/>
      <c r="U16" s="296"/>
      <c r="V16" s="296"/>
      <c r="W16" s="338"/>
      <c r="X16" s="331"/>
      <c r="Y16" s="331"/>
      <c r="Z16" s="331"/>
      <c r="AA16" s="336"/>
    </row>
    <row r="17" spans="2:27" ht="15" hidden="1" customHeight="1" outlineLevel="3" x14ac:dyDescent="0.25">
      <c r="B17" s="95"/>
      <c r="C17" s="51"/>
      <c r="D17" s="52"/>
      <c r="E17" s="53">
        <v>12</v>
      </c>
      <c r="F17" s="53" t="str">
        <f t="shared" ref="F17:F24" si="10">+CONCATENATE($B$10,"",$C$11,"",$D$12,"0",E17)</f>
        <v>21.01.001.012</v>
      </c>
      <c r="G17" s="460" t="s">
        <v>22</v>
      </c>
      <c r="H17" s="93">
        <f t="shared" si="5"/>
        <v>2200</v>
      </c>
      <c r="I17" s="54">
        <f t="shared" si="6"/>
        <v>2200</v>
      </c>
      <c r="J17" s="54">
        <f t="shared" ca="1" si="8"/>
        <v>1115.9100000000001</v>
      </c>
      <c r="K17" s="1545">
        <f t="shared" ca="1" si="0"/>
        <v>0.50723181818181817</v>
      </c>
      <c r="L17" s="507">
        <f t="shared" si="7"/>
        <v>1115.9100000000001</v>
      </c>
      <c r="M17" s="1545">
        <f t="shared" si="2"/>
        <v>0.50723181818181817</v>
      </c>
      <c r="N17" s="142">
        <f t="shared" si="9"/>
        <v>1084.0899999999999</v>
      </c>
      <c r="O17" s="1556">
        <f t="shared" si="3"/>
        <v>0.49276818181818177</v>
      </c>
      <c r="P17" s="93">
        <f>+'Prog 01'!Q17</f>
        <v>3751.0428599999996</v>
      </c>
      <c r="Q17" s="54">
        <f>+'Prog 01'!R17</f>
        <v>1102.06386</v>
      </c>
      <c r="R17" s="1556">
        <f t="shared" si="1"/>
        <v>0.29380199084155495</v>
      </c>
      <c r="T17" s="296"/>
      <c r="U17" s="296"/>
      <c r="V17" s="296"/>
      <c r="W17" s="338"/>
      <c r="X17" s="331"/>
      <c r="Y17" s="331"/>
      <c r="Z17" s="331"/>
      <c r="AA17" s="336"/>
    </row>
    <row r="18" spans="2:27" ht="15" hidden="1" customHeight="1" outlineLevel="3" x14ac:dyDescent="0.25">
      <c r="B18" s="95"/>
      <c r="C18" s="51"/>
      <c r="D18" s="52"/>
      <c r="E18" s="53">
        <v>13</v>
      </c>
      <c r="F18" s="53" t="str">
        <f t="shared" si="10"/>
        <v>21.01.001.013</v>
      </c>
      <c r="G18" s="460" t="s">
        <v>23</v>
      </c>
      <c r="H18" s="93">
        <f t="shared" si="5"/>
        <v>51980</v>
      </c>
      <c r="I18" s="54">
        <f t="shared" si="6"/>
        <v>51980</v>
      </c>
      <c r="J18" s="54">
        <f t="shared" ca="1" si="8"/>
        <v>26606.387999999999</v>
      </c>
      <c r="K18" s="1545">
        <f t="shared" ca="1" si="0"/>
        <v>0.51185817622162366</v>
      </c>
      <c r="L18" s="507">
        <f t="shared" si="7"/>
        <v>26606.387999999999</v>
      </c>
      <c r="M18" s="1545">
        <f t="shared" si="2"/>
        <v>0.51185817622162366</v>
      </c>
      <c r="N18" s="142">
        <f>INDEX(coincidenciaP01,MATCH(F18,indicep01,0),9)</f>
        <v>25373.612000000001</v>
      </c>
      <c r="O18" s="1556">
        <f t="shared" si="3"/>
        <v>0.48814182377837634</v>
      </c>
      <c r="P18" s="93">
        <f>+'Prog 01'!Q18</f>
        <v>65457.891899999988</v>
      </c>
      <c r="Q18" s="54">
        <f>+'Prog 01'!R18</f>
        <v>26226.494279999995</v>
      </c>
      <c r="R18" s="1556">
        <f t="shared" si="1"/>
        <v>0.40066206715098934</v>
      </c>
      <c r="T18" s="296"/>
      <c r="U18" s="296"/>
      <c r="V18" s="296"/>
      <c r="W18" s="338"/>
      <c r="X18" s="331"/>
      <c r="Y18" s="331"/>
      <c r="Z18" s="331"/>
      <c r="AA18" s="336"/>
    </row>
    <row r="19" spans="2:27" ht="15" hidden="1" customHeight="1" outlineLevel="3" x14ac:dyDescent="0.25">
      <c r="B19" s="95"/>
      <c r="C19" s="51"/>
      <c r="D19" s="52"/>
      <c r="E19" s="53">
        <v>14</v>
      </c>
      <c r="F19" s="53" t="str">
        <f t="shared" si="10"/>
        <v>21.01.001.014</v>
      </c>
      <c r="G19" s="460" t="s">
        <v>24</v>
      </c>
      <c r="H19" s="93">
        <f t="shared" si="5"/>
        <v>79670</v>
      </c>
      <c r="I19" s="54">
        <f t="shared" si="6"/>
        <v>79670</v>
      </c>
      <c r="J19" s="54">
        <f t="shared" ca="1" si="8"/>
        <v>42376.345999999998</v>
      </c>
      <c r="K19" s="1545">
        <f t="shared" ca="1" si="0"/>
        <v>0.53189840592443827</v>
      </c>
      <c r="L19" s="507">
        <f t="shared" si="7"/>
        <v>42376.345999999998</v>
      </c>
      <c r="M19" s="1545">
        <f t="shared" si="2"/>
        <v>0.53189840592443827</v>
      </c>
      <c r="N19" s="142">
        <f t="shared" si="9"/>
        <v>37293.654000000002</v>
      </c>
      <c r="O19" s="1556">
        <f t="shared" si="3"/>
        <v>0.46810159407556173</v>
      </c>
      <c r="P19" s="93">
        <f>+'Prog 01'!Q19</f>
        <v>97560.710459999988</v>
      </c>
      <c r="Q19" s="54">
        <f>+'Prog 01'!R19</f>
        <v>39003.678989999993</v>
      </c>
      <c r="R19" s="1556">
        <f t="shared" si="1"/>
        <v>0.39978879618749341</v>
      </c>
      <c r="T19" s="296"/>
      <c r="U19" s="296"/>
      <c r="V19" s="296"/>
      <c r="W19" s="338"/>
      <c r="X19" s="331"/>
      <c r="Y19" s="331"/>
      <c r="Z19" s="331"/>
      <c r="AA19" s="336"/>
    </row>
    <row r="20" spans="2:27" ht="15" hidden="1" customHeight="1" outlineLevel="3" x14ac:dyDescent="0.25">
      <c r="B20" s="95"/>
      <c r="C20" s="51"/>
      <c r="D20" s="52"/>
      <c r="E20" s="53">
        <v>15</v>
      </c>
      <c r="F20" s="53" t="str">
        <f t="shared" si="10"/>
        <v>21.01.001.015</v>
      </c>
      <c r="G20" s="460" t="s">
        <v>25</v>
      </c>
      <c r="H20" s="93">
        <f t="shared" si="5"/>
        <v>195840</v>
      </c>
      <c r="I20" s="54">
        <f t="shared" si="6"/>
        <v>195840</v>
      </c>
      <c r="J20" s="54">
        <f t="shared" ca="1" si="8"/>
        <v>104114.524</v>
      </c>
      <c r="K20" s="1545">
        <f t="shared" ca="1" si="0"/>
        <v>0.53163053513071901</v>
      </c>
      <c r="L20" s="507">
        <f t="shared" si="7"/>
        <v>104114.524</v>
      </c>
      <c r="M20" s="1545">
        <f t="shared" si="2"/>
        <v>0.53163053513071901</v>
      </c>
      <c r="N20" s="142">
        <f t="shared" si="9"/>
        <v>91725.475999999995</v>
      </c>
      <c r="O20" s="1556">
        <f t="shared" si="3"/>
        <v>0.46836946486928099</v>
      </c>
      <c r="P20" s="93">
        <f>+'Prog 01'!Q20</f>
        <v>242567.41378499998</v>
      </c>
      <c r="Q20" s="54">
        <f>+'Prog 01'!R20</f>
        <v>95903.706509999989</v>
      </c>
      <c r="R20" s="1556">
        <f t="shared" si="1"/>
        <v>0.39536929142100014</v>
      </c>
      <c r="T20" s="296"/>
      <c r="U20" s="296"/>
      <c r="V20" s="296"/>
      <c r="W20" s="338"/>
      <c r="X20" s="331"/>
      <c r="Y20" s="331"/>
      <c r="Z20" s="331"/>
      <c r="AA20" s="336"/>
    </row>
    <row r="21" spans="2:27" ht="15" hidden="1" customHeight="1" outlineLevel="3" x14ac:dyDescent="0.25">
      <c r="B21" s="95"/>
      <c r="C21" s="51"/>
      <c r="D21" s="52"/>
      <c r="E21" s="53">
        <v>22</v>
      </c>
      <c r="F21" s="53" t="str">
        <f t="shared" si="10"/>
        <v>21.01.001.022</v>
      </c>
      <c r="G21" s="460" t="s">
        <v>26</v>
      </c>
      <c r="H21" s="93">
        <f t="shared" si="5"/>
        <v>63130</v>
      </c>
      <c r="I21" s="54">
        <f t="shared" si="6"/>
        <v>63130</v>
      </c>
      <c r="J21" s="54">
        <f t="shared" ca="1" si="8"/>
        <v>33557.414999999994</v>
      </c>
      <c r="K21" s="1545">
        <f t="shared" ca="1" si="0"/>
        <v>0.53156051005860916</v>
      </c>
      <c r="L21" s="507">
        <f t="shared" si="7"/>
        <v>33557.415000000001</v>
      </c>
      <c r="M21" s="1545">
        <f t="shared" si="2"/>
        <v>0.53156051005860927</v>
      </c>
      <c r="N21" s="142">
        <f t="shared" si="9"/>
        <v>29572.584999999999</v>
      </c>
      <c r="O21" s="1556">
        <f t="shared" si="3"/>
        <v>0.46843948994139079</v>
      </c>
      <c r="P21" s="94">
        <f>+'Prog 01'!Q21</f>
        <v>78120.782594999997</v>
      </c>
      <c r="Q21" s="54">
        <f>+'Prog 01'!R21</f>
        <v>30918.136859999999</v>
      </c>
      <c r="R21" s="1556">
        <f t="shared" si="1"/>
        <v>0.39577351676426842</v>
      </c>
      <c r="T21" s="296"/>
      <c r="U21" s="296"/>
      <c r="V21" s="296"/>
      <c r="W21" s="338"/>
      <c r="X21" s="331"/>
      <c r="Y21" s="331"/>
      <c r="Z21" s="331"/>
      <c r="AA21" s="336"/>
    </row>
    <row r="22" spans="2:27" ht="15" hidden="1" customHeight="1" outlineLevel="3" x14ac:dyDescent="0.25">
      <c r="B22" s="95"/>
      <c r="C22" s="51"/>
      <c r="D22" s="52"/>
      <c r="E22" s="53">
        <v>39</v>
      </c>
      <c r="F22" s="53" t="str">
        <f t="shared" si="10"/>
        <v>21.01.001.039</v>
      </c>
      <c r="G22" s="460" t="s">
        <v>27</v>
      </c>
      <c r="H22" s="93">
        <f t="shared" si="5"/>
        <v>11180</v>
      </c>
      <c r="I22" s="54">
        <f t="shared" si="6"/>
        <v>11180</v>
      </c>
      <c r="J22" s="54">
        <f t="shared" ca="1" si="8"/>
        <v>5994.0060000000003</v>
      </c>
      <c r="K22" s="1545">
        <f t="shared" ca="1" si="0"/>
        <v>0.53613649373881933</v>
      </c>
      <c r="L22" s="507">
        <f t="shared" si="7"/>
        <v>5994.0060000000003</v>
      </c>
      <c r="M22" s="1545">
        <f t="shared" si="2"/>
        <v>0.53613649373881933</v>
      </c>
      <c r="N22" s="142">
        <f t="shared" si="9"/>
        <v>5185.9939999999997</v>
      </c>
      <c r="O22" s="1556">
        <f t="shared" si="3"/>
        <v>0.46386350626118067</v>
      </c>
      <c r="P22" s="94">
        <f>+'Prog 01'!Q22</f>
        <v>23756.602364999999</v>
      </c>
      <c r="Q22" s="54">
        <f>+'Prog 01'!R22</f>
        <v>5306.1966000000002</v>
      </c>
      <c r="R22" s="1556">
        <f t="shared" si="1"/>
        <v>0.22335671231410958</v>
      </c>
      <c r="T22" s="296"/>
      <c r="U22" s="296"/>
      <c r="V22" s="296"/>
      <c r="W22" s="338"/>
      <c r="X22" s="331"/>
      <c r="Y22" s="331"/>
      <c r="Z22" s="331"/>
      <c r="AA22" s="336"/>
    </row>
    <row r="23" spans="2:27" ht="15" hidden="1" customHeight="1" outlineLevel="3" x14ac:dyDescent="0.25">
      <c r="B23" s="95"/>
      <c r="C23" s="51"/>
      <c r="D23" s="52"/>
      <c r="E23" s="53">
        <v>998</v>
      </c>
      <c r="F23" s="53" t="str">
        <f t="shared" si="10"/>
        <v>21.01.001.0998</v>
      </c>
      <c r="G23" s="460" t="s">
        <v>874</v>
      </c>
      <c r="H23" s="93">
        <f>+'Prog 01'!I23</f>
        <v>17350</v>
      </c>
      <c r="I23" s="54">
        <f>+'Prog 01'!J23</f>
        <v>17350</v>
      </c>
      <c r="J23" s="54">
        <f ca="1">+'Prog 01'!K23</f>
        <v>0</v>
      </c>
      <c r="K23" s="1545">
        <f t="shared" ca="1" si="0"/>
        <v>0</v>
      </c>
      <c r="L23" s="54">
        <f>+'Prog 01'!M23</f>
        <v>0</v>
      </c>
      <c r="M23" s="1545">
        <f t="shared" si="2"/>
        <v>0</v>
      </c>
      <c r="N23" s="54">
        <f>+'Prog 01'!O23</f>
        <v>17350</v>
      </c>
      <c r="O23" s="1556">
        <f t="shared" si="3"/>
        <v>1</v>
      </c>
      <c r="P23" s="175">
        <f>+'Prog 01'!Q23</f>
        <v>26231.039999999997</v>
      </c>
      <c r="Q23" s="48">
        <f>+'Prog 01'!R23</f>
        <v>13115.519999999999</v>
      </c>
      <c r="R23" s="1556">
        <f t="shared" si="1"/>
        <v>0.5</v>
      </c>
      <c r="T23" s="296"/>
      <c r="U23" s="296"/>
      <c r="V23" s="296"/>
      <c r="W23" s="338"/>
      <c r="X23" s="331"/>
      <c r="Y23" s="331"/>
      <c r="Z23" s="331"/>
      <c r="AA23" s="336"/>
    </row>
    <row r="24" spans="2:27" ht="15" hidden="1" customHeight="1" outlineLevel="3" x14ac:dyDescent="0.25">
      <c r="B24" s="95"/>
      <c r="C24" s="51"/>
      <c r="D24" s="52"/>
      <c r="E24" s="53">
        <v>999</v>
      </c>
      <c r="F24" s="53" t="str">
        <f t="shared" si="10"/>
        <v>21.01.001.0999</v>
      </c>
      <c r="G24" s="460" t="s">
        <v>812</v>
      </c>
      <c r="H24" s="93">
        <v>0</v>
      </c>
      <c r="I24" s="54">
        <f>+'Prog 01'!J24</f>
        <v>0</v>
      </c>
      <c r="J24" s="48">
        <f ca="1">+VLOOKUP(F24,matriz01,5,FALSE)</f>
        <v>0</v>
      </c>
      <c r="K24" s="1545" t="str">
        <f t="shared" ca="1" si="0"/>
        <v>0.00%</v>
      </c>
      <c r="L24" s="507">
        <f>+'Prog 01'!M24</f>
        <v>0</v>
      </c>
      <c r="M24" s="1545">
        <f t="shared" si="2"/>
        <v>0</v>
      </c>
      <c r="N24" s="456">
        <f>+'Prog 01'!O24</f>
        <v>0</v>
      </c>
      <c r="O24" s="1556">
        <f t="shared" si="3"/>
        <v>0</v>
      </c>
      <c r="P24" s="94">
        <f>+'Prog 01'!Q24</f>
        <v>0</v>
      </c>
      <c r="Q24" s="54">
        <f>+'Prog 01'!R24</f>
        <v>0</v>
      </c>
      <c r="R24" s="1556" t="str">
        <f t="shared" si="1"/>
        <v>0.00%</v>
      </c>
      <c r="T24" s="296"/>
      <c r="U24" s="296"/>
      <c r="V24" s="296"/>
      <c r="W24" s="338"/>
      <c r="X24" s="331"/>
      <c r="Y24" s="331"/>
      <c r="Z24" s="331"/>
      <c r="AA24" s="336"/>
    </row>
    <row r="25" spans="2:27" s="90" customFormat="1" ht="15" hidden="1" customHeight="1" outlineLevel="2" x14ac:dyDescent="0.25">
      <c r="B25" s="95"/>
      <c r="C25" s="51"/>
      <c r="D25" s="52" t="s">
        <v>156</v>
      </c>
      <c r="E25" s="53"/>
      <c r="F25" s="53"/>
      <c r="G25" s="459" t="s">
        <v>28</v>
      </c>
      <c r="H25" s="93">
        <f>SUM(H26:H27)</f>
        <v>21740</v>
      </c>
      <c r="I25" s="54">
        <f>SUM(I26:I27)</f>
        <v>21740</v>
      </c>
      <c r="J25" s="48">
        <f ca="1">SUM(J26:J27)</f>
        <v>10180.769999999999</v>
      </c>
      <c r="K25" s="1545">
        <f t="shared" ca="1" si="0"/>
        <v>0.46829668813247466</v>
      </c>
      <c r="L25" s="507">
        <f>SUM(L26:L27)</f>
        <v>10180.769999999999</v>
      </c>
      <c r="M25" s="1545">
        <f t="shared" si="2"/>
        <v>0.46829668813247466</v>
      </c>
      <c r="N25" s="142">
        <f>SUM(N26:N27)</f>
        <v>11559.230000000001</v>
      </c>
      <c r="O25" s="1556">
        <f t="shared" si="3"/>
        <v>0.5317033118675254</v>
      </c>
      <c r="P25" s="93">
        <f>SUM(P26:P27)</f>
        <v>32455.824974999996</v>
      </c>
      <c r="Q25" s="54">
        <f>SUM(Q26:Q27)</f>
        <v>10824.929414999999</v>
      </c>
      <c r="R25" s="1556">
        <f t="shared" si="1"/>
        <v>0.33352809313391979</v>
      </c>
      <c r="S25" s="42"/>
      <c r="T25" s="296"/>
      <c r="U25" s="296"/>
      <c r="V25" s="296"/>
      <c r="W25" s="338"/>
      <c r="X25" s="331"/>
      <c r="Y25" s="331"/>
      <c r="Z25" s="331"/>
      <c r="AA25" s="336"/>
    </row>
    <row r="26" spans="2:27" s="90" customFormat="1" ht="15" hidden="1" customHeight="1" outlineLevel="3" x14ac:dyDescent="0.25">
      <c r="B26" s="95"/>
      <c r="C26" s="51"/>
      <c r="D26" s="52"/>
      <c r="E26" s="53">
        <v>1</v>
      </c>
      <c r="F26" s="53" t="str">
        <f>+CONCATENATE($B$10,"",$C$11,"",$D$25,"00",E26)</f>
        <v>21.01.002.001</v>
      </c>
      <c r="G26" s="460" t="s">
        <v>29</v>
      </c>
      <c r="H26" s="93">
        <f>+VLOOKUP(F26,matriz01,3,FALSE)</f>
        <v>1570</v>
      </c>
      <c r="I26" s="54">
        <f>+VLOOKUP(F26,matriz01,4,FALSE)</f>
        <v>1570</v>
      </c>
      <c r="J26" s="48">
        <f ca="1">+VLOOKUP(F26,matriz01,5,FALSE)</f>
        <v>855.55899999999997</v>
      </c>
      <c r="K26" s="1545">
        <f t="shared" ca="1" si="0"/>
        <v>0.54494203821656051</v>
      </c>
      <c r="L26" s="507">
        <f>INDEX(coincidenciaP01,MATCH(F26,indicep01,0),7)</f>
        <v>855.55899999999997</v>
      </c>
      <c r="M26" s="1545">
        <f t="shared" si="2"/>
        <v>0.54494203821656051</v>
      </c>
      <c r="N26" s="142">
        <f>INDEX(coincidenciaP01,MATCH(F26,indicep01,0),9)</f>
        <v>714.44100000000003</v>
      </c>
      <c r="O26" s="1556">
        <f t="shared" si="3"/>
        <v>0.45505796178343949</v>
      </c>
      <c r="P26" s="94">
        <f>+'Prog 01'!Q26</f>
        <v>7366.2657749999989</v>
      </c>
      <c r="Q26" s="54">
        <f>+'Prog 01'!R26</f>
        <v>783.0809999999999</v>
      </c>
      <c r="R26" s="1556">
        <f t="shared" si="1"/>
        <v>0.10630637339446254</v>
      </c>
      <c r="S26" s="42"/>
      <c r="T26" s="296"/>
      <c r="U26" s="296"/>
      <c r="V26" s="296"/>
      <c r="W26" s="338"/>
      <c r="X26" s="331"/>
      <c r="Y26" s="331"/>
      <c r="Z26" s="331"/>
      <c r="AA26" s="336"/>
    </row>
    <row r="27" spans="2:27" s="90" customFormat="1" ht="15" hidden="1" customHeight="1" outlineLevel="3" x14ac:dyDescent="0.25">
      <c r="B27" s="95"/>
      <c r="C27" s="51"/>
      <c r="D27" s="52"/>
      <c r="E27" s="53">
        <v>2</v>
      </c>
      <c r="F27" s="53" t="str">
        <f>+CONCATENATE($B$10,"",$C$11,"",$D$25,"00",E27)</f>
        <v>21.01.002.002</v>
      </c>
      <c r="G27" s="460" t="s">
        <v>30</v>
      </c>
      <c r="H27" s="93">
        <f>+VLOOKUP(F27,matriz01,3,FALSE)</f>
        <v>20170</v>
      </c>
      <c r="I27" s="54">
        <f>+VLOOKUP(F27,matriz01,4,FALSE)</f>
        <v>20170</v>
      </c>
      <c r="J27" s="48">
        <f ca="1">+VLOOKUP(F27,matriz01,5,FALSE)</f>
        <v>9325.2109999999993</v>
      </c>
      <c r="K27" s="1545">
        <f t="shared" ca="1" si="0"/>
        <v>0.46233073872087255</v>
      </c>
      <c r="L27" s="507">
        <f>INDEX(coincidenciaP01,MATCH(F27,indicep01,0),7)</f>
        <v>9325.2109999999993</v>
      </c>
      <c r="M27" s="1545">
        <f t="shared" si="2"/>
        <v>0.46233073872087255</v>
      </c>
      <c r="N27" s="142">
        <f>INDEX(coincidenciaP01,MATCH(F27,indicep01,0),9)</f>
        <v>10844.789000000001</v>
      </c>
      <c r="O27" s="1556">
        <f t="shared" si="3"/>
        <v>0.5376692612791274</v>
      </c>
      <c r="P27" s="94">
        <f>+'Prog 01'!Q27</f>
        <v>25089.559199999996</v>
      </c>
      <c r="Q27" s="54">
        <f>+'Prog 01'!R27</f>
        <v>10041.848414999999</v>
      </c>
      <c r="R27" s="1556">
        <f t="shared" si="1"/>
        <v>0.4002401291689493</v>
      </c>
      <c r="S27" s="42"/>
      <c r="T27" s="296"/>
      <c r="U27" s="296"/>
      <c r="V27" s="296"/>
      <c r="W27" s="338"/>
      <c r="X27" s="331"/>
      <c r="Y27" s="331"/>
      <c r="Z27" s="331"/>
      <c r="AA27" s="336"/>
    </row>
    <row r="28" spans="2:27" s="90" customFormat="1" ht="15" hidden="1" customHeight="1" outlineLevel="2" x14ac:dyDescent="0.25">
      <c r="B28" s="95"/>
      <c r="C28" s="51"/>
      <c r="D28" s="52" t="s">
        <v>157</v>
      </c>
      <c r="E28" s="53"/>
      <c r="F28" s="53"/>
      <c r="G28" s="459" t="s">
        <v>31</v>
      </c>
      <c r="H28" s="93">
        <f>SUM(H29:H30)</f>
        <v>58750</v>
      </c>
      <c r="I28" s="54">
        <f>SUM(I29:I31)</f>
        <v>58750</v>
      </c>
      <c r="J28" s="48">
        <f ca="1">SUM(J29:J31)</f>
        <v>30732.355000000003</v>
      </c>
      <c r="K28" s="1545">
        <f t="shared" ca="1" si="0"/>
        <v>0.52310391489361707</v>
      </c>
      <c r="L28" s="54">
        <f>SUM(L29:L31)</f>
        <v>30732.355000000003</v>
      </c>
      <c r="M28" s="1545">
        <f t="shared" si="2"/>
        <v>0.52310391489361707</v>
      </c>
      <c r="N28" s="54">
        <f>SUM(N29:N31)</f>
        <v>28017.644999999997</v>
      </c>
      <c r="O28" s="1556">
        <f t="shared" si="3"/>
        <v>0.47689608510638293</v>
      </c>
      <c r="P28" s="93">
        <f>SUM(P29:P31)</f>
        <v>76454.657189999998</v>
      </c>
      <c r="Q28" s="93">
        <f ca="1">SUM(Q29:Q31)</f>
        <v>29628.816659999997</v>
      </c>
      <c r="R28" s="1556">
        <f t="shared" ca="1" si="1"/>
        <v>0.38753449101692322</v>
      </c>
      <c r="S28" s="42"/>
      <c r="T28" s="296"/>
      <c r="U28" s="296"/>
      <c r="V28" s="296"/>
      <c r="W28" s="338"/>
      <c r="X28" s="331"/>
      <c r="Y28" s="331"/>
      <c r="Z28" s="331"/>
      <c r="AA28" s="336"/>
    </row>
    <row r="29" spans="2:27" s="90" customFormat="1" ht="15" hidden="1" customHeight="1" outlineLevel="3" x14ac:dyDescent="0.25">
      <c r="B29" s="95"/>
      <c r="C29" s="51"/>
      <c r="D29" s="52"/>
      <c r="E29" s="53">
        <v>1</v>
      </c>
      <c r="F29" s="53" t="str">
        <f>+CONCATENATE($B$10,"",$C$11,"",$D$28,"00",E29)</f>
        <v>21.01.003.001</v>
      </c>
      <c r="G29" s="460" t="s">
        <v>32</v>
      </c>
      <c r="H29" s="93">
        <f>+VLOOKUP(F29,matriz01,3,FALSE)</f>
        <v>30600</v>
      </c>
      <c r="I29" s="54">
        <f>+VLOOKUP(F29,matriz01,4,FALSE)</f>
        <v>30600</v>
      </c>
      <c r="J29" s="48">
        <f ca="1">+VLOOKUP(F29,matriz01,5,FALSE)</f>
        <v>16269.422</v>
      </c>
      <c r="K29" s="1545">
        <f t="shared" ca="1" si="0"/>
        <v>0.53168045751633985</v>
      </c>
      <c r="L29" s="507">
        <f>INDEX(coincidenciaP01,MATCH(F29,indicep01,0),7)</f>
        <v>16269.422</v>
      </c>
      <c r="M29" s="1545">
        <f t="shared" si="2"/>
        <v>0.53168045751633985</v>
      </c>
      <c r="N29" s="142">
        <f>INDEX(coincidenciaP01,MATCH(F29,indicep01,0),9)</f>
        <v>14330.578</v>
      </c>
      <c r="O29" s="1556">
        <f t="shared" si="3"/>
        <v>0.46831954248366009</v>
      </c>
      <c r="P29" s="93">
        <f>+'Prog 01'!Q29</f>
        <v>37832.131439999997</v>
      </c>
      <c r="Q29" s="54">
        <f>+'Prog 01'!R29</f>
        <v>14941.266209999998</v>
      </c>
      <c r="R29" s="1556">
        <f t="shared" si="1"/>
        <v>0.39493588231200116</v>
      </c>
      <c r="S29" s="42"/>
      <c r="T29" s="296"/>
      <c r="U29" s="296"/>
      <c r="V29" s="296"/>
      <c r="W29" s="338"/>
      <c r="X29" s="331"/>
      <c r="Y29" s="331"/>
      <c r="Z29" s="331"/>
      <c r="AA29" s="336"/>
    </row>
    <row r="30" spans="2:27" s="90" customFormat="1" ht="15" hidden="1" customHeight="1" outlineLevel="3" x14ac:dyDescent="0.25">
      <c r="B30" s="95"/>
      <c r="C30" s="51"/>
      <c r="D30" s="52"/>
      <c r="E30" s="53">
        <v>2</v>
      </c>
      <c r="F30" s="53" t="str">
        <f>+CONCATENATE($B$10,"",$C$11,"",$D$28,"00",E30)</f>
        <v>21.01.003.002</v>
      </c>
      <c r="G30" s="460" t="s">
        <v>33</v>
      </c>
      <c r="H30" s="93">
        <f>+VLOOKUP(F30,matriz01,3,FALSE)</f>
        <v>28150</v>
      </c>
      <c r="I30" s="54">
        <f>+VLOOKUP(F30,matriz01,4,FALSE)</f>
        <v>28150</v>
      </c>
      <c r="J30" s="48">
        <f ca="1">+VLOOKUP(F30,matriz01,5,FALSE)</f>
        <v>14462.933000000001</v>
      </c>
      <c r="K30" s="1545">
        <f t="shared" ca="1" si="0"/>
        <v>0.51378092362344585</v>
      </c>
      <c r="L30" s="507">
        <f>INDEX(coincidenciaP01,MATCH(F30,indicep01,0),7)</f>
        <v>14462.933000000001</v>
      </c>
      <c r="M30" s="1545">
        <f t="shared" si="2"/>
        <v>0.51378092362344585</v>
      </c>
      <c r="N30" s="142">
        <f>INDEX(coincidenciaP01,MATCH(F30,indicep01,0),9)</f>
        <v>13687.066999999999</v>
      </c>
      <c r="O30" s="1556">
        <f t="shared" si="3"/>
        <v>0.48621907637655415</v>
      </c>
      <c r="P30" s="93">
        <f>+'Prog 01'!Q30</f>
        <v>38622.525749999993</v>
      </c>
      <c r="Q30" s="54">
        <f>+'Prog 01'!R30</f>
        <v>14687.550449999999</v>
      </c>
      <c r="R30" s="1556">
        <f t="shared" si="1"/>
        <v>0.38028456618997791</v>
      </c>
      <c r="S30" s="42"/>
      <c r="T30" s="296"/>
      <c r="U30" s="296"/>
      <c r="V30" s="296"/>
      <c r="W30" s="338"/>
      <c r="X30" s="331"/>
      <c r="Y30" s="331"/>
      <c r="Z30" s="331"/>
      <c r="AA30" s="336"/>
    </row>
    <row r="31" spans="2:27" s="90" customFormat="1" ht="15" hidden="1" customHeight="1" outlineLevel="3" x14ac:dyDescent="0.25">
      <c r="B31" s="95"/>
      <c r="C31" s="51"/>
      <c r="D31" s="52"/>
      <c r="E31" s="53">
        <v>3</v>
      </c>
      <c r="F31" s="53" t="str">
        <f>+CONCATENATE($B$10,"",$C$11,"",$D$28,"00",E31)</f>
        <v>21.01.003.003</v>
      </c>
      <c r="G31" s="460" t="s">
        <v>813</v>
      </c>
      <c r="H31" s="93">
        <v>0</v>
      </c>
      <c r="I31" s="54">
        <f>+'Prog 01'!J31</f>
        <v>0</v>
      </c>
      <c r="J31" s="48">
        <f ca="1">+VLOOKUP(F31,matriz01,5,FALSE)</f>
        <v>0</v>
      </c>
      <c r="K31" s="1545" t="str">
        <f t="shared" ca="1" si="0"/>
        <v>0.00%</v>
      </c>
      <c r="L31" s="507">
        <f>+'Prog 01'!M31</f>
        <v>0</v>
      </c>
      <c r="M31" s="1545">
        <f t="shared" si="2"/>
        <v>0</v>
      </c>
      <c r="N31" s="456">
        <f>+'Prog 01'!O31</f>
        <v>0</v>
      </c>
      <c r="O31" s="1556">
        <f t="shared" si="3"/>
        <v>0</v>
      </c>
      <c r="P31" s="93">
        <f>+'Prog 01'!Q31</f>
        <v>0</v>
      </c>
      <c r="Q31" s="54">
        <f ca="1">+'Prog 01'!R31</f>
        <v>0</v>
      </c>
      <c r="R31" s="1556" t="str">
        <f t="shared" ca="1" si="1"/>
        <v>0.00%</v>
      </c>
      <c r="S31" s="42"/>
      <c r="T31" s="296"/>
      <c r="U31" s="296"/>
      <c r="V31" s="296"/>
      <c r="W31" s="338"/>
      <c r="X31" s="331"/>
      <c r="Y31" s="331"/>
      <c r="Z31" s="331"/>
      <c r="AA31" s="336"/>
    </row>
    <row r="32" spans="2:27" s="90" customFormat="1" ht="15" hidden="1" customHeight="1" outlineLevel="2" x14ac:dyDescent="0.25">
      <c r="B32" s="95"/>
      <c r="C32" s="51"/>
      <c r="D32" s="52" t="s">
        <v>158</v>
      </c>
      <c r="E32" s="53"/>
      <c r="F32" s="53"/>
      <c r="G32" s="459" t="s">
        <v>34</v>
      </c>
      <c r="H32" s="93">
        <f>SUM(H33:H36)</f>
        <v>208653.5</v>
      </c>
      <c r="I32" s="54">
        <f>SUM(I33:I36)</f>
        <v>210371.766</v>
      </c>
      <c r="J32" s="48">
        <f ca="1">SUM(J33:J36)</f>
        <v>49504.032999999989</v>
      </c>
      <c r="K32" s="1545">
        <f t="shared" ca="1" si="0"/>
        <v>0.23531690559654278</v>
      </c>
      <c r="L32" s="54">
        <f>SUM(L33:L36)</f>
        <v>49504.032999999996</v>
      </c>
      <c r="M32" s="1545">
        <f t="shared" si="2"/>
        <v>0.23531690559654281</v>
      </c>
      <c r="N32" s="142">
        <f>SUM(N33:N36)</f>
        <v>160867.73300000001</v>
      </c>
      <c r="O32" s="1556">
        <f t="shared" si="3"/>
        <v>0.76468309440345716</v>
      </c>
      <c r="P32" s="93">
        <f>SUM(P33:P36)</f>
        <v>214459.83391499997</v>
      </c>
      <c r="Q32" s="54">
        <f ca="1">SUM(Q33:Q36)</f>
        <v>66747.513285000008</v>
      </c>
      <c r="R32" s="1556">
        <f t="shared" ca="1" si="1"/>
        <v>0.31123549835189668</v>
      </c>
      <c r="S32" s="42"/>
      <c r="T32" s="296"/>
      <c r="U32" s="296"/>
      <c r="V32" s="296"/>
      <c r="W32" s="338"/>
      <c r="X32" s="331"/>
      <c r="Y32" s="331"/>
      <c r="Z32" s="331"/>
      <c r="AA32" s="336"/>
    </row>
    <row r="33" spans="2:27" ht="15" hidden="1" customHeight="1" outlineLevel="3" x14ac:dyDescent="0.25">
      <c r="B33" s="95"/>
      <c r="C33" s="51"/>
      <c r="D33" s="52"/>
      <c r="E33" s="53">
        <v>4</v>
      </c>
      <c r="F33" s="53" t="str">
        <f>+CONCATENATE($B$10,"",$C$11,"",$D$32,"00",E33)</f>
        <v>21.01.004.004</v>
      </c>
      <c r="G33" s="460" t="s">
        <v>35</v>
      </c>
      <c r="H33" s="93">
        <f>+VLOOKUP(F33,matriz01,3,FALSE)</f>
        <v>203143.5</v>
      </c>
      <c r="I33" s="54">
        <f>+VLOOKUP(F33,matriz01,4,FALSE)</f>
        <v>203143.5</v>
      </c>
      <c r="J33" s="48">
        <f ca="1">+VLOOKUP(F33,matriz01,5,FALSE)</f>
        <v>45699.12999999999</v>
      </c>
      <c r="K33" s="1545">
        <f t="shared" ca="1" si="0"/>
        <v>0.22495984365731608</v>
      </c>
      <c r="L33" s="507">
        <f>INDEX(coincidenciaP01,MATCH(F33,indicep01,0),7)</f>
        <v>45699.13</v>
      </c>
      <c r="M33" s="1545">
        <f t="shared" si="2"/>
        <v>0.22495984365731611</v>
      </c>
      <c r="N33" s="142">
        <f>INDEX(coincidenciaP01,MATCH(F33,indicep01,0),9)</f>
        <v>157444.37</v>
      </c>
      <c r="O33" s="1556">
        <f t="shared" si="3"/>
        <v>0.77504015634268386</v>
      </c>
      <c r="P33" s="94">
        <f>+'Prog 01'!Q33</f>
        <v>193957.44749999998</v>
      </c>
      <c r="Q33" s="54">
        <f ca="1">+'Prog 01'!R33</f>
        <v>61412.689619999997</v>
      </c>
      <c r="R33" s="1556">
        <f t="shared" ca="1" si="1"/>
        <v>0.31662970621429737</v>
      </c>
      <c r="T33" s="296"/>
      <c r="U33" s="296"/>
      <c r="V33" s="296"/>
      <c r="W33" s="338"/>
      <c r="X33" s="331"/>
      <c r="Y33" s="331"/>
      <c r="Z33" s="331"/>
      <c r="AA33" s="336"/>
    </row>
    <row r="34" spans="2:27" ht="15" hidden="1" customHeight="1" outlineLevel="3" x14ac:dyDescent="0.25">
      <c r="B34" s="95"/>
      <c r="C34" s="51"/>
      <c r="D34" s="52"/>
      <c r="E34" s="53">
        <v>5</v>
      </c>
      <c r="F34" s="53" t="str">
        <f>+CONCATENATE($B$10,"",$C$11,"",$D$32,"00",E34)</f>
        <v>21.01.004.005</v>
      </c>
      <c r="G34" s="460" t="s">
        <v>36</v>
      </c>
      <c r="H34" s="93">
        <f>+VLOOKUP(F34,matriz01,3,FALSE)</f>
        <v>600</v>
      </c>
      <c r="I34" s="54">
        <f>+VLOOKUP(F34,matriz01,4,FALSE)</f>
        <v>600</v>
      </c>
      <c r="J34" s="48">
        <f ca="1">+VLOOKUP(F34,matriz01,5,FALSE)</f>
        <v>0</v>
      </c>
      <c r="K34" s="1545">
        <f t="shared" ca="1" si="0"/>
        <v>0</v>
      </c>
      <c r="L34" s="54">
        <f>INDEX(coincidenciaP01,MATCH(F34,indicep01,0),7)</f>
        <v>0</v>
      </c>
      <c r="M34" s="1545">
        <f t="shared" si="2"/>
        <v>0</v>
      </c>
      <c r="N34" s="142">
        <f>INDEX(coincidenciaP01,MATCH(F34,indicep01,0),9)</f>
        <v>600</v>
      </c>
      <c r="O34" s="1556">
        <f t="shared" si="3"/>
        <v>1</v>
      </c>
      <c r="P34" s="94">
        <f>+'Prog 01'!Q34</f>
        <v>7864.9649999999992</v>
      </c>
      <c r="Q34" s="54">
        <f ca="1">+'Prog 01'!R34</f>
        <v>436.25353499999994</v>
      </c>
      <c r="R34" s="1556">
        <f t="shared" ca="1" si="1"/>
        <v>5.546795631004079E-2</v>
      </c>
      <c r="T34" s="296"/>
      <c r="U34" s="296"/>
      <c r="V34" s="296"/>
      <c r="W34" s="338"/>
      <c r="X34" s="331"/>
      <c r="Y34" s="331"/>
      <c r="Z34" s="331"/>
      <c r="AA34" s="336"/>
    </row>
    <row r="35" spans="2:27" ht="15" hidden="1" customHeight="1" outlineLevel="3" collapsed="1" x14ac:dyDescent="0.25">
      <c r="B35" s="95"/>
      <c r="C35" s="51"/>
      <c r="D35" s="52"/>
      <c r="E35" s="53">
        <v>6</v>
      </c>
      <c r="F35" s="53" t="str">
        <f>+CONCATENATE($B$10,"",$C$11,"",$D$32,"00",E35)</f>
        <v>21.01.004.006</v>
      </c>
      <c r="G35" s="460" t="s">
        <v>37</v>
      </c>
      <c r="H35" s="93">
        <f>+VLOOKUP(F35,matriz01,3,FALSE)</f>
        <v>2910</v>
      </c>
      <c r="I35" s="54">
        <f>+VLOOKUP(F35,matriz01,4,FALSE)</f>
        <v>4628.2659999999996</v>
      </c>
      <c r="J35" s="48">
        <f ca="1">+VLOOKUP(F35,matriz01,5,FALSE)</f>
        <v>3804.9030000000002</v>
      </c>
      <c r="K35" s="1545">
        <f t="shared" ca="1" si="0"/>
        <v>0.82210119297378337</v>
      </c>
      <c r="L35" s="507">
        <f>INDEX(coincidenciaP01,MATCH(F35,indicep01,0),7)</f>
        <v>3804.9029999999998</v>
      </c>
      <c r="M35" s="1545">
        <f t="shared" si="2"/>
        <v>0.82210119297378326</v>
      </c>
      <c r="N35" s="142">
        <f>INDEX(coincidenciaP01,MATCH(F35,indicep01,0),9)</f>
        <v>823.36300000000006</v>
      </c>
      <c r="O35" s="1556">
        <f t="shared" si="3"/>
        <v>0.17789880702621674</v>
      </c>
      <c r="P35" s="94">
        <f>+'Prog 01'!Q35</f>
        <v>10049.921414999999</v>
      </c>
      <c r="Q35" s="54">
        <f ca="1">+'Prog 01'!R35</f>
        <v>4719.5979299999999</v>
      </c>
      <c r="R35" s="1556">
        <f t="shared" ca="1" si="1"/>
        <v>0.46961540644046923</v>
      </c>
      <c r="T35" s="296"/>
      <c r="U35" s="296"/>
      <c r="V35" s="296"/>
      <c r="W35" s="338"/>
      <c r="X35" s="331"/>
      <c r="Y35" s="331"/>
      <c r="Z35" s="331"/>
      <c r="AA35" s="336"/>
    </row>
    <row r="36" spans="2:27" ht="15" hidden="1" customHeight="1" outlineLevel="3" x14ac:dyDescent="0.25">
      <c r="B36" s="95"/>
      <c r="C36" s="51"/>
      <c r="D36" s="52"/>
      <c r="E36" s="171">
        <v>7</v>
      </c>
      <c r="F36" s="171" t="str">
        <f>+CONCATENATE($B$10,"",$C$11,"",$D$32,"00",E36)</f>
        <v>21.01.004.007</v>
      </c>
      <c r="G36" s="301" t="s">
        <v>38</v>
      </c>
      <c r="H36" s="175">
        <f>+VLOOKUP(F36,matriz01,3,FALSE)</f>
        <v>2000</v>
      </c>
      <c r="I36" s="54">
        <f>+VLOOKUP(F36,matriz01,4,FALSE)</f>
        <v>2000</v>
      </c>
      <c r="J36" s="48">
        <f ca="1">+VLOOKUP(F36,matriz01,5,FALSE)</f>
        <v>0</v>
      </c>
      <c r="K36" s="1545">
        <f t="shared" ca="1" si="0"/>
        <v>0</v>
      </c>
      <c r="L36" s="54">
        <f>INDEX(coincidenciaP01,MATCH(F36,indicep01,0),7)</f>
        <v>0</v>
      </c>
      <c r="M36" s="1545">
        <f t="shared" si="2"/>
        <v>0</v>
      </c>
      <c r="N36" s="173">
        <f>INDEX(coincidenciaP01,MATCH(F36,indicep01,0),9)</f>
        <v>2000</v>
      </c>
      <c r="O36" s="1556">
        <f t="shared" si="3"/>
        <v>1</v>
      </c>
      <c r="P36" s="94">
        <f>+'Prog 01'!Q36</f>
        <v>2587.5</v>
      </c>
      <c r="Q36" s="54">
        <f ca="1">+'Prog 01'!R36</f>
        <v>178.97219999999999</v>
      </c>
      <c r="R36" s="1556">
        <f t="shared" ca="1" si="1"/>
        <v>6.9167999999999993E-2</v>
      </c>
      <c r="T36" s="296"/>
      <c r="U36" s="296"/>
      <c r="V36" s="296"/>
      <c r="W36" s="338"/>
      <c r="X36" s="331"/>
      <c r="Y36" s="331"/>
      <c r="Z36" s="331"/>
      <c r="AA36" s="336"/>
    </row>
    <row r="37" spans="2:27" s="90" customFormat="1" ht="15" hidden="1" customHeight="1" outlineLevel="2" x14ac:dyDescent="0.25">
      <c r="B37" s="95"/>
      <c r="C37" s="51"/>
      <c r="D37" s="52" t="s">
        <v>159</v>
      </c>
      <c r="E37" s="53"/>
      <c r="F37" s="53"/>
      <c r="G37" s="459" t="s">
        <v>34</v>
      </c>
      <c r="H37" s="93">
        <f>SUM(H38:H40)</f>
        <v>1110</v>
      </c>
      <c r="I37" s="54">
        <f>SUM(I38:I40)</f>
        <v>1275.5119999999999</v>
      </c>
      <c r="J37" s="48">
        <f ca="1">SUM(J38:J40)</f>
        <v>331.024</v>
      </c>
      <c r="K37" s="1545">
        <f t="shared" ca="1" si="0"/>
        <v>0.2595224505923896</v>
      </c>
      <c r="L37" s="507">
        <f>SUM(L38:L40)</f>
        <v>331.024</v>
      </c>
      <c r="M37" s="1545">
        <f t="shared" si="2"/>
        <v>0.2595224505923896</v>
      </c>
      <c r="N37" s="142">
        <f>SUM(N38:N40)</f>
        <v>944.48800000000006</v>
      </c>
      <c r="O37" s="1556">
        <f t="shared" si="3"/>
        <v>0.74047754940761046</v>
      </c>
      <c r="P37" s="93">
        <f>SUM(P38:P40)</f>
        <v>4627.0440899999994</v>
      </c>
      <c r="Q37" s="54">
        <f ca="1">SUM(Q38:Q40)</f>
        <v>326.91923999999995</v>
      </c>
      <c r="R37" s="1556">
        <f t="shared" ca="1" si="1"/>
        <v>7.0654014450940744E-2</v>
      </c>
      <c r="S37" s="42"/>
      <c r="T37" s="296"/>
      <c r="U37" s="296"/>
      <c r="V37" s="296"/>
      <c r="W37" s="338"/>
      <c r="X37" s="331"/>
      <c r="Y37" s="331"/>
      <c r="Z37" s="331"/>
      <c r="AA37" s="336"/>
    </row>
    <row r="38" spans="2:27" ht="15" hidden="1" customHeight="1" outlineLevel="3" x14ac:dyDescent="0.25">
      <c r="B38" s="95"/>
      <c r="C38" s="51"/>
      <c r="D38" s="52"/>
      <c r="E38" s="53">
        <v>1</v>
      </c>
      <c r="F38" s="53" t="str">
        <f>+CONCATENATE($B$10,"",$C$11,"",$D$37,"00",E38)</f>
        <v>21.01.005.001</v>
      </c>
      <c r="G38" s="460" t="s">
        <v>95</v>
      </c>
      <c r="H38" s="93">
        <f>+VLOOKUP(F38,matriz01,3,FALSE)</f>
        <v>10</v>
      </c>
      <c r="I38" s="54">
        <f>+VLOOKUP(F38,matriz01,4,FALSE)</f>
        <v>10</v>
      </c>
      <c r="J38" s="48">
        <f ca="1">+VLOOKUP(F38,matriz01,5,FALSE)</f>
        <v>0</v>
      </c>
      <c r="K38" s="1545">
        <f t="shared" ca="1" si="0"/>
        <v>0</v>
      </c>
      <c r="L38" s="54">
        <f>INDEX(coincidenciaP01,MATCH(F38,indicep01,0),7)</f>
        <v>0</v>
      </c>
      <c r="M38" s="1545">
        <f t="shared" si="2"/>
        <v>0</v>
      </c>
      <c r="N38" s="142">
        <f>INDEX(coincidenciaP01,MATCH(F38,indicep01,0),9)</f>
        <v>10</v>
      </c>
      <c r="O38" s="1556">
        <f t="shared" si="3"/>
        <v>1</v>
      </c>
      <c r="P38" s="93">
        <f>+'Prog 01'!Q38</f>
        <v>831.86675999999989</v>
      </c>
      <c r="Q38" s="54">
        <f ca="1">+'Prog 01'!R38</f>
        <v>0</v>
      </c>
      <c r="R38" s="1556">
        <f t="shared" ca="1" si="1"/>
        <v>0</v>
      </c>
      <c r="T38" s="296"/>
      <c r="U38" s="296"/>
      <c r="V38" s="296"/>
      <c r="W38" s="338"/>
      <c r="X38" s="331"/>
      <c r="Y38" s="331"/>
      <c r="Z38" s="331"/>
      <c r="AA38" s="336"/>
    </row>
    <row r="39" spans="2:27" ht="15" hidden="1" customHeight="1" outlineLevel="3" x14ac:dyDescent="0.25">
      <c r="B39" s="95"/>
      <c r="C39" s="51"/>
      <c r="D39" s="52"/>
      <c r="E39" s="53">
        <v>2</v>
      </c>
      <c r="F39" s="53" t="str">
        <f>+CONCATENATE($B$10,"",$C$11,"",$D$37,"00",E39)</f>
        <v>21.01.005.002</v>
      </c>
      <c r="G39" s="460" t="s">
        <v>96</v>
      </c>
      <c r="H39" s="93">
        <f>+VLOOKUP(F39,matriz01,3,FALSE)</f>
        <v>320</v>
      </c>
      <c r="I39" s="54">
        <f>+VLOOKUP(F39,matriz01,4,FALSE)</f>
        <v>485.512</v>
      </c>
      <c r="J39" s="48">
        <f ca="1">+VLOOKUP(F39,matriz01,5,FALSE)</f>
        <v>331.024</v>
      </c>
      <c r="K39" s="1545">
        <f t="shared" ca="1" si="0"/>
        <v>0.68180395129265603</v>
      </c>
      <c r="L39" s="507">
        <f>INDEX(coincidenciaP01,MATCH(F39,indicep01,0),7)</f>
        <v>331.024</v>
      </c>
      <c r="M39" s="1545">
        <f t="shared" si="2"/>
        <v>0.68180395129265603</v>
      </c>
      <c r="N39" s="54">
        <f>INDEX(coincidenciaP01,MATCH(F39,indicep01,0),9)</f>
        <v>154.488</v>
      </c>
      <c r="O39" s="1556">
        <f t="shared" si="3"/>
        <v>0.31819604870734403</v>
      </c>
      <c r="P39" s="93">
        <f>+'Prog 01'!Q39</f>
        <v>564.83883000000003</v>
      </c>
      <c r="Q39" s="54">
        <f ca="1">+'Prog 01'!R39</f>
        <v>326.91923999999995</v>
      </c>
      <c r="R39" s="1556">
        <f t="shared" ca="1" si="1"/>
        <v>0.57878322565040352</v>
      </c>
      <c r="T39" s="296"/>
      <c r="U39" s="296"/>
      <c r="V39" s="296"/>
      <c r="W39" s="338"/>
      <c r="X39" s="331"/>
      <c r="Y39" s="331"/>
      <c r="Z39" s="331"/>
      <c r="AA39" s="336"/>
    </row>
    <row r="40" spans="2:27" ht="15" hidden="1" customHeight="1" outlineLevel="3" x14ac:dyDescent="0.25">
      <c r="B40" s="95"/>
      <c r="C40" s="51"/>
      <c r="D40" s="52"/>
      <c r="E40" s="53">
        <v>3</v>
      </c>
      <c r="F40" s="53" t="str">
        <f>+CONCATENATE($B$10,"",$C$11,"",$D$37,"00",E40)</f>
        <v>21.01.005.003</v>
      </c>
      <c r="G40" s="460" t="s">
        <v>97</v>
      </c>
      <c r="H40" s="93">
        <f>+VLOOKUP(F40,matriz01,3,FALSE)</f>
        <v>780</v>
      </c>
      <c r="I40" s="54">
        <f>+VLOOKUP(F40,matriz01,4,FALSE)</f>
        <v>780</v>
      </c>
      <c r="J40" s="48">
        <f ca="1">+VLOOKUP(F40,matriz01,5,FALSE)</f>
        <v>0</v>
      </c>
      <c r="K40" s="1545">
        <f t="shared" ca="1" si="0"/>
        <v>0</v>
      </c>
      <c r="L40" s="507">
        <f>INDEX(coincidenciaP01,MATCH(F40,indicep01,0),7)</f>
        <v>0</v>
      </c>
      <c r="M40" s="1545">
        <f t="shared" si="2"/>
        <v>0</v>
      </c>
      <c r="N40" s="142">
        <f>INDEX(coincidenciaP01,MATCH(F40,indicep01,0),9)</f>
        <v>780</v>
      </c>
      <c r="O40" s="1556">
        <f t="shared" si="3"/>
        <v>1</v>
      </c>
      <c r="P40" s="94">
        <f>+'Prog 01'!Q40</f>
        <v>3230.3384999999998</v>
      </c>
      <c r="Q40" s="54">
        <f ca="1">+'Prog 01'!R40</f>
        <v>0</v>
      </c>
      <c r="R40" s="1556">
        <f t="shared" ca="1" si="1"/>
        <v>0</v>
      </c>
      <c r="T40" s="296"/>
      <c r="U40" s="296"/>
      <c r="V40" s="296"/>
      <c r="W40" s="338"/>
      <c r="X40" s="331"/>
      <c r="Y40" s="331"/>
      <c r="Z40" s="331"/>
      <c r="AA40" s="336"/>
    </row>
    <row r="41" spans="2:27" s="90" customFormat="1" ht="15" hidden="1" customHeight="1" outlineLevel="1" x14ac:dyDescent="0.25">
      <c r="B41" s="95"/>
      <c r="C41" s="51" t="s">
        <v>160</v>
      </c>
      <c r="D41" s="52"/>
      <c r="E41" s="53"/>
      <c r="F41" s="53"/>
      <c r="G41" s="459" t="s">
        <v>39</v>
      </c>
      <c r="H41" s="94">
        <f>+H42+H56+H59+H63+H68</f>
        <v>17005520.5</v>
      </c>
      <c r="I41" s="54">
        <f>+I42+I56+I59+I63+I68</f>
        <v>16990784.268999998</v>
      </c>
      <c r="J41" s="172">
        <f ca="1">+J42+J56+J59+J63+J68</f>
        <v>8690488.9589999989</v>
      </c>
      <c r="K41" s="1545">
        <f t="shared" ca="1" si="0"/>
        <v>0.51148250848290489</v>
      </c>
      <c r="L41" s="507">
        <f>+L42+L56+L59+L63+L68</f>
        <v>8690488.9589999989</v>
      </c>
      <c r="M41" s="1545">
        <f t="shared" si="2"/>
        <v>0.51148250848290489</v>
      </c>
      <c r="N41" s="142">
        <f>+N42+N56+N59+N63+N68</f>
        <v>8300295.3099999996</v>
      </c>
      <c r="O41" s="1556">
        <f t="shared" si="3"/>
        <v>0.48851749151709511</v>
      </c>
      <c r="P41" s="145">
        <f>+P42+P56+P59+P63+P68</f>
        <v>15271935.063525001</v>
      </c>
      <c r="Q41" s="55">
        <f ca="1">+Q42+Q56+Q59+Q63+Q68</f>
        <v>8301779.535015</v>
      </c>
      <c r="R41" s="1556">
        <f t="shared" ref="R41:R66" ca="1" si="11">IFERROR(Q41/P41,"0.00%")</f>
        <v>0.54359709496425923</v>
      </c>
      <c r="S41" s="42"/>
      <c r="T41" s="296"/>
      <c r="U41" s="296"/>
      <c r="V41" s="296"/>
      <c r="W41" s="338"/>
      <c r="X41" s="331"/>
      <c r="Y41" s="331"/>
      <c r="Z41" s="331"/>
      <c r="AA41" s="336"/>
    </row>
    <row r="42" spans="2:27" s="90" customFormat="1" ht="15" hidden="1" customHeight="1" outlineLevel="2" x14ac:dyDescent="0.25">
      <c r="B42" s="95"/>
      <c r="C42" s="51"/>
      <c r="D42" s="52" t="s">
        <v>154</v>
      </c>
      <c r="E42" s="53"/>
      <c r="F42" s="53"/>
      <c r="G42" s="459" t="s">
        <v>18</v>
      </c>
      <c r="H42" s="94">
        <f>SUM(H43:H55)</f>
        <v>14581439.994000001</v>
      </c>
      <c r="I42" s="54">
        <f>SUM(I43:I55)</f>
        <v>14559322.339</v>
      </c>
      <c r="J42" s="172">
        <f ca="1">SUM(J43:J55)</f>
        <v>7412851.8819999984</v>
      </c>
      <c r="K42" s="1545">
        <f t="shared" ca="1" si="0"/>
        <v>0.50914813954927152</v>
      </c>
      <c r="L42" s="58">
        <f>SUM(L43:L55)</f>
        <v>7412851.8820000002</v>
      </c>
      <c r="M42" s="1545">
        <f t="shared" si="2"/>
        <v>0.50914813954927163</v>
      </c>
      <c r="N42" s="55">
        <f>SUM(N43:N55)</f>
        <v>7146470.4569999995</v>
      </c>
      <c r="O42" s="1556">
        <f t="shared" si="3"/>
        <v>0.49085186045072832</v>
      </c>
      <c r="P42" s="145">
        <f>SUM(P43:P55)</f>
        <v>12705378.654914999</v>
      </c>
      <c r="Q42" s="55">
        <f ca="1">+'Prog 01'!R42</f>
        <v>7064304.1410150006</v>
      </c>
      <c r="R42" s="1556">
        <f t="shared" ca="1" si="11"/>
        <v>0.55600894179428628</v>
      </c>
      <c r="S42" s="42"/>
      <c r="T42" s="296"/>
      <c r="U42" s="296"/>
      <c r="V42" s="296"/>
      <c r="W42" s="338"/>
      <c r="X42" s="331"/>
      <c r="Y42" s="331"/>
      <c r="Z42" s="331"/>
      <c r="AA42" s="336"/>
    </row>
    <row r="43" spans="2:27" ht="15" hidden="1" customHeight="1" outlineLevel="3" x14ac:dyDescent="0.25">
      <c r="B43" s="95"/>
      <c r="C43" s="51"/>
      <c r="D43" s="52"/>
      <c r="E43" s="53">
        <v>1</v>
      </c>
      <c r="F43" s="53" t="str">
        <f t="shared" ref="F43:F48" si="12">+CONCATENATE($B$10,"",$C$41,"",$D$42,"00",E43)</f>
        <v>21.02.001.001</v>
      </c>
      <c r="G43" s="460" t="s">
        <v>98</v>
      </c>
      <c r="H43" s="93">
        <f t="shared" ref="H43:H50" si="13">+VLOOKUP(F43,matriz01,3,FALSE)</f>
        <v>3314312.128</v>
      </c>
      <c r="I43" s="54">
        <f t="shared" ref="I43:I50" si="14">+VLOOKUP(F43,matriz01,4,FALSE)</f>
        <v>3262585.3110000002</v>
      </c>
      <c r="J43" s="48">
        <f t="shared" ref="J43:J53" ca="1" si="15">+VLOOKUP(F43,matriz01,5,FALSE)</f>
        <v>1538381.821</v>
      </c>
      <c r="K43" s="1545">
        <f t="shared" ca="1" si="0"/>
        <v>0.47152232795668342</v>
      </c>
      <c r="L43" s="507">
        <f t="shared" ref="L43:L53" si="16">INDEX(coincidenciaP01,MATCH(F43,indicep01,0),7)</f>
        <v>1538381.821</v>
      </c>
      <c r="M43" s="1545">
        <f t="shared" si="2"/>
        <v>0.47152232795668342</v>
      </c>
      <c r="N43" s="142">
        <f t="shared" ref="N43:N53" si="17">INDEX(coincidenciaP01,MATCH(F43,indicep01,0),9)</f>
        <v>1724203.49</v>
      </c>
      <c r="O43" s="1556">
        <f t="shared" si="3"/>
        <v>0.52847767204331653</v>
      </c>
      <c r="P43" s="93">
        <f>+'Prog 01'!Q43</f>
        <v>2778400.5118649998</v>
      </c>
      <c r="Q43" s="54">
        <f ca="1">+'Prog 01'!R43</f>
        <v>1460874.9203549998</v>
      </c>
      <c r="R43" s="1556">
        <f t="shared" ca="1" si="11"/>
        <v>0.52579709588895385</v>
      </c>
      <c r="T43" s="296"/>
      <c r="U43" s="296"/>
      <c r="V43" s="296"/>
      <c r="W43" s="338"/>
      <c r="X43" s="331"/>
      <c r="Y43" s="331"/>
      <c r="Z43" s="331"/>
      <c r="AA43" s="336"/>
    </row>
    <row r="44" spans="2:27" ht="15" hidden="1" customHeight="1" outlineLevel="3" x14ac:dyDescent="0.25">
      <c r="B44" s="95"/>
      <c r="C44" s="51"/>
      <c r="D44" s="52"/>
      <c r="E44" s="53">
        <v>2</v>
      </c>
      <c r="F44" s="53" t="str">
        <f t="shared" si="12"/>
        <v>21.02.001.002</v>
      </c>
      <c r="G44" s="460" t="s">
        <v>19</v>
      </c>
      <c r="H44" s="93">
        <f t="shared" si="13"/>
        <v>131240</v>
      </c>
      <c r="I44" s="54">
        <f t="shared" si="14"/>
        <v>131240</v>
      </c>
      <c r="J44" s="48">
        <f t="shared" ca="1" si="15"/>
        <v>72045.453999999998</v>
      </c>
      <c r="K44" s="1545">
        <f t="shared" ca="1" si="0"/>
        <v>0.5489595702529716</v>
      </c>
      <c r="L44" s="507">
        <f t="shared" si="16"/>
        <v>72045.453999999998</v>
      </c>
      <c r="M44" s="1545">
        <f t="shared" si="2"/>
        <v>0.5489595702529716</v>
      </c>
      <c r="N44" s="142">
        <f t="shared" si="17"/>
        <v>59194.546000000002</v>
      </c>
      <c r="O44" s="1556">
        <f t="shared" si="3"/>
        <v>0.45104042974702835</v>
      </c>
      <c r="P44" s="93">
        <f>+'Prog 01'!Q44</f>
        <v>131080.88803499998</v>
      </c>
      <c r="Q44" s="54">
        <f ca="1">+'Prog 01'!R44</f>
        <v>63398.904299999995</v>
      </c>
      <c r="R44" s="1556">
        <f t="shared" ca="1" si="11"/>
        <v>0.48366245644499917</v>
      </c>
      <c r="T44" s="296"/>
      <c r="U44" s="296"/>
      <c r="V44" s="296"/>
      <c r="W44" s="338"/>
      <c r="X44" s="331"/>
      <c r="Y44" s="331"/>
      <c r="Z44" s="331"/>
      <c r="AA44" s="336"/>
    </row>
    <row r="45" spans="2:27" ht="15" hidden="1" customHeight="1" outlineLevel="3" x14ac:dyDescent="0.25">
      <c r="B45" s="95"/>
      <c r="C45" s="51"/>
      <c r="D45" s="52"/>
      <c r="E45" s="53">
        <v>3</v>
      </c>
      <c r="F45" s="53" t="str">
        <f t="shared" si="12"/>
        <v>21.02.001.003</v>
      </c>
      <c r="G45" s="460" t="s">
        <v>20</v>
      </c>
      <c r="H45" s="93">
        <f t="shared" si="13"/>
        <v>2083110</v>
      </c>
      <c r="I45" s="54">
        <f t="shared" si="14"/>
        <v>2083110</v>
      </c>
      <c r="J45" s="48">
        <f t="shared" ca="1" si="15"/>
        <v>1094139.818</v>
      </c>
      <c r="K45" s="1545">
        <f t="shared" ca="1" si="0"/>
        <v>0.52524341873448832</v>
      </c>
      <c r="L45" s="507">
        <f t="shared" si="16"/>
        <v>1094139.818</v>
      </c>
      <c r="M45" s="1545">
        <f t="shared" si="2"/>
        <v>0.52524341873448832</v>
      </c>
      <c r="N45" s="142">
        <f t="shared" si="17"/>
        <v>988970.18200000003</v>
      </c>
      <c r="O45" s="1556">
        <f t="shared" si="3"/>
        <v>0.47475658126551168</v>
      </c>
      <c r="P45" s="93">
        <f>+'Prog 01'!Q45</f>
        <v>2061830.8867949999</v>
      </c>
      <c r="Q45" s="54">
        <f ca="1">+'Prog 01'!R45</f>
        <v>1024876.9082249999</v>
      </c>
      <c r="R45" s="1556">
        <f t="shared" ca="1" si="11"/>
        <v>0.49707127523834577</v>
      </c>
      <c r="T45" s="296"/>
      <c r="U45" s="296"/>
      <c r="V45" s="296"/>
      <c r="W45" s="338"/>
      <c r="X45" s="331"/>
      <c r="Y45" s="331"/>
      <c r="Z45" s="331"/>
      <c r="AA45" s="336"/>
    </row>
    <row r="46" spans="2:27" ht="15" hidden="1" customHeight="1" outlineLevel="3" x14ac:dyDescent="0.25">
      <c r="B46" s="95"/>
      <c r="C46" s="51"/>
      <c r="D46" s="52"/>
      <c r="E46" s="53">
        <v>4</v>
      </c>
      <c r="F46" s="53" t="str">
        <f t="shared" si="12"/>
        <v>21.02.001.004</v>
      </c>
      <c r="G46" s="460" t="s">
        <v>21</v>
      </c>
      <c r="H46" s="93">
        <f t="shared" si="13"/>
        <v>277100</v>
      </c>
      <c r="I46" s="54">
        <f t="shared" si="14"/>
        <v>277100</v>
      </c>
      <c r="J46" s="48">
        <f t="shared" ca="1" si="15"/>
        <v>144463.12</v>
      </c>
      <c r="K46" s="1545">
        <f t="shared" ca="1" si="0"/>
        <v>0.52133929989173577</v>
      </c>
      <c r="L46" s="507">
        <f t="shared" si="16"/>
        <v>144463.12</v>
      </c>
      <c r="M46" s="1545">
        <f t="shared" si="2"/>
        <v>0.52133929989173577</v>
      </c>
      <c r="N46" s="142">
        <f t="shared" si="17"/>
        <v>132636.88</v>
      </c>
      <c r="O46" s="1556">
        <f t="shared" si="3"/>
        <v>0.47866070010826417</v>
      </c>
      <c r="P46" s="93">
        <f>+'Prog 01'!Q46</f>
        <v>288050.53742999997</v>
      </c>
      <c r="Q46" s="54">
        <f ca="1">+'Prog 01'!R46</f>
        <v>138682.03878</v>
      </c>
      <c r="R46" s="1556">
        <f t="shared" ca="1" si="11"/>
        <v>0.48145037331756946</v>
      </c>
      <c r="T46" s="296"/>
      <c r="U46" s="296"/>
      <c r="V46" s="296"/>
      <c r="W46" s="338"/>
      <c r="X46" s="331"/>
      <c r="Y46" s="331"/>
      <c r="Z46" s="331"/>
      <c r="AA46" s="336"/>
    </row>
    <row r="47" spans="2:27" ht="15" hidden="1" customHeight="1" outlineLevel="3" x14ac:dyDescent="0.25">
      <c r="B47" s="95"/>
      <c r="C47" s="51"/>
      <c r="D47" s="52"/>
      <c r="E47" s="53">
        <v>6</v>
      </c>
      <c r="F47" s="53" t="str">
        <f t="shared" si="12"/>
        <v>21.02.001.006</v>
      </c>
      <c r="G47" s="460" t="s">
        <v>99</v>
      </c>
      <c r="H47" s="93">
        <f t="shared" si="13"/>
        <v>0</v>
      </c>
      <c r="I47" s="54">
        <f t="shared" si="14"/>
        <v>0</v>
      </c>
      <c r="J47" s="48">
        <f t="shared" ca="1" si="15"/>
        <v>0</v>
      </c>
      <c r="K47" s="1545" t="str">
        <f t="shared" ca="1" si="0"/>
        <v>0.00%</v>
      </c>
      <c r="L47" s="507">
        <f t="shared" si="16"/>
        <v>0</v>
      </c>
      <c r="M47" s="1545">
        <f t="shared" si="2"/>
        <v>0</v>
      </c>
      <c r="N47" s="54">
        <f t="shared" si="17"/>
        <v>0</v>
      </c>
      <c r="O47" s="1556">
        <f t="shared" si="3"/>
        <v>0</v>
      </c>
      <c r="P47" s="93">
        <f>+'Prog 01'!Q47</f>
        <v>25.607969999999998</v>
      </c>
      <c r="Q47" s="54">
        <f ca="1">+'Prog 01'!R47</f>
        <v>0</v>
      </c>
      <c r="R47" s="1556">
        <f t="shared" ca="1" si="11"/>
        <v>0</v>
      </c>
      <c r="T47" s="296"/>
      <c r="U47" s="296"/>
      <c r="V47" s="296"/>
      <c r="W47" s="338"/>
      <c r="X47" s="331"/>
      <c r="Y47" s="331"/>
      <c r="Z47" s="331"/>
      <c r="AA47" s="336"/>
    </row>
    <row r="48" spans="2:27" ht="15" hidden="1" customHeight="1" outlineLevel="3" x14ac:dyDescent="0.25">
      <c r="B48" s="95"/>
      <c r="C48" s="51"/>
      <c r="D48" s="52"/>
      <c r="E48" s="53">
        <v>7</v>
      </c>
      <c r="F48" s="53" t="str">
        <f t="shared" si="12"/>
        <v>21.02.001.007</v>
      </c>
      <c r="G48" s="460" t="s">
        <v>100</v>
      </c>
      <c r="H48" s="93">
        <f t="shared" si="13"/>
        <v>141610</v>
      </c>
      <c r="I48" s="54">
        <f t="shared" si="14"/>
        <v>141610</v>
      </c>
      <c r="J48" s="48">
        <f t="shared" ca="1" si="15"/>
        <v>73006.127999999982</v>
      </c>
      <c r="K48" s="1545">
        <f t="shared" ca="1" si="0"/>
        <v>0.51554359155426865</v>
      </c>
      <c r="L48" s="507">
        <f t="shared" si="16"/>
        <v>73006.127999999997</v>
      </c>
      <c r="M48" s="1545">
        <f t="shared" si="2"/>
        <v>0.51554359155426877</v>
      </c>
      <c r="N48" s="142">
        <f t="shared" si="17"/>
        <v>68603.872000000003</v>
      </c>
      <c r="O48" s="1556">
        <f t="shared" si="3"/>
        <v>0.48445640844573123</v>
      </c>
      <c r="P48" s="94">
        <f>+'Prog 01'!Q48</f>
        <v>149996.38139999998</v>
      </c>
      <c r="Q48" s="54">
        <f ca="1">+'Prog 01'!R48</f>
        <v>67421.98242</v>
      </c>
      <c r="R48" s="1556">
        <f t="shared" ca="1" si="11"/>
        <v>0.44949072631428166</v>
      </c>
      <c r="T48" s="296"/>
      <c r="U48" s="296"/>
      <c r="V48" s="296"/>
      <c r="W48" s="338"/>
      <c r="X48" s="331"/>
      <c r="Y48" s="331"/>
      <c r="Z48" s="331"/>
      <c r="AA48" s="336"/>
    </row>
    <row r="49" spans="2:27" ht="15" hidden="1" customHeight="1" outlineLevel="3" x14ac:dyDescent="0.25">
      <c r="B49" s="95"/>
      <c r="C49" s="51"/>
      <c r="D49" s="52"/>
      <c r="E49" s="53">
        <v>13</v>
      </c>
      <c r="F49" s="53" t="str">
        <f t="shared" ref="F49:F55" si="18">+CONCATENATE($B$10,"",$C$41,"",$D$42,"0",E49)</f>
        <v>21.02.001.013</v>
      </c>
      <c r="G49" s="460" t="s">
        <v>24</v>
      </c>
      <c r="H49" s="93">
        <f t="shared" si="13"/>
        <v>2325100</v>
      </c>
      <c r="I49" s="54">
        <f t="shared" si="14"/>
        <v>2325100</v>
      </c>
      <c r="J49" s="48">
        <f t="shared" ca="1" si="15"/>
        <v>1222127.9109999998</v>
      </c>
      <c r="K49" s="1545">
        <f t="shared" ca="1" si="0"/>
        <v>0.52562380585781254</v>
      </c>
      <c r="L49" s="507">
        <f t="shared" si="16"/>
        <v>1222127.9110000001</v>
      </c>
      <c r="M49" s="1545">
        <f t="shared" si="2"/>
        <v>0.52562380585781265</v>
      </c>
      <c r="N49" s="142">
        <f t="shared" si="17"/>
        <v>1102972.0889999999</v>
      </c>
      <c r="O49" s="1556">
        <f t="shared" si="3"/>
        <v>0.4743761941421874</v>
      </c>
      <c r="P49" s="94">
        <f>+'Prog 01'!Q49</f>
        <v>2349001.4258249998</v>
      </c>
      <c r="Q49" s="54">
        <f ca="1">+'Prog 01'!R49</f>
        <v>1145400.1897499999</v>
      </c>
      <c r="R49" s="1556">
        <f t="shared" ca="1" si="11"/>
        <v>0.48761153448330519</v>
      </c>
      <c r="T49" s="296"/>
      <c r="U49" s="296"/>
      <c r="V49" s="296"/>
      <c r="W49" s="338"/>
      <c r="X49" s="331"/>
      <c r="Y49" s="331"/>
      <c r="Z49" s="331"/>
      <c r="AA49" s="336"/>
    </row>
    <row r="50" spans="2:27" ht="15" hidden="1" customHeight="1" outlineLevel="3" x14ac:dyDescent="0.25">
      <c r="B50" s="95"/>
      <c r="C50" s="51"/>
      <c r="D50" s="52"/>
      <c r="E50" s="53">
        <v>14</v>
      </c>
      <c r="F50" s="53" t="str">
        <f t="shared" si="18"/>
        <v>21.02.001.014</v>
      </c>
      <c r="G50" s="460" t="s">
        <v>25</v>
      </c>
      <c r="H50" s="93">
        <f t="shared" si="13"/>
        <v>4714310</v>
      </c>
      <c r="I50" s="54">
        <f t="shared" si="14"/>
        <v>4714310</v>
      </c>
      <c r="J50" s="48">
        <f t="shared" ca="1" si="15"/>
        <v>2463947.9129999997</v>
      </c>
      <c r="K50" s="1545">
        <f t="shared" ca="1" si="0"/>
        <v>0.52265292545462638</v>
      </c>
      <c r="L50" s="507">
        <f t="shared" si="16"/>
        <v>2463947.9130000002</v>
      </c>
      <c r="M50" s="1545">
        <f t="shared" si="2"/>
        <v>0.52265292545462649</v>
      </c>
      <c r="N50" s="142">
        <f t="shared" si="17"/>
        <v>2250362.0869999998</v>
      </c>
      <c r="O50" s="1556">
        <f t="shared" si="3"/>
        <v>0.47734707454537351</v>
      </c>
      <c r="P50" s="94">
        <f>+'Prog 01'!Q50</f>
        <v>3193585.5578849996</v>
      </c>
      <c r="Q50" s="54">
        <f ca="1">+'Prog 01'!R50</f>
        <v>2325962.6963550001</v>
      </c>
      <c r="R50" s="1556">
        <f t="shared" ca="1" si="11"/>
        <v>0.72832327620350468</v>
      </c>
      <c r="T50" s="296"/>
      <c r="U50" s="296"/>
      <c r="V50" s="296"/>
      <c r="W50" s="338"/>
      <c r="X50" s="331"/>
      <c r="Y50" s="331"/>
      <c r="Z50" s="331"/>
      <c r="AA50" s="336"/>
    </row>
    <row r="51" spans="2:27" ht="15" hidden="1" customHeight="1" outlineLevel="3" x14ac:dyDescent="0.25">
      <c r="B51" s="95"/>
      <c r="C51" s="51"/>
      <c r="D51" s="52"/>
      <c r="E51" s="53">
        <v>21</v>
      </c>
      <c r="F51" s="53" t="str">
        <f t="shared" si="18"/>
        <v>21.02.001.021</v>
      </c>
      <c r="G51" s="460" t="s">
        <v>26</v>
      </c>
      <c r="H51" s="93">
        <f>+VLOOKUP(F51,matriz01,3,FALSE)</f>
        <v>1484240</v>
      </c>
      <c r="I51" s="54">
        <f>+VLOOKUP(F51,matriz01,4,FALSE)</f>
        <v>1484240</v>
      </c>
      <c r="J51" s="54">
        <f t="shared" ca="1" si="15"/>
        <v>776369.47500000009</v>
      </c>
      <c r="K51" s="1545">
        <f t="shared" ca="1" si="0"/>
        <v>0.52307542917587457</v>
      </c>
      <c r="L51" s="507">
        <f t="shared" si="16"/>
        <v>776369.47499999998</v>
      </c>
      <c r="M51" s="1545">
        <f t="shared" si="2"/>
        <v>0.52307542917587446</v>
      </c>
      <c r="N51" s="142">
        <f t="shared" si="17"/>
        <v>707870.52500000002</v>
      </c>
      <c r="O51" s="1556">
        <f t="shared" si="3"/>
        <v>0.47692457082412548</v>
      </c>
      <c r="P51" s="93">
        <f>+'Prog 01'!Q51</f>
        <v>1481530.303575</v>
      </c>
      <c r="Q51" s="54">
        <f ca="1">+'Prog 01'!R51</f>
        <v>731908.29091500002</v>
      </c>
      <c r="R51" s="1556">
        <f t="shared" ca="1" si="11"/>
        <v>0.49402181592159944</v>
      </c>
      <c r="S51" s="312"/>
      <c r="T51" s="296"/>
      <c r="U51" s="777"/>
      <c r="V51" s="777"/>
      <c r="W51" s="778"/>
      <c r="X51" s="779"/>
      <c r="Y51" s="331"/>
      <c r="Z51" s="331"/>
      <c r="AA51" s="336"/>
    </row>
    <row r="52" spans="2:27" ht="15" hidden="1" customHeight="1" outlineLevel="3" x14ac:dyDescent="0.25">
      <c r="B52" s="95"/>
      <c r="C52" s="51"/>
      <c r="D52" s="52"/>
      <c r="E52" s="53">
        <v>37</v>
      </c>
      <c r="F52" s="53" t="str">
        <f t="shared" si="18"/>
        <v>21.02.001.037</v>
      </c>
      <c r="G52" s="460" t="s">
        <v>40</v>
      </c>
      <c r="H52" s="93">
        <f>+VLOOKUP(F52,matriz01,3,FALSE)</f>
        <v>0</v>
      </c>
      <c r="I52" s="54">
        <f>+VLOOKUP(F52,matriz01,4,FALSE)</f>
        <v>26282.1</v>
      </c>
      <c r="J52" s="54">
        <f t="shared" ca="1" si="15"/>
        <v>26281.307000000001</v>
      </c>
      <c r="K52" s="1545">
        <f t="shared" ca="1" si="0"/>
        <v>0.999969827373003</v>
      </c>
      <c r="L52" s="507">
        <f t="shared" si="16"/>
        <v>26281.307000000001</v>
      </c>
      <c r="M52" s="1545">
        <f t="shared" si="2"/>
        <v>0.999969827373003</v>
      </c>
      <c r="N52" s="142">
        <f t="shared" si="17"/>
        <v>0.79300000000000004</v>
      </c>
      <c r="O52" s="1556">
        <f t="shared" si="3"/>
        <v>3.0172626997081667E-5</v>
      </c>
      <c r="P52" s="93">
        <f>+'Prog 01'!Q52</f>
        <v>52440.095564999996</v>
      </c>
      <c r="Q52" s="54">
        <f ca="1">+'Prog 01'!R52</f>
        <v>25627.809914999998</v>
      </c>
      <c r="R52" s="1556">
        <f t="shared" ca="1" si="11"/>
        <v>0.48870639229164037</v>
      </c>
      <c r="S52" s="312"/>
      <c r="T52" s="296"/>
      <c r="U52" s="777"/>
      <c r="V52" s="777"/>
      <c r="W52" s="778"/>
      <c r="X52" s="779"/>
      <c r="Y52" s="331"/>
      <c r="Z52" s="331"/>
      <c r="AA52" s="336"/>
    </row>
    <row r="53" spans="2:27" ht="15" hidden="1" customHeight="1" outlineLevel="3" x14ac:dyDescent="0.25">
      <c r="B53" s="95"/>
      <c r="C53" s="51"/>
      <c r="D53" s="52"/>
      <c r="E53" s="53">
        <v>38</v>
      </c>
      <c r="F53" s="53" t="str">
        <f t="shared" si="18"/>
        <v>21.02.001.038</v>
      </c>
      <c r="G53" s="460" t="s">
        <v>101</v>
      </c>
      <c r="H53" s="93">
        <f>+VLOOKUP(F53,matriz01,3,FALSE)</f>
        <v>347.86599999999999</v>
      </c>
      <c r="I53" s="54">
        <f>+VLOOKUP(F53,matriz01,4,FALSE)</f>
        <v>3674.9279999999999</v>
      </c>
      <c r="J53" s="54">
        <f t="shared" ca="1" si="15"/>
        <v>2088.9349999999999</v>
      </c>
      <c r="K53" s="1545">
        <f t="shared" ca="1" si="0"/>
        <v>0.56842882363953795</v>
      </c>
      <c r="L53" s="507">
        <f t="shared" si="16"/>
        <v>2088.9349999999999</v>
      </c>
      <c r="M53" s="1545">
        <f t="shared" si="2"/>
        <v>0.56842882363953795</v>
      </c>
      <c r="N53" s="142">
        <f t="shared" si="17"/>
        <v>1585.9929999999999</v>
      </c>
      <c r="O53" s="1556">
        <f t="shared" si="3"/>
        <v>0.43157117636046205</v>
      </c>
      <c r="P53" s="93">
        <f>+'Prog 01'!Q53</f>
        <v>57168.330569999991</v>
      </c>
      <c r="Q53" s="54">
        <f ca="1">+'Prog 01'!R53</f>
        <v>0</v>
      </c>
      <c r="R53" s="1556">
        <f t="shared" ca="1" si="11"/>
        <v>0</v>
      </c>
      <c r="S53" s="312"/>
      <c r="T53" s="296"/>
      <c r="U53" s="777"/>
      <c r="V53" s="777"/>
      <c r="W53" s="778"/>
      <c r="X53" s="779"/>
      <c r="Y53" s="331"/>
      <c r="Z53" s="331"/>
      <c r="AA53" s="336"/>
    </row>
    <row r="54" spans="2:27" ht="15" hidden="1" customHeight="1" outlineLevel="3" x14ac:dyDescent="0.25">
      <c r="B54" s="95"/>
      <c r="C54" s="51"/>
      <c r="D54" s="52"/>
      <c r="E54" s="53">
        <v>998</v>
      </c>
      <c r="F54" s="53" t="str">
        <f t="shared" si="18"/>
        <v>21.02.001.0998</v>
      </c>
      <c r="G54" s="460" t="s">
        <v>874</v>
      </c>
      <c r="H54" s="93">
        <f>+'Prog 01'!I54</f>
        <v>110070</v>
      </c>
      <c r="I54" s="54">
        <f>+'Prog 01'!J54</f>
        <v>110070</v>
      </c>
      <c r="J54" s="54">
        <f ca="1">+'Prog 01'!K54</f>
        <v>0</v>
      </c>
      <c r="K54" s="1545">
        <f ca="1">+'Prog 01'!L54</f>
        <v>0</v>
      </c>
      <c r="L54" s="54">
        <f>+'Prog 01'!M54</f>
        <v>0</v>
      </c>
      <c r="M54" s="1545">
        <f>+'Prog 01'!N54</f>
        <v>0</v>
      </c>
      <c r="N54" s="54">
        <f>+'Prog 01'!O54</f>
        <v>110070</v>
      </c>
      <c r="O54" s="1556">
        <f>+'Prog 01'!P54</f>
        <v>1</v>
      </c>
      <c r="P54" s="93">
        <f>+'Prog 01'!Q54</f>
        <v>162268.12799999997</v>
      </c>
      <c r="Q54" s="54">
        <f ca="1">+'Prog 01'!R54</f>
        <v>80150.399999999994</v>
      </c>
      <c r="R54" s="1556">
        <f t="shared" ca="1" si="11"/>
        <v>0.49393803322855867</v>
      </c>
      <c r="S54" s="312"/>
      <c r="T54" s="296"/>
      <c r="U54" s="777"/>
      <c r="V54" s="777"/>
      <c r="W54" s="778"/>
      <c r="X54" s="779"/>
      <c r="Y54" s="331"/>
      <c r="Z54" s="331"/>
      <c r="AA54" s="336"/>
    </row>
    <row r="55" spans="2:27" ht="15" hidden="1" customHeight="1" outlineLevel="3" x14ac:dyDescent="0.25">
      <c r="B55" s="95"/>
      <c r="C55" s="51"/>
      <c r="D55" s="52"/>
      <c r="E55" s="53">
        <v>999</v>
      </c>
      <c r="F55" s="53" t="str">
        <f t="shared" si="18"/>
        <v>21.02.001.0999</v>
      </c>
      <c r="G55" s="460" t="s">
        <v>812</v>
      </c>
      <c r="H55" s="93">
        <v>0</v>
      </c>
      <c r="I55" s="54">
        <f>+'Prog 01'!J55</f>
        <v>0</v>
      </c>
      <c r="J55" s="54">
        <f ca="1">+VLOOKUP(F55,matriz01,5,FALSE)</f>
        <v>0</v>
      </c>
      <c r="K55" s="1545" t="str">
        <f t="shared" ref="K55:K66" ca="1" si="19">IFERROR(J55/I55,"0.00%")</f>
        <v>0.00%</v>
      </c>
      <c r="L55" s="507">
        <f>+'Prog 01'!M55</f>
        <v>0</v>
      </c>
      <c r="M55" s="1545">
        <f t="shared" ref="M55:M76" si="20">+IFERROR(L55/I55,0)</f>
        <v>0</v>
      </c>
      <c r="N55" s="54">
        <f>+'Prog 01'!O55</f>
        <v>0</v>
      </c>
      <c r="O55" s="1556">
        <f t="shared" ref="O55:O66" si="21">+IFERROR(N55/I55,0)</f>
        <v>0</v>
      </c>
      <c r="P55" s="93">
        <f>+'Prog 01'!Q55</f>
        <v>0</v>
      </c>
      <c r="Q55" s="54">
        <f ca="1">+'Prog 01'!R55</f>
        <v>0</v>
      </c>
      <c r="R55" s="1556" t="str">
        <f t="shared" ca="1" si="11"/>
        <v>0.00%</v>
      </c>
      <c r="S55" s="312"/>
      <c r="T55" s="296"/>
      <c r="U55" s="777"/>
      <c r="V55" s="777"/>
      <c r="W55" s="778"/>
      <c r="X55" s="779"/>
      <c r="Y55" s="331"/>
      <c r="Z55" s="331"/>
      <c r="AA55" s="336"/>
    </row>
    <row r="56" spans="2:27" s="90" customFormat="1" ht="15" hidden="1" customHeight="1" outlineLevel="2" x14ac:dyDescent="0.25">
      <c r="B56" s="95"/>
      <c r="C56" s="51"/>
      <c r="D56" s="52" t="s">
        <v>156</v>
      </c>
      <c r="E56" s="53"/>
      <c r="F56" s="53"/>
      <c r="G56" s="459" t="s">
        <v>28</v>
      </c>
      <c r="H56" s="94">
        <f>SUM(H57:H58)</f>
        <v>578580</v>
      </c>
      <c r="I56" s="54">
        <f>SUM(I57:I58)</f>
        <v>578580</v>
      </c>
      <c r="J56" s="55">
        <f ca="1">SUM(J57:J58)</f>
        <v>290059.63699999999</v>
      </c>
      <c r="K56" s="1545">
        <f t="shared" ca="1" si="19"/>
        <v>0.50133021708320369</v>
      </c>
      <c r="L56" s="507">
        <f>SUM(L57:L58)</f>
        <v>290059.63699999999</v>
      </c>
      <c r="M56" s="1545">
        <f t="shared" si="20"/>
        <v>0.50133021708320369</v>
      </c>
      <c r="N56" s="142">
        <f>SUM(N57:N58)</f>
        <v>288520.36300000001</v>
      </c>
      <c r="O56" s="1556">
        <f t="shared" si="21"/>
        <v>0.49866978291679631</v>
      </c>
      <c r="P56" s="145">
        <f>SUM(P57:P58)</f>
        <v>605166.83288999996</v>
      </c>
      <c r="Q56" s="55">
        <f ca="1">SUM(Q57:Q58)</f>
        <v>283399.32712500001</v>
      </c>
      <c r="R56" s="1556">
        <f t="shared" ca="1" si="11"/>
        <v>0.46829950308349594</v>
      </c>
      <c r="S56" s="312"/>
      <c r="T56" s="296"/>
      <c r="U56" s="777"/>
      <c r="V56" s="777"/>
      <c r="W56" s="778"/>
      <c r="X56" s="779"/>
      <c r="Y56" s="331"/>
      <c r="Z56" s="331"/>
      <c r="AA56" s="336"/>
    </row>
    <row r="57" spans="2:27" ht="15" hidden="1" customHeight="1" outlineLevel="3" x14ac:dyDescent="0.25">
      <c r="B57" s="95"/>
      <c r="C57" s="51"/>
      <c r="D57" s="52"/>
      <c r="E57" s="53">
        <v>1</v>
      </c>
      <c r="F57" s="53" t="str">
        <f>+CONCATENATE($B$10,"",$C$41,"",$D$56,"00",E57)</f>
        <v>21.02.002.001</v>
      </c>
      <c r="G57" s="460" t="s">
        <v>29</v>
      </c>
      <c r="H57" s="93">
        <f>+VLOOKUP(F57,matriz01,3,FALSE)</f>
        <v>42160</v>
      </c>
      <c r="I57" s="54">
        <f>+VLOOKUP(F57,matriz01,4,FALSE)</f>
        <v>42160</v>
      </c>
      <c r="J57" s="54">
        <f ca="1">+VLOOKUP(F57,matriz01,5,FALSE)</f>
        <v>20257.896999999997</v>
      </c>
      <c r="K57" s="1545">
        <f t="shared" ca="1" si="19"/>
        <v>0.48050040322580639</v>
      </c>
      <c r="L57" s="507">
        <f>INDEX(coincidenciaP01,MATCH(F57,indicep01,0),7)</f>
        <v>20257.897000000001</v>
      </c>
      <c r="M57" s="1545">
        <f t="shared" si="20"/>
        <v>0.48050040322580645</v>
      </c>
      <c r="N57" s="54">
        <f>INDEX(coincidenciaP01,MATCH(F57,indicep01,0),9)</f>
        <v>21902.102999999999</v>
      </c>
      <c r="O57" s="1556">
        <f t="shared" si="21"/>
        <v>0.51949959677419355</v>
      </c>
      <c r="P57" s="94">
        <f>+'Prog 01'!Q57</f>
        <v>47333.798864999997</v>
      </c>
      <c r="Q57" s="54">
        <f ca="1">+'Prog 01'!R57</f>
        <v>20999.622149999999</v>
      </c>
      <c r="R57" s="1556">
        <f t="shared" ca="1" si="11"/>
        <v>0.44364962571233085</v>
      </c>
      <c r="S57" s="312"/>
      <c r="T57" s="296"/>
      <c r="U57" s="777"/>
      <c r="V57" s="777"/>
      <c r="W57" s="778"/>
      <c r="X57" s="779"/>
      <c r="Y57" s="331"/>
      <c r="Z57" s="331"/>
      <c r="AA57" s="336"/>
    </row>
    <row r="58" spans="2:27" ht="15" hidden="1" customHeight="1" outlineLevel="3" x14ac:dyDescent="0.25">
      <c r="B58" s="95"/>
      <c r="C58" s="51"/>
      <c r="D58" s="52"/>
      <c r="E58" s="53">
        <v>2</v>
      </c>
      <c r="F58" s="53" t="str">
        <f>+CONCATENATE($B$10,"",$C$41,"",$D$56,"00",E58)</f>
        <v>21.02.002.002</v>
      </c>
      <c r="G58" s="460" t="s">
        <v>30</v>
      </c>
      <c r="H58" s="93">
        <f>+VLOOKUP(F58,matriz01,3,FALSE)</f>
        <v>536420</v>
      </c>
      <c r="I58" s="54">
        <f>+VLOOKUP(F58,matriz01,4,FALSE)</f>
        <v>536420</v>
      </c>
      <c r="J58" s="54">
        <f ca="1">+VLOOKUP(F58,matriz01,5,FALSE)</f>
        <v>269801.74</v>
      </c>
      <c r="K58" s="1545">
        <f t="shared" ca="1" si="19"/>
        <v>0.50296733902539048</v>
      </c>
      <c r="L58" s="507">
        <f>INDEX(coincidenciaP01,MATCH(F58,indicep01,0),7)</f>
        <v>269801.74</v>
      </c>
      <c r="M58" s="1545">
        <f t="shared" si="20"/>
        <v>0.50296733902539048</v>
      </c>
      <c r="N58" s="142">
        <f>INDEX(coincidenciaP01,MATCH(F58,indicep01,0),9)</f>
        <v>266618.26</v>
      </c>
      <c r="O58" s="1556">
        <f t="shared" si="21"/>
        <v>0.49703266097460946</v>
      </c>
      <c r="P58" s="94">
        <f>+'Prog 01'!Q58</f>
        <v>557833.03402499994</v>
      </c>
      <c r="Q58" s="54">
        <f ca="1">+'Prog 01'!R58</f>
        <v>262399.704975</v>
      </c>
      <c r="R58" s="1556">
        <f t="shared" ca="1" si="11"/>
        <v>0.47039111879351386</v>
      </c>
      <c r="S58" s="312"/>
      <c r="T58" s="296"/>
      <c r="U58" s="777"/>
      <c r="V58" s="777"/>
      <c r="W58" s="778"/>
      <c r="X58" s="779"/>
      <c r="Y58" s="331"/>
      <c r="Z58" s="331"/>
      <c r="AA58" s="336"/>
    </row>
    <row r="59" spans="2:27" s="90" customFormat="1" ht="15" hidden="1" customHeight="1" outlineLevel="2" x14ac:dyDescent="0.25">
      <c r="B59" s="95"/>
      <c r="C59" s="51"/>
      <c r="D59" s="52" t="s">
        <v>157</v>
      </c>
      <c r="E59" s="53"/>
      <c r="F59" s="53"/>
      <c r="G59" s="459" t="s">
        <v>31</v>
      </c>
      <c r="H59" s="93">
        <f>SUM(H60:H61)</f>
        <v>1425280</v>
      </c>
      <c r="I59" s="54">
        <f>SUM(I60:I62)</f>
        <v>1425280</v>
      </c>
      <c r="J59" s="54">
        <f ca="1">SUM(J60:J62)</f>
        <v>770351.35199999996</v>
      </c>
      <c r="K59" s="1545">
        <f t="shared" ca="1" si="19"/>
        <v>0.5404912382128424</v>
      </c>
      <c r="L59" s="54">
        <f>SUM(L60:L62)</f>
        <v>770351.35199999996</v>
      </c>
      <c r="M59" s="1545">
        <f t="shared" si="20"/>
        <v>0.5404912382128424</v>
      </c>
      <c r="N59" s="54">
        <f>SUM(N60:N62)</f>
        <v>654928.64800000004</v>
      </c>
      <c r="O59" s="1556">
        <f t="shared" si="21"/>
        <v>0.45950876178715766</v>
      </c>
      <c r="P59" s="93">
        <f>SUM(P60:P62)</f>
        <v>1413988.418475</v>
      </c>
      <c r="Q59" s="54">
        <f ca="1">SUM(Q60:Q62)</f>
        <v>708451.65121499996</v>
      </c>
      <c r="R59" s="1556">
        <f t="shared" ca="1" si="11"/>
        <v>0.50103073119868402</v>
      </c>
      <c r="S59" s="312"/>
      <c r="T59" s="296"/>
      <c r="U59" s="777"/>
      <c r="V59" s="777"/>
      <c r="W59" s="778"/>
      <c r="X59" s="779"/>
      <c r="Y59" s="331"/>
      <c r="Z59" s="331"/>
      <c r="AA59" s="336"/>
    </row>
    <row r="60" spans="2:27" ht="15" hidden="1" customHeight="1" outlineLevel="3" x14ac:dyDescent="0.25">
      <c r="B60" s="95"/>
      <c r="C60" s="51"/>
      <c r="D60" s="52"/>
      <c r="E60" s="53">
        <v>1</v>
      </c>
      <c r="F60" s="53" t="str">
        <f>+CONCATENATE($B$10,"",$C$41,"",$D$59,"00",E60)</f>
        <v>21.02.003.001</v>
      </c>
      <c r="G60" s="460" t="s">
        <v>32</v>
      </c>
      <c r="H60" s="93">
        <f>+VLOOKUP(F60,matriz01,3,FALSE)</f>
        <v>752020</v>
      </c>
      <c r="I60" s="54">
        <f>+VLOOKUP(F60,matriz01,4,FALSE)</f>
        <v>752020</v>
      </c>
      <c r="J60" s="54">
        <f ca="1">+VLOOKUP(F60,matriz01,5,FALSE)</f>
        <v>393360.51400000002</v>
      </c>
      <c r="K60" s="1545">
        <f t="shared" ca="1" si="19"/>
        <v>0.52307187840748914</v>
      </c>
      <c r="L60" s="507">
        <f>INDEX(coincidenciaP01,MATCH(F60,indicep01,0),7)</f>
        <v>393360.51400000002</v>
      </c>
      <c r="M60" s="1545">
        <f t="shared" si="20"/>
        <v>0.52307187840748914</v>
      </c>
      <c r="N60" s="142">
        <f>INDEX(coincidenciaP01,MATCH(F60,indicep01,0),9)</f>
        <v>358659.48599999998</v>
      </c>
      <c r="O60" s="1556">
        <f t="shared" si="21"/>
        <v>0.4769281215925108</v>
      </c>
      <c r="P60" s="94">
        <f>+'Prog 01'!Q60</f>
        <v>751640.48725499993</v>
      </c>
      <c r="Q60" s="54">
        <f ca="1">+'Prog 01'!R60</f>
        <v>370833.23947499995</v>
      </c>
      <c r="R60" s="1556">
        <f t="shared" ca="1" si="11"/>
        <v>0.49336517359421045</v>
      </c>
      <c r="S60" s="312"/>
      <c r="T60" s="296"/>
      <c r="U60" s="777"/>
      <c r="V60" s="777"/>
      <c r="W60" s="778"/>
      <c r="X60" s="779"/>
      <c r="Y60" s="331"/>
      <c r="Z60" s="331"/>
      <c r="AA60" s="336"/>
    </row>
    <row r="61" spans="2:27" ht="15" hidden="1" customHeight="1" outlineLevel="3" x14ac:dyDescent="0.25">
      <c r="B61" s="95"/>
      <c r="C61" s="51"/>
      <c r="D61" s="52"/>
      <c r="E61" s="53">
        <v>2</v>
      </c>
      <c r="F61" s="53" t="str">
        <f>+CONCATENATE($B$10,"",$C$41,"",$D$59,"00",E61)</f>
        <v>21.02.003.002</v>
      </c>
      <c r="G61" s="460" t="s">
        <v>33</v>
      </c>
      <c r="H61" s="93">
        <f>+VLOOKUP(F61,matriz01,3,FALSE)</f>
        <v>673260</v>
      </c>
      <c r="I61" s="54">
        <f>+VLOOKUP(F61,matriz01,4,FALSE)</f>
        <v>673260</v>
      </c>
      <c r="J61" s="54">
        <f ca="1">+VLOOKUP(F61,matriz01,5,FALSE)</f>
        <v>376990.83799999999</v>
      </c>
      <c r="K61" s="1545">
        <f t="shared" ca="1" si="19"/>
        <v>0.5599483676440008</v>
      </c>
      <c r="L61" s="507">
        <f>INDEX(coincidenciaP01,MATCH(F61,indicep01,0),7)</f>
        <v>376990.83799999999</v>
      </c>
      <c r="M61" s="1545">
        <f t="shared" si="20"/>
        <v>0.5599483676440008</v>
      </c>
      <c r="N61" s="142">
        <f>INDEX(coincidenciaP01,MATCH(F61,indicep01,0),9)</f>
        <v>296269.16200000001</v>
      </c>
      <c r="O61" s="1556">
        <f t="shared" si="21"/>
        <v>0.4400516323559992</v>
      </c>
      <c r="P61" s="93">
        <f>+'Prog 01'!Q61</f>
        <v>662347.93122000003</v>
      </c>
      <c r="Q61" s="54">
        <f ca="1">+'Prog 01'!R61</f>
        <v>337618.41174000001</v>
      </c>
      <c r="R61" s="1556">
        <f t="shared" ca="1" si="11"/>
        <v>0.50972969919016697</v>
      </c>
      <c r="S61" s="312"/>
      <c r="T61" s="296"/>
      <c r="U61" s="777"/>
      <c r="V61" s="777"/>
      <c r="W61" s="778"/>
      <c r="X61" s="779"/>
      <c r="Y61" s="331"/>
      <c r="Z61" s="331"/>
      <c r="AA61" s="336"/>
    </row>
    <row r="62" spans="2:27" ht="15" hidden="1" customHeight="1" outlineLevel="3" x14ac:dyDescent="0.25">
      <c r="B62" s="95"/>
      <c r="C62" s="51"/>
      <c r="D62" s="52"/>
      <c r="E62" s="53">
        <v>3</v>
      </c>
      <c r="F62" s="53" t="str">
        <f>+CONCATENATE($B$10,"",$C$41,"",$D$59,"00",E62)</f>
        <v>21.02.003.003</v>
      </c>
      <c r="G62" s="460" t="s">
        <v>813</v>
      </c>
      <c r="H62" s="93">
        <v>0</v>
      </c>
      <c r="I62" s="54">
        <f>+'Prog 01'!J62</f>
        <v>0</v>
      </c>
      <c r="J62" s="54">
        <f ca="1">+VLOOKUP(F62,matriz01,5,FALSE)</f>
        <v>0</v>
      </c>
      <c r="K62" s="1545" t="str">
        <f t="shared" ca="1" si="19"/>
        <v>0.00%</v>
      </c>
      <c r="L62" s="507">
        <f>+'Prog 01'!M62</f>
        <v>0</v>
      </c>
      <c r="M62" s="1545">
        <f t="shared" si="20"/>
        <v>0</v>
      </c>
      <c r="N62" s="507">
        <f>+'Prog 01'!O62</f>
        <v>0</v>
      </c>
      <c r="O62" s="1556">
        <f t="shared" si="21"/>
        <v>0</v>
      </c>
      <c r="P62" s="93">
        <f>+'Prog 01'!Q62</f>
        <v>0</v>
      </c>
      <c r="Q62" s="54">
        <f ca="1">+'Prog 01'!R62</f>
        <v>0</v>
      </c>
      <c r="R62" s="1556" t="str">
        <f t="shared" ca="1" si="11"/>
        <v>0.00%</v>
      </c>
      <c r="S62" s="312"/>
      <c r="T62" s="296"/>
      <c r="U62" s="777"/>
      <c r="V62" s="777"/>
      <c r="W62" s="778"/>
      <c r="X62" s="779"/>
      <c r="Y62" s="331"/>
      <c r="Z62" s="331"/>
      <c r="AA62" s="336"/>
    </row>
    <row r="63" spans="2:27" s="90" customFormat="1" ht="15" hidden="1" customHeight="1" outlineLevel="2" x14ac:dyDescent="0.25">
      <c r="B63" s="95"/>
      <c r="C63" s="51"/>
      <c r="D63" s="52" t="s">
        <v>158</v>
      </c>
      <c r="E63" s="53"/>
      <c r="F63" s="53"/>
      <c r="G63" s="459" t="s">
        <v>34</v>
      </c>
      <c r="H63" s="93">
        <f>SUM(H64:H67)</f>
        <v>333870.50599999999</v>
      </c>
      <c r="I63" s="54">
        <f>SUM(I64:I67)</f>
        <v>331652.234</v>
      </c>
      <c r="J63" s="54">
        <f ca="1">SUM(J64:J66)</f>
        <v>198771.5</v>
      </c>
      <c r="K63" s="1545">
        <f t="shared" ca="1" si="19"/>
        <v>0.59933713577819592</v>
      </c>
      <c r="L63" s="507">
        <f>SUM(L64:L66)</f>
        <v>198771.5</v>
      </c>
      <c r="M63" s="1545">
        <f t="shared" si="20"/>
        <v>0.59933713577819592</v>
      </c>
      <c r="N63" s="142">
        <f>SUM(N64:N67)</f>
        <v>132880.734</v>
      </c>
      <c r="O63" s="1556">
        <f t="shared" si="21"/>
        <v>0.40066286422180408</v>
      </c>
      <c r="P63" s="93">
        <f>SUM(P64:P67)</f>
        <v>377999.006085</v>
      </c>
      <c r="Q63" s="54">
        <f ca="1">SUM(Q64:Q66)</f>
        <v>227929.91179499996</v>
      </c>
      <c r="R63" s="1556">
        <f t="shared" ca="1" si="11"/>
        <v>0.60299077014965952</v>
      </c>
      <c r="S63" s="312"/>
      <c r="T63" s="296"/>
      <c r="U63" s="777"/>
      <c r="V63" s="777"/>
      <c r="W63" s="778"/>
      <c r="X63" s="779"/>
      <c r="Y63" s="331"/>
      <c r="Z63" s="331"/>
      <c r="AA63" s="336"/>
    </row>
    <row r="64" spans="2:27" ht="15" hidden="1" customHeight="1" outlineLevel="3" x14ac:dyDescent="0.25">
      <c r="B64" s="95"/>
      <c r="C64" s="51"/>
      <c r="D64" s="52"/>
      <c r="E64" s="53">
        <v>4</v>
      </c>
      <c r="F64" s="53" t="str">
        <f>+CONCATENATE($B$10,"",$C$41,"",$D$63,"00",E64)</f>
        <v>21.02.004.004</v>
      </c>
      <c r="G64" s="460" t="s">
        <v>35</v>
      </c>
      <c r="H64" s="93">
        <f>+VLOOKUP(F64,matriz01,3,FALSE)</f>
        <v>203143.5</v>
      </c>
      <c r="I64" s="54">
        <f>+VLOOKUP(F64,matriz01,4,FALSE)</f>
        <v>203143.5</v>
      </c>
      <c r="J64" s="54">
        <f ca="1">+VLOOKUP(F64,matriz01,5,FALSE)</f>
        <v>116565.10299999999</v>
      </c>
      <c r="K64" s="1545">
        <f t="shared" ca="1" si="19"/>
        <v>0.573806708065973</v>
      </c>
      <c r="L64" s="507">
        <f>INDEX(coincidenciaP01,MATCH(F64,indicep01,0),7)</f>
        <v>116565.103</v>
      </c>
      <c r="M64" s="1545">
        <f t="shared" si="20"/>
        <v>0.57380670806597311</v>
      </c>
      <c r="N64" s="54">
        <f>INDEX(coincidenciaP01,MATCH(F64,indicep01,0),9)</f>
        <v>86578.396999999997</v>
      </c>
      <c r="O64" s="1556">
        <f t="shared" si="21"/>
        <v>0.42619329193402694</v>
      </c>
      <c r="P64" s="94">
        <f>+'Prog 01'!Q64</f>
        <v>193957.44749999998</v>
      </c>
      <c r="Q64" s="54">
        <f ca="1">+'Prog 01'!R64</f>
        <v>127551.51112499999</v>
      </c>
      <c r="R64" s="1556">
        <f t="shared" ca="1" si="11"/>
        <v>0.6576262616829911</v>
      </c>
      <c r="S64" s="312"/>
      <c r="T64" s="296"/>
      <c r="U64" s="777"/>
      <c r="V64" s="777"/>
      <c r="W64" s="778"/>
      <c r="X64" s="779"/>
      <c r="Y64" s="331"/>
      <c r="Z64" s="331"/>
      <c r="AA64" s="336"/>
    </row>
    <row r="65" spans="2:27" ht="15" hidden="1" customHeight="1" outlineLevel="3" x14ac:dyDescent="0.25">
      <c r="B65" s="95"/>
      <c r="C65" s="51"/>
      <c r="D65" s="52"/>
      <c r="E65" s="53">
        <v>5</v>
      </c>
      <c r="F65" s="53" t="str">
        <f>+CONCATENATE($B$10,"",$C$41,"",$D$63,"00",E65)</f>
        <v>21.02.004.005</v>
      </c>
      <c r="G65" s="460" t="s">
        <v>36</v>
      </c>
      <c r="H65" s="93">
        <f>+VLOOKUP(F65,matriz01,3,FALSE)</f>
        <v>56034</v>
      </c>
      <c r="I65" s="54">
        <f>+VLOOKUP(F65,matriz01,4,FALSE)</f>
        <v>56034</v>
      </c>
      <c r="J65" s="48">
        <f ca="1">+VLOOKUP(F65,matriz01,5,FALSE)</f>
        <v>19353.006000000001</v>
      </c>
      <c r="K65" s="1545">
        <f t="shared" ca="1" si="19"/>
        <v>0.34537969804047547</v>
      </c>
      <c r="L65" s="507">
        <f>INDEX(coincidenciaP01,MATCH(F65,indicep01,0),7)</f>
        <v>19353.006000000001</v>
      </c>
      <c r="M65" s="1545">
        <f t="shared" si="20"/>
        <v>0.34537969804047547</v>
      </c>
      <c r="N65" s="142">
        <f>INDEX(coincidenciaP01,MATCH(F65,indicep01,0),9)</f>
        <v>36680.993999999999</v>
      </c>
      <c r="O65" s="1556">
        <f t="shared" si="21"/>
        <v>0.65462030195952459</v>
      </c>
      <c r="P65" s="94">
        <f>+'Prog 01'!Q65</f>
        <v>51749.999999999993</v>
      </c>
      <c r="Q65" s="54">
        <f ca="1">+'Prog 01'!R65</f>
        <v>32558.30343</v>
      </c>
      <c r="R65" s="1556">
        <f t="shared" ca="1" si="11"/>
        <v>0.62914596000000012</v>
      </c>
      <c r="T65" s="296"/>
      <c r="U65" s="296"/>
      <c r="V65" s="296"/>
      <c r="W65" s="338"/>
      <c r="X65" s="331"/>
      <c r="Y65" s="331"/>
      <c r="Z65" s="331"/>
      <c r="AA65" s="336"/>
    </row>
    <row r="66" spans="2:27" ht="15" hidden="1" customHeight="1" outlineLevel="3" x14ac:dyDescent="0.25">
      <c r="B66" s="95"/>
      <c r="C66" s="51"/>
      <c r="D66" s="52"/>
      <c r="E66" s="53">
        <v>6</v>
      </c>
      <c r="F66" s="53" t="str">
        <f>+CONCATENATE($B$10,"",$C$41,"",$D$63,"00",E66)</f>
        <v>21.02.004.006</v>
      </c>
      <c r="G66" s="460" t="s">
        <v>37</v>
      </c>
      <c r="H66" s="93">
        <f>+VLOOKUP(F66,matriz01,3,FALSE)</f>
        <v>73993.005999999994</v>
      </c>
      <c r="I66" s="54">
        <f>+VLOOKUP(F66,matriz01,4,FALSE)</f>
        <v>71774.733999999997</v>
      </c>
      <c r="J66" s="48">
        <f ca="1">+VLOOKUP(F66,matriz01,5,FALSE)</f>
        <v>62853.390999999996</v>
      </c>
      <c r="K66" s="1545">
        <f t="shared" ca="1" si="19"/>
        <v>0.87570357279206357</v>
      </c>
      <c r="L66" s="507">
        <f>INDEX(coincidenciaP01,MATCH(F66,indicep01,0),7)</f>
        <v>62853.391000000003</v>
      </c>
      <c r="M66" s="1545">
        <f t="shared" si="20"/>
        <v>0.87570357279206368</v>
      </c>
      <c r="N66" s="142">
        <f>INDEX(coincidenciaP01,MATCH(F66,indicep01,0),9)</f>
        <v>8921.3430000000008</v>
      </c>
      <c r="O66" s="1556">
        <f t="shared" si="21"/>
        <v>0.12429642720793645</v>
      </c>
      <c r="P66" s="94">
        <f>+'Prog 01'!Q66</f>
        <v>131774.05858499999</v>
      </c>
      <c r="Q66" s="54">
        <f ca="1">+'Prog 01'!R66</f>
        <v>67820.097239999988</v>
      </c>
      <c r="R66" s="1556">
        <f t="shared" ca="1" si="11"/>
        <v>0.51466956370819439</v>
      </c>
      <c r="T66" s="296"/>
      <c r="U66" s="296"/>
      <c r="V66" s="296"/>
      <c r="W66" s="338"/>
      <c r="X66" s="331"/>
      <c r="Y66" s="331"/>
      <c r="Z66" s="331"/>
      <c r="AA66" s="336"/>
    </row>
    <row r="67" spans="2:27" ht="15" hidden="1" customHeight="1" outlineLevel="3" x14ac:dyDescent="0.25">
      <c r="B67" s="95"/>
      <c r="C67" s="51"/>
      <c r="D67" s="52"/>
      <c r="E67" s="53">
        <v>7</v>
      </c>
      <c r="F67" s="53" t="str">
        <f>+CONCATENATE($B$10,"",$C$41,"",$D$63,"00",E67)</f>
        <v>21.02.004.007</v>
      </c>
      <c r="G67" s="460" t="s">
        <v>38</v>
      </c>
      <c r="H67" s="93">
        <f>+'Prog 01'!I67</f>
        <v>700</v>
      </c>
      <c r="I67" s="54">
        <f>+'Prog 01'!J67</f>
        <v>700</v>
      </c>
      <c r="J67" s="54">
        <v>0</v>
      </c>
      <c r="K67" s="1545">
        <v>0</v>
      </c>
      <c r="L67" s="507">
        <v>0</v>
      </c>
      <c r="M67" s="1545">
        <f t="shared" si="20"/>
        <v>0</v>
      </c>
      <c r="N67" s="142">
        <f>+I67-L67</f>
        <v>700</v>
      </c>
      <c r="O67" s="1556">
        <v>0</v>
      </c>
      <c r="P67" s="94">
        <f>+'Prog 01'!Q67</f>
        <v>517.5</v>
      </c>
      <c r="Q67" s="54">
        <v>0</v>
      </c>
      <c r="R67" s="1556">
        <v>0</v>
      </c>
      <c r="T67" s="296"/>
      <c r="U67" s="296"/>
      <c r="V67" s="296"/>
      <c r="W67" s="338"/>
      <c r="X67" s="331"/>
      <c r="Y67" s="331"/>
      <c r="Z67" s="331"/>
      <c r="AA67" s="336"/>
    </row>
    <row r="68" spans="2:27" s="90" customFormat="1" ht="15" hidden="1" customHeight="1" outlineLevel="2" x14ac:dyDescent="0.25">
      <c r="B68" s="95"/>
      <c r="C68" s="51"/>
      <c r="D68" s="52" t="s">
        <v>159</v>
      </c>
      <c r="E68" s="53"/>
      <c r="F68" s="53"/>
      <c r="G68" s="459" t="s">
        <v>34</v>
      </c>
      <c r="H68" s="93">
        <f>SUM(H69:H71)</f>
        <v>86350</v>
      </c>
      <c r="I68" s="54">
        <f>SUM(I69:I71)</f>
        <v>95949.695999999996</v>
      </c>
      <c r="J68" s="48">
        <f ca="1">SUM(J69:J71)</f>
        <v>18454.588</v>
      </c>
      <c r="K68" s="1545">
        <f t="shared" ref="K68:K113" ca="1" si="22">IFERROR(J68/I68,"0.00%")</f>
        <v>0.19233607577037035</v>
      </c>
      <c r="L68" s="457">
        <f>SUM(L69:L71)</f>
        <v>18454.588</v>
      </c>
      <c r="M68" s="1545">
        <f t="shared" si="20"/>
        <v>0.19233607577037035</v>
      </c>
      <c r="N68" s="142">
        <f>SUM(N69:N71)</f>
        <v>77495.108000000007</v>
      </c>
      <c r="O68" s="1556">
        <f t="shared" ref="O68:O76" si="23">+IFERROR(N68/I68,0)</f>
        <v>0.80766392422962974</v>
      </c>
      <c r="P68" s="93">
        <f>SUM(P69:P71)</f>
        <v>169402.15115999998</v>
      </c>
      <c r="Q68" s="54">
        <f ca="1">SUM(Q69:Q71)</f>
        <v>17694.503864999999</v>
      </c>
      <c r="R68" s="1556">
        <f t="shared" ref="R68:R99" ca="1" si="24">IFERROR(Q68/P68,"0.00%")</f>
        <v>0.10445265153857212</v>
      </c>
      <c r="S68" s="42"/>
      <c r="T68" s="296"/>
      <c r="U68" s="296"/>
      <c r="V68" s="296"/>
      <c r="W68" s="338"/>
      <c r="X68" s="331"/>
      <c r="Y68" s="331"/>
      <c r="Z68" s="331"/>
      <c r="AA68" s="336"/>
    </row>
    <row r="69" spans="2:27" ht="15" hidden="1" customHeight="1" outlineLevel="3" x14ac:dyDescent="0.25">
      <c r="B69" s="95"/>
      <c r="C69" s="51"/>
      <c r="D69" s="52"/>
      <c r="E69" s="53">
        <v>1</v>
      </c>
      <c r="F69" s="53" t="str">
        <f>+CONCATENATE($B$10,"",$C$41,"",$D$68,"00",E69)</f>
        <v>21.02.005.001</v>
      </c>
      <c r="G69" s="460" t="s">
        <v>95</v>
      </c>
      <c r="H69" s="93">
        <f>+VLOOKUP(F69,matriz01,3,FALSE)</f>
        <v>10</v>
      </c>
      <c r="I69" s="54">
        <f>+VLOOKUP(F69,matriz01,4,FALSE)</f>
        <v>10</v>
      </c>
      <c r="J69" s="48">
        <f ca="1">+VLOOKUP(F69,matriz01,5,FALSE)</f>
        <v>0</v>
      </c>
      <c r="K69" s="1545">
        <f t="shared" ca="1" si="22"/>
        <v>0</v>
      </c>
      <c r="L69" s="54">
        <f>INDEX(coincidenciaP01,MATCH(F69,indicep01,0),7)</f>
        <v>0</v>
      </c>
      <c r="M69" s="1545">
        <f t="shared" si="20"/>
        <v>0</v>
      </c>
      <c r="N69" s="142">
        <f>INDEX(coincidenciaP01,MATCH(F69,indicep01,0),9)</f>
        <v>10</v>
      </c>
      <c r="O69" s="1556">
        <f t="shared" si="23"/>
        <v>1</v>
      </c>
      <c r="P69" s="93">
        <f>+'Prog 01'!Q69</f>
        <v>49357.409129999993</v>
      </c>
      <c r="Q69" s="54">
        <f ca="1">+'Prog 01'!R69</f>
        <v>0</v>
      </c>
      <c r="R69" s="1556">
        <f t="shared" ca="1" si="24"/>
        <v>0</v>
      </c>
      <c r="T69" s="296"/>
      <c r="U69" s="296"/>
      <c r="V69" s="296"/>
      <c r="W69" s="338"/>
      <c r="X69" s="331"/>
      <c r="Y69" s="331"/>
      <c r="Z69" s="331"/>
      <c r="AA69" s="336"/>
    </row>
    <row r="70" spans="2:27" ht="15" hidden="1" customHeight="1" outlineLevel="3" x14ac:dyDescent="0.25">
      <c r="B70" s="95"/>
      <c r="C70" s="51"/>
      <c r="D70" s="52"/>
      <c r="E70" s="53">
        <v>2</v>
      </c>
      <c r="F70" s="53" t="str">
        <f>+CONCATENATE($B$10,"",$C$41,"",$D$68,"00",E70)</f>
        <v>21.02.005.002</v>
      </c>
      <c r="G70" s="460" t="s">
        <v>96</v>
      </c>
      <c r="H70" s="93">
        <f>+VLOOKUP(F70,matriz01,3,FALSE)</f>
        <v>17560</v>
      </c>
      <c r="I70" s="54">
        <f>+VLOOKUP(F70,matriz01,4,FALSE)</f>
        <v>27159.696</v>
      </c>
      <c r="J70" s="48">
        <f ca="1">+VLOOKUP(F70,matriz01,5,FALSE)</f>
        <v>18454.588</v>
      </c>
      <c r="K70" s="1545">
        <f t="shared" ca="1" si="22"/>
        <v>0.67948433590714707</v>
      </c>
      <c r="L70" s="507">
        <f>INDEX(coincidenciaP01,MATCH(F70,indicep01,0),7)</f>
        <v>18454.588</v>
      </c>
      <c r="M70" s="1545">
        <f t="shared" si="20"/>
        <v>0.67948433590714707</v>
      </c>
      <c r="N70" s="54">
        <f>INDEX(coincidenciaP01,MATCH(F70,indicep01,0),9)</f>
        <v>8705.1080000000002</v>
      </c>
      <c r="O70" s="1556">
        <f t="shared" si="23"/>
        <v>0.32051566409285287</v>
      </c>
      <c r="P70" s="93">
        <f>+'Prog 01'!Q70</f>
        <v>18545.557454999998</v>
      </c>
      <c r="Q70" s="54">
        <f ca="1">+'Prog 01'!R70</f>
        <v>17694.503864999999</v>
      </c>
      <c r="R70" s="1556">
        <f t="shared" ca="1" si="24"/>
        <v>0.95411011008620017</v>
      </c>
      <c r="T70" s="296"/>
      <c r="U70" s="296"/>
      <c r="V70" s="296"/>
      <c r="W70" s="338"/>
      <c r="X70" s="331"/>
      <c r="Y70" s="331"/>
      <c r="Z70" s="331"/>
      <c r="AA70" s="336"/>
    </row>
    <row r="71" spans="2:27" ht="15" hidden="1" customHeight="1" outlineLevel="3" x14ac:dyDescent="0.25">
      <c r="B71" s="95"/>
      <c r="C71" s="51"/>
      <c r="D71" s="52"/>
      <c r="E71" s="53">
        <v>3</v>
      </c>
      <c r="F71" s="53" t="str">
        <f>+CONCATENATE($B$10,"",$C$41,"",$D$68,"00",E71)</f>
        <v>21.02.005.003</v>
      </c>
      <c r="G71" s="460" t="s">
        <v>97</v>
      </c>
      <c r="H71" s="93">
        <f>+VLOOKUP(F71,matriz01,3,FALSE)</f>
        <v>68780</v>
      </c>
      <c r="I71" s="54">
        <f>+VLOOKUP(F71,matriz01,4,FALSE)</f>
        <v>68780</v>
      </c>
      <c r="J71" s="48">
        <f ca="1">+VLOOKUP(F71,matriz01,5,FALSE)</f>
        <v>0</v>
      </c>
      <c r="K71" s="1545">
        <f t="shared" ca="1" si="22"/>
        <v>0</v>
      </c>
      <c r="L71" s="507">
        <f>INDEX(coincidenciaP01,MATCH(F71,indicep01,0),7)</f>
        <v>0</v>
      </c>
      <c r="M71" s="1545">
        <f t="shared" si="20"/>
        <v>0</v>
      </c>
      <c r="N71" s="142">
        <f>INDEX(coincidenciaP01,MATCH(F71,indicep01,0),9)</f>
        <v>68780</v>
      </c>
      <c r="O71" s="1556">
        <f t="shared" si="23"/>
        <v>1</v>
      </c>
      <c r="P71" s="93">
        <f>+'Prog 01'!Q71</f>
        <v>101499.18457499999</v>
      </c>
      <c r="Q71" s="54">
        <f ca="1">+'Prog 01'!R71</f>
        <v>0</v>
      </c>
      <c r="R71" s="1556">
        <f t="shared" ca="1" si="24"/>
        <v>0</v>
      </c>
      <c r="T71" s="296"/>
      <c r="U71" s="296"/>
      <c r="V71" s="296"/>
      <c r="W71" s="338"/>
      <c r="X71" s="331"/>
      <c r="Y71" s="331"/>
      <c r="Z71" s="331"/>
      <c r="AA71" s="336"/>
    </row>
    <row r="72" spans="2:27" s="90" customFormat="1" ht="15" hidden="1" customHeight="1" outlineLevel="1" x14ac:dyDescent="0.25">
      <c r="B72" s="95"/>
      <c r="C72" s="51" t="s">
        <v>161</v>
      </c>
      <c r="D72" s="52"/>
      <c r="E72" s="53"/>
      <c r="F72" s="53"/>
      <c r="G72" s="459" t="s">
        <v>102</v>
      </c>
      <c r="H72" s="94">
        <f>+H73+H76+H77</f>
        <v>1074257</v>
      </c>
      <c r="I72" s="54">
        <f>+I73+I76+I77</f>
        <v>1105413.453</v>
      </c>
      <c r="J72" s="172">
        <f ca="1">+J73+J76+J77</f>
        <v>576906.90099999995</v>
      </c>
      <c r="K72" s="1545">
        <f t="shared" ca="1" si="22"/>
        <v>0.52189241901690508</v>
      </c>
      <c r="L72" s="508">
        <f>+L73+L76+L77</f>
        <v>576906.90099999995</v>
      </c>
      <c r="M72" s="1545">
        <f t="shared" si="20"/>
        <v>0.52189241901690508</v>
      </c>
      <c r="N72" s="142">
        <f>+N73+N76+N77</f>
        <v>528506.55200000003</v>
      </c>
      <c r="O72" s="1556">
        <f t="shared" si="23"/>
        <v>0.47810758098309486</v>
      </c>
      <c r="P72" s="145">
        <f>+P73+P76+P77</f>
        <v>1562310.085005</v>
      </c>
      <c r="Q72" s="55">
        <f ca="1">+Q73+Q76+Q77</f>
        <v>604165.63598999998</v>
      </c>
      <c r="R72" s="1556">
        <f t="shared" ca="1" si="24"/>
        <v>0.38671301029722688</v>
      </c>
      <c r="S72" s="42"/>
      <c r="T72" s="296"/>
      <c r="U72" s="296"/>
      <c r="V72" s="296"/>
      <c r="W72" s="338"/>
      <c r="X72" s="331"/>
      <c r="Y72" s="331"/>
      <c r="Z72" s="331"/>
      <c r="AA72" s="336"/>
    </row>
    <row r="73" spans="2:27" s="90" customFormat="1" ht="15" hidden="1" customHeight="1" outlineLevel="2" x14ac:dyDescent="0.25">
      <c r="B73" s="95"/>
      <c r="C73" s="51"/>
      <c r="D73" s="52" t="s">
        <v>154</v>
      </c>
      <c r="E73" s="53"/>
      <c r="F73" s="53"/>
      <c r="G73" s="459" t="s">
        <v>41</v>
      </c>
      <c r="H73" s="94">
        <f>SUM(H74:H75)</f>
        <v>1009080</v>
      </c>
      <c r="I73" s="54">
        <f>SUM(I74:I75)</f>
        <v>1027384</v>
      </c>
      <c r="J73" s="172">
        <f ca="1">SUM(J74:J75)</f>
        <v>509397.848</v>
      </c>
      <c r="K73" s="1545">
        <f t="shared" ca="1" si="22"/>
        <v>0.49582030477406697</v>
      </c>
      <c r="L73" s="508">
        <f>SUM(L74:L75)</f>
        <v>509397.848</v>
      </c>
      <c r="M73" s="1545">
        <f t="shared" si="20"/>
        <v>0.49582030477406697</v>
      </c>
      <c r="N73" s="142">
        <f>SUM(N74:N75)</f>
        <v>517986.152</v>
      </c>
      <c r="O73" s="1556">
        <f t="shared" si="23"/>
        <v>0.50417969522593309</v>
      </c>
      <c r="P73" s="145">
        <f>SUM(P74:P75)</f>
        <v>1523408.22</v>
      </c>
      <c r="Q73" s="55">
        <f ca="1">SUM(Q74:Q75)</f>
        <v>597857.87402999995</v>
      </c>
      <c r="R73" s="1556">
        <f t="shared" ca="1" si="24"/>
        <v>0.39244758311071731</v>
      </c>
      <c r="S73" s="42"/>
      <c r="T73" s="296"/>
      <c r="U73" s="296"/>
      <c r="V73" s="296"/>
      <c r="W73" s="338"/>
      <c r="X73" s="331"/>
      <c r="Y73" s="331"/>
      <c r="Z73" s="331"/>
      <c r="AA73" s="336"/>
    </row>
    <row r="74" spans="2:27" ht="15" hidden="1" customHeight="1" outlineLevel="2" x14ac:dyDescent="0.25">
      <c r="B74" s="95"/>
      <c r="C74" s="51"/>
      <c r="D74" s="52"/>
      <c r="E74" s="53">
        <v>1</v>
      </c>
      <c r="F74" s="53" t="str">
        <f>+CONCATENATE($B$10,"",$C$72,"",$D$73,"00",E74)</f>
        <v>21.03.001.001</v>
      </c>
      <c r="G74" s="460" t="s">
        <v>42</v>
      </c>
      <c r="H74" s="93">
        <f>+VLOOKUP(F74,matriz01,3,FALSE)</f>
        <v>984080</v>
      </c>
      <c r="I74" s="54">
        <f>+VLOOKUP(F74,matriz01,4,FALSE)</f>
        <v>1011946</v>
      </c>
      <c r="J74" s="48">
        <f ca="1">+VLOOKUP(F74,matriz01,5,FALSE)</f>
        <v>498816.67300000001</v>
      </c>
      <c r="K74" s="1545">
        <f t="shared" ca="1" si="22"/>
        <v>0.49292815328090628</v>
      </c>
      <c r="L74" s="507">
        <f>INDEX(coincidenciaP01,MATCH(F74,indicep01,0),7)</f>
        <v>498816.67300000001</v>
      </c>
      <c r="M74" s="1545">
        <f t="shared" si="20"/>
        <v>0.49292815328090628</v>
      </c>
      <c r="N74" s="142">
        <f>INDEX(coincidenciaP01,MATCH(F74,indicep01,0),9)</f>
        <v>513129.32699999999</v>
      </c>
      <c r="O74" s="1556">
        <f t="shared" si="23"/>
        <v>0.50707184671909367</v>
      </c>
      <c r="P74" s="94">
        <f>+'Prog 01'!Q74</f>
        <v>1509277.35672</v>
      </c>
      <c r="Q74" s="54">
        <f ca="1">+'Prog 01'!R74</f>
        <v>587671.25809499994</v>
      </c>
      <c r="R74" s="1556">
        <f t="shared" ca="1" si="24"/>
        <v>0.38937260635258059</v>
      </c>
      <c r="T74" s="296"/>
      <c r="U74" s="296"/>
      <c r="V74" s="296"/>
      <c r="W74" s="338"/>
      <c r="X74" s="331"/>
      <c r="Y74" s="331"/>
      <c r="Z74" s="331"/>
      <c r="AA74" s="336"/>
    </row>
    <row r="75" spans="2:27" ht="15" hidden="1" customHeight="1" outlineLevel="2" x14ac:dyDescent="0.25">
      <c r="B75" s="95"/>
      <c r="C75" s="51"/>
      <c r="D75" s="52"/>
      <c r="E75" s="53">
        <v>2</v>
      </c>
      <c r="F75" s="53" t="str">
        <f>+CONCATENATE($B$10,"",$C$72,"",$D$73,"00",E75)</f>
        <v>21.03.001.002</v>
      </c>
      <c r="G75" s="460" t="s">
        <v>43</v>
      </c>
      <c r="H75" s="93">
        <f>+VLOOKUP(F75,matriz01,3,FALSE)</f>
        <v>25000</v>
      </c>
      <c r="I75" s="54">
        <f>+VLOOKUP(F75,matriz01,4,FALSE)</f>
        <v>15438</v>
      </c>
      <c r="J75" s="48">
        <f ca="1">+VLOOKUP(F75,matriz01,5,FALSE)</f>
        <v>10581.174999999999</v>
      </c>
      <c r="K75" s="1545">
        <f t="shared" ca="1" si="22"/>
        <v>0.68539804378805536</v>
      </c>
      <c r="L75" s="507">
        <f>INDEX(coincidenciaP01,MATCH(F75,indicep01,0),7)</f>
        <v>10581.174999999999</v>
      </c>
      <c r="M75" s="1545">
        <f t="shared" si="20"/>
        <v>0.68539804378805536</v>
      </c>
      <c r="N75" s="142">
        <f>INDEX(coincidenciaP01,MATCH(F75,indicep01,0),9)</f>
        <v>4856.8249999999998</v>
      </c>
      <c r="O75" s="1556">
        <f t="shared" si="23"/>
        <v>0.31460195621194453</v>
      </c>
      <c r="P75" s="94">
        <f>+'Prog 01'!Q75</f>
        <v>14130.86328</v>
      </c>
      <c r="Q75" s="54">
        <f ca="1">+'Prog 01'!R75</f>
        <v>10186.615934999998</v>
      </c>
      <c r="R75" s="1556">
        <f t="shared" ca="1" si="24"/>
        <v>0.72087711367341167</v>
      </c>
      <c r="T75" s="296"/>
      <c r="U75" s="296"/>
      <c r="V75" s="296"/>
      <c r="W75" s="338"/>
      <c r="X75" s="331"/>
      <c r="Y75" s="331"/>
      <c r="Z75" s="331"/>
      <c r="AA75" s="336"/>
    </row>
    <row r="76" spans="2:27" ht="15" hidden="1" customHeight="1" outlineLevel="2" x14ac:dyDescent="0.25">
      <c r="B76" s="95"/>
      <c r="C76" s="51"/>
      <c r="D76" s="56" t="s">
        <v>324</v>
      </c>
      <c r="E76" s="53"/>
      <c r="F76" s="53" t="str">
        <f>+CONCATENATE($B$10,"",$C$72,D76)</f>
        <v>21.03.005</v>
      </c>
      <c r="G76" s="460" t="s">
        <v>323</v>
      </c>
      <c r="H76" s="93">
        <f>+'Prog 01'!I76</f>
        <v>65177</v>
      </c>
      <c r="I76" s="54">
        <f>+'Prog 01'!J76</f>
        <v>78029.452999999994</v>
      </c>
      <c r="J76" s="48">
        <f ca="1">+'Prog 01'!K76</f>
        <v>67509.053</v>
      </c>
      <c r="K76" s="1545">
        <f t="shared" ca="1" si="22"/>
        <v>0.86517398757107788</v>
      </c>
      <c r="L76" s="457">
        <f>+'Prog 01'!M76</f>
        <v>67509.053</v>
      </c>
      <c r="M76" s="1545">
        <f t="shared" si="20"/>
        <v>0.86517398757107788</v>
      </c>
      <c r="N76" s="142">
        <f>+'Prog 01'!O76</f>
        <v>10520.4</v>
      </c>
      <c r="O76" s="1556">
        <f t="shared" si="23"/>
        <v>0.1348260124289222</v>
      </c>
      <c r="P76" s="94">
        <f>+'Prog 01'!Q76</f>
        <v>38777.665004999995</v>
      </c>
      <c r="Q76" s="54">
        <f ca="1">+'Prog 01'!R76</f>
        <v>6307.7619599999989</v>
      </c>
      <c r="R76" s="1556">
        <f t="shared" ca="1" si="24"/>
        <v>0.16266482159734671</v>
      </c>
      <c r="T76" s="296"/>
      <c r="U76" s="296"/>
      <c r="V76" s="296"/>
      <c r="W76" s="338"/>
      <c r="X76" s="331"/>
      <c r="Y76" s="331"/>
      <c r="Z76" s="331"/>
      <c r="AA76" s="336"/>
    </row>
    <row r="77" spans="2:27" ht="15" hidden="1" customHeight="1" outlineLevel="2" x14ac:dyDescent="0.25">
      <c r="B77" s="95"/>
      <c r="C77" s="51"/>
      <c r="D77" s="360"/>
      <c r="E77" s="171"/>
      <c r="F77" s="171" t="s">
        <v>783</v>
      </c>
      <c r="G77" s="301" t="s">
        <v>309</v>
      </c>
      <c r="H77" s="175">
        <f>+'Prog 01'!I77</f>
        <v>0</v>
      </c>
      <c r="I77" s="54">
        <f>+'Prog 01'!J77</f>
        <v>0</v>
      </c>
      <c r="J77" s="48">
        <f ca="1">+'Prog 01'!K77</f>
        <v>0</v>
      </c>
      <c r="K77" s="1545" t="str">
        <f t="shared" ca="1" si="22"/>
        <v>0.00%</v>
      </c>
      <c r="L77" s="458">
        <f>+'Prog 01'!M77</f>
        <v>0</v>
      </c>
      <c r="M77" s="1545">
        <f t="shared" ref="M77:M140" si="25">+IFERROR(L77/I77,0)</f>
        <v>0</v>
      </c>
      <c r="N77" s="54">
        <f>+'Prog 01'!O77</f>
        <v>0</v>
      </c>
      <c r="O77" s="1556">
        <f t="shared" ref="O77:O140" si="26">+IFERROR(N77/I77,0)</f>
        <v>0</v>
      </c>
      <c r="P77" s="94">
        <f>+'Prog 01'!Q77</f>
        <v>124.19999999999999</v>
      </c>
      <c r="Q77" s="54">
        <f ca="1">+'Prog 01'!R77</f>
        <v>0</v>
      </c>
      <c r="R77" s="1556">
        <f t="shared" ca="1" si="24"/>
        <v>0</v>
      </c>
      <c r="T77" s="296"/>
      <c r="U77" s="296"/>
      <c r="V77" s="296"/>
      <c r="W77" s="338"/>
      <c r="X77" s="331"/>
      <c r="Y77" s="331"/>
      <c r="Z77" s="331"/>
      <c r="AA77" s="336"/>
    </row>
    <row r="78" spans="2:27" ht="15" customHeight="1" collapsed="1" x14ac:dyDescent="0.25">
      <c r="B78" s="95">
        <v>22</v>
      </c>
      <c r="C78" s="51"/>
      <c r="D78" s="52"/>
      <c r="E78" s="53"/>
      <c r="F78" s="53"/>
      <c r="G78" s="459" t="s">
        <v>15</v>
      </c>
      <c r="H78" s="93">
        <f>+H79+H83+H85+H98+H107+H115+H118+H125+H130+H133+H138</f>
        <v>2404066</v>
      </c>
      <c r="I78" s="54">
        <f>+I79+I83+I85+I98+I107+I115+I118+I125+I130+I133+I138</f>
        <v>4625753</v>
      </c>
      <c r="J78" s="54">
        <f ca="1">+J79+J83+J85+J98+J107+J115+J118+J125+J130+J133+J138</f>
        <v>1446273.0099999998</v>
      </c>
      <c r="K78" s="1545">
        <f t="shared" ca="1" si="22"/>
        <v>0.31265677393496794</v>
      </c>
      <c r="L78" s="457">
        <f>+L79+L83+L85+L98+L107+L115+L118+L125+L130+L133+L138</f>
        <v>3153423.3119999999</v>
      </c>
      <c r="M78" s="1545">
        <f t="shared" si="25"/>
        <v>0.68171026684736513</v>
      </c>
      <c r="N78" s="54">
        <f>+N79+N83+N85+N98+N107+N115+N118+N125+N130+N133+N138</f>
        <v>1472329.6879999998</v>
      </c>
      <c r="O78" s="1556">
        <f t="shared" si="26"/>
        <v>0.31828973315263481</v>
      </c>
      <c r="P78" s="93">
        <f>+P79+P83+P85+P98+P107+P115+P118+P125+P130+P133+P138</f>
        <v>4521644.8650000002</v>
      </c>
      <c r="Q78" s="54">
        <f ca="1">+Q79+Q83+Q85+Q98+Q107+Q115+Q118+Q125+Q130+Q133+Q138</f>
        <v>1028993.9415749999</v>
      </c>
      <c r="R78" s="1556">
        <f t="shared" ca="1" si="24"/>
        <v>0.22757071205215049</v>
      </c>
      <c r="T78" s="296"/>
      <c r="U78" s="296"/>
      <c r="V78" s="338"/>
      <c r="W78" s="338"/>
      <c r="X78" s="331"/>
      <c r="Y78" s="331"/>
      <c r="Z78" s="331"/>
      <c r="AA78" s="336"/>
    </row>
    <row r="79" spans="2:27" ht="15" hidden="1" customHeight="1" outlineLevel="1" x14ac:dyDescent="0.25">
      <c r="B79" s="95"/>
      <c r="C79" s="51" t="s">
        <v>162</v>
      </c>
      <c r="D79" s="52"/>
      <c r="E79" s="53"/>
      <c r="F79" s="53"/>
      <c r="G79" s="459" t="s">
        <v>44</v>
      </c>
      <c r="H79" s="93">
        <f>+H81+H82</f>
        <v>20565</v>
      </c>
      <c r="I79" s="54">
        <f>+I81+I82+I80</f>
        <v>32648.798000000003</v>
      </c>
      <c r="J79" s="48">
        <f ca="1">+J81+J82+J80</f>
        <v>14519.767</v>
      </c>
      <c r="K79" s="1545">
        <f t="shared" ca="1" si="22"/>
        <v>0.44472592834811248</v>
      </c>
      <c r="L79" s="457">
        <f>+L81+L82+L80</f>
        <v>19502.773000000001</v>
      </c>
      <c r="M79" s="1545">
        <f t="shared" si="25"/>
        <v>0.59735041394173227</v>
      </c>
      <c r="N79" s="142">
        <f>+N81+N82</f>
        <v>13146.025000000001</v>
      </c>
      <c r="O79" s="1556">
        <f t="shared" si="26"/>
        <v>0.40264958605826778</v>
      </c>
      <c r="P79" s="93">
        <f>+P81+P82+P80</f>
        <v>30227.936759999997</v>
      </c>
      <c r="Q79" s="54">
        <f ca="1">+Q81+Q82+Q80</f>
        <v>27665.023184999998</v>
      </c>
      <c r="R79" s="1556">
        <f t="shared" ca="1" si="24"/>
        <v>0.91521374431378821</v>
      </c>
      <c r="T79" s="296"/>
      <c r="U79" s="296"/>
      <c r="W79" s="338"/>
      <c r="X79" s="331"/>
      <c r="Y79" s="331"/>
      <c r="Z79" s="331"/>
      <c r="AA79" s="336"/>
    </row>
    <row r="80" spans="2:27" ht="15" hidden="1" customHeight="1" outlineLevel="1" x14ac:dyDescent="0.25">
      <c r="B80" s="95"/>
      <c r="C80" s="51"/>
      <c r="D80" s="52" t="s">
        <v>167</v>
      </c>
      <c r="E80" s="53"/>
      <c r="F80" s="53" t="str">
        <f>+CONCATENATE($B$78,"",$C$79,"",D80)</f>
        <v>22.02.001</v>
      </c>
      <c r="G80" s="459" t="s">
        <v>457</v>
      </c>
      <c r="H80" s="93">
        <f>+VLOOKUP(F80,matriz01,3,FALSE)</f>
        <v>0</v>
      </c>
      <c r="I80" s="54">
        <f>+VLOOKUP(F80,matriz01,4,FALSE)</f>
        <v>0</v>
      </c>
      <c r="J80" s="48">
        <f ca="1">+VLOOKUP(F80,matriz01,5,FALSE)</f>
        <v>0</v>
      </c>
      <c r="K80" s="1545" t="str">
        <f t="shared" ca="1" si="22"/>
        <v>0.00%</v>
      </c>
      <c r="L80" s="507">
        <f>INDEX(coincidenciaP01,MATCH(F80,indicep01,0),7)</f>
        <v>0</v>
      </c>
      <c r="M80" s="1545">
        <f t="shared" si="25"/>
        <v>0</v>
      </c>
      <c r="N80" s="54">
        <f>INDEX(coincidenciaP01,MATCH(F80,indicep01,0),9)</f>
        <v>0</v>
      </c>
      <c r="O80" s="1556">
        <f t="shared" si="26"/>
        <v>0</v>
      </c>
      <c r="P80" s="93">
        <f>+'Prog 01'!Q80</f>
        <v>0</v>
      </c>
      <c r="Q80" s="54">
        <f ca="1">+'Prog 01'!R80</f>
        <v>0</v>
      </c>
      <c r="R80" s="1556" t="str">
        <f t="shared" ca="1" si="24"/>
        <v>0.00%</v>
      </c>
      <c r="T80" s="296"/>
      <c r="U80" s="296"/>
      <c r="W80" s="338"/>
      <c r="X80" s="331"/>
      <c r="Y80" s="331"/>
      <c r="Z80" s="331"/>
      <c r="AA80" s="336"/>
    </row>
    <row r="81" spans="2:27" ht="15" hidden="1" customHeight="1" outlineLevel="2" x14ac:dyDescent="0.25">
      <c r="B81" s="95"/>
      <c r="C81" s="51"/>
      <c r="D81" s="52" t="s">
        <v>163</v>
      </c>
      <c r="E81" s="53"/>
      <c r="F81" s="53" t="str">
        <f>+CONCATENATE($B$78,"",$C$79,"",D81)</f>
        <v>22.02.002</v>
      </c>
      <c r="G81" s="460" t="s">
        <v>45</v>
      </c>
      <c r="H81" s="93">
        <f>+VLOOKUP(F81,matriz01,3,FALSE)</f>
        <v>17115</v>
      </c>
      <c r="I81" s="54">
        <f>+VLOOKUP(F81,matriz01,4,FALSE)</f>
        <v>21533.651000000002</v>
      </c>
      <c r="J81" s="48">
        <f ca="1">+VLOOKUP(F81,matriz01,5,FALSE)</f>
        <v>7551.8379999999997</v>
      </c>
      <c r="K81" s="1545">
        <f t="shared" ca="1" si="22"/>
        <v>0.35069937745345642</v>
      </c>
      <c r="L81" s="507">
        <f>INDEX(coincidenciaP01,MATCH(F81,indicep01,0),7)</f>
        <v>10437.825999999999</v>
      </c>
      <c r="M81" s="1545">
        <f t="shared" si="25"/>
        <v>0.48472161084063259</v>
      </c>
      <c r="N81" s="142">
        <f>INDEX(coincidenciaP01,MATCH(F81,indicep01,0),9)</f>
        <v>11095.825000000001</v>
      </c>
      <c r="O81" s="1556">
        <f t="shared" si="26"/>
        <v>0.5152783891593673</v>
      </c>
      <c r="P81" s="94">
        <f>+'Prog 01'!Q81</f>
        <v>20820.009285</v>
      </c>
      <c r="Q81" s="54">
        <f ca="1">+'Prog 01'!R81</f>
        <v>19671.837209999998</v>
      </c>
      <c r="R81" s="1556">
        <f t="shared" ca="1" si="24"/>
        <v>0.94485247055930877</v>
      </c>
      <c r="T81" s="296"/>
      <c r="U81" s="296"/>
      <c r="W81" s="338"/>
      <c r="X81" s="331"/>
      <c r="Y81" s="331"/>
      <c r="Z81" s="331"/>
      <c r="AA81" s="336"/>
    </row>
    <row r="82" spans="2:27" ht="15" hidden="1" customHeight="1" outlineLevel="2" x14ac:dyDescent="0.25">
      <c r="B82" s="95"/>
      <c r="C82" s="51"/>
      <c r="D82" s="52" t="s">
        <v>164</v>
      </c>
      <c r="E82" s="53"/>
      <c r="F82" s="53" t="str">
        <f>+CONCATENATE($B$78,"",$C$79,"",D82)</f>
        <v>22.02.003</v>
      </c>
      <c r="G82" s="460" t="s">
        <v>125</v>
      </c>
      <c r="H82" s="93">
        <f>+VLOOKUP(F82,matriz01,3,FALSE)</f>
        <v>3450</v>
      </c>
      <c r="I82" s="54">
        <f>+VLOOKUP(F82,matriz01,4,FALSE)</f>
        <v>11115.147000000001</v>
      </c>
      <c r="J82" s="48">
        <f ca="1">+VLOOKUP(F82,matriz01,5,FALSE)</f>
        <v>6967.9290000000001</v>
      </c>
      <c r="K82" s="1545">
        <f t="shared" ca="1" si="22"/>
        <v>0.62688590623227924</v>
      </c>
      <c r="L82" s="507">
        <f>INDEX(coincidenciaP01,MATCH(F82,indicep01,0),7)</f>
        <v>9064.9470000000001</v>
      </c>
      <c r="M82" s="1545">
        <f t="shared" si="25"/>
        <v>0.81554899813740644</v>
      </c>
      <c r="N82" s="54">
        <f>INDEX(coincidenciaP01,MATCH(F82,indicep01,0),9)</f>
        <v>2050.1999999999998</v>
      </c>
      <c r="O82" s="1556">
        <f t="shared" si="26"/>
        <v>0.18445100186259342</v>
      </c>
      <c r="P82" s="94">
        <f>+'Prog 01'!Q82</f>
        <v>9407.9274749999986</v>
      </c>
      <c r="Q82" s="54">
        <f ca="1">+'Prog 01'!R82</f>
        <v>7993.1859749999985</v>
      </c>
      <c r="R82" s="1556">
        <f t="shared" ca="1" si="24"/>
        <v>0.84962240581047843</v>
      </c>
      <c r="T82" s="296"/>
      <c r="U82" s="296"/>
      <c r="W82" s="338"/>
      <c r="X82" s="331"/>
      <c r="Y82" s="331"/>
      <c r="Z82" s="331"/>
      <c r="AA82" s="336"/>
    </row>
    <row r="83" spans="2:27" s="90" customFormat="1" ht="15" hidden="1" customHeight="1" outlineLevel="1" collapsed="1" x14ac:dyDescent="0.25">
      <c r="B83" s="95"/>
      <c r="C83" s="51" t="s">
        <v>165</v>
      </c>
      <c r="D83" s="52"/>
      <c r="E83" s="53"/>
      <c r="F83" s="53"/>
      <c r="G83" s="459" t="s">
        <v>46</v>
      </c>
      <c r="H83" s="93">
        <f>+H84</f>
        <v>30000</v>
      </c>
      <c r="I83" s="54">
        <f>+I84</f>
        <v>30000</v>
      </c>
      <c r="J83" s="48">
        <f ca="1">+J84</f>
        <v>30000</v>
      </c>
      <c r="K83" s="1545">
        <f t="shared" ca="1" si="22"/>
        <v>1</v>
      </c>
      <c r="L83" s="54">
        <f>+L84</f>
        <v>30000</v>
      </c>
      <c r="M83" s="1545">
        <f t="shared" si="25"/>
        <v>1</v>
      </c>
      <c r="N83" s="54">
        <f>+N84</f>
        <v>0</v>
      </c>
      <c r="O83" s="1556">
        <f t="shared" si="26"/>
        <v>0</v>
      </c>
      <c r="P83" s="93">
        <f>+P84</f>
        <v>0</v>
      </c>
      <c r="Q83" s="54">
        <f ca="1">+Q84</f>
        <v>0</v>
      </c>
      <c r="R83" s="1556" t="str">
        <f t="shared" ca="1" si="24"/>
        <v>0.00%</v>
      </c>
      <c r="S83" s="42"/>
      <c r="T83" s="296"/>
      <c r="U83" s="296"/>
      <c r="V83" s="332"/>
      <c r="W83" s="338"/>
      <c r="X83" s="331"/>
      <c r="Y83" s="331"/>
      <c r="Z83" s="331"/>
      <c r="AA83" s="336"/>
    </row>
    <row r="84" spans="2:27" ht="15" hidden="1" customHeight="1" outlineLevel="2" x14ac:dyDescent="0.25">
      <c r="B84" s="95"/>
      <c r="C84" s="51"/>
      <c r="D84" s="52" t="s">
        <v>167</v>
      </c>
      <c r="E84" s="53"/>
      <c r="F84" s="53" t="str">
        <f>+CONCATENATE($B$78,"",$C$83,"",D84)</f>
        <v>22.03.001</v>
      </c>
      <c r="G84" s="460" t="s">
        <v>103</v>
      </c>
      <c r="H84" s="93">
        <f>+VLOOKUP(F84,matriz01,3,FALSE)</f>
        <v>30000</v>
      </c>
      <c r="I84" s="54">
        <f>+VLOOKUP(F84,matriz01,4,FALSE)</f>
        <v>30000</v>
      </c>
      <c r="J84" s="48">
        <f ca="1">+VLOOKUP(F84,matriz01,5,FALSE)</f>
        <v>30000</v>
      </c>
      <c r="K84" s="1545">
        <f t="shared" ca="1" si="22"/>
        <v>1</v>
      </c>
      <c r="L84" s="54">
        <f>INDEX(coincidenciaP01,MATCH(F84,indicep01,0),7)</f>
        <v>30000</v>
      </c>
      <c r="M84" s="1545">
        <f t="shared" si="25"/>
        <v>1</v>
      </c>
      <c r="N84" s="54">
        <f>INDEX(coincidenciaP01,MATCH(F84,indicep01,0),9)</f>
        <v>0</v>
      </c>
      <c r="O84" s="1556">
        <f t="shared" si="26"/>
        <v>0</v>
      </c>
      <c r="P84" s="94">
        <f>+'Prog 01'!Q84</f>
        <v>0</v>
      </c>
      <c r="Q84" s="54">
        <f ca="1">+'Prog 01'!R84</f>
        <v>0</v>
      </c>
      <c r="R84" s="1556" t="str">
        <f t="shared" ca="1" si="24"/>
        <v>0.00%</v>
      </c>
      <c r="T84" s="296"/>
      <c r="U84" s="296"/>
      <c r="W84" s="338"/>
      <c r="X84" s="331"/>
      <c r="Y84" s="331"/>
      <c r="Z84" s="331"/>
      <c r="AA84" s="336"/>
    </row>
    <row r="85" spans="2:27" s="90" customFormat="1" ht="15" hidden="1" customHeight="1" outlineLevel="1" collapsed="1" x14ac:dyDescent="0.25">
      <c r="B85" s="95"/>
      <c r="C85" s="51" t="s">
        <v>166</v>
      </c>
      <c r="D85" s="52"/>
      <c r="E85" s="53"/>
      <c r="F85" s="53"/>
      <c r="G85" s="459" t="s">
        <v>47</v>
      </c>
      <c r="H85" s="93">
        <f>SUM(H86:H97)</f>
        <v>58934.061000000002</v>
      </c>
      <c r="I85" s="54">
        <f>SUM(I86:I97)</f>
        <v>52307.558999999994</v>
      </c>
      <c r="J85" s="54">
        <f ca="1">SUM(J86:J97)</f>
        <v>23304.677</v>
      </c>
      <c r="K85" s="1545">
        <f t="shared" ca="1" si="22"/>
        <v>0.44553172515658784</v>
      </c>
      <c r="L85" s="54">
        <f>SUM(L86:L97)</f>
        <v>33502.103999999999</v>
      </c>
      <c r="M85" s="1545">
        <f t="shared" si="25"/>
        <v>0.6404830322898456</v>
      </c>
      <c r="N85" s="54">
        <f>SUM(N86:N97)</f>
        <v>18805.455000000002</v>
      </c>
      <c r="O85" s="1556">
        <f t="shared" si="26"/>
        <v>0.35951696771015457</v>
      </c>
      <c r="P85" s="93">
        <f>SUM(P86:P97)</f>
        <v>45552.473819999999</v>
      </c>
      <c r="Q85" s="54">
        <f ca="1">SUM(Q86:Q97)</f>
        <v>36158.767245000003</v>
      </c>
      <c r="R85" s="1556">
        <f t="shared" ca="1" si="24"/>
        <v>0.79378273478364525</v>
      </c>
      <c r="S85" s="42"/>
      <c r="T85" s="296"/>
      <c r="U85" s="296"/>
      <c r="V85" s="332"/>
      <c r="W85" s="338"/>
      <c r="X85" s="331"/>
      <c r="Y85" s="331"/>
      <c r="Z85" s="331"/>
      <c r="AA85" s="336"/>
    </row>
    <row r="86" spans="2:27" ht="15" hidden="1" customHeight="1" outlineLevel="2" x14ac:dyDescent="0.25">
      <c r="B86" s="95"/>
      <c r="C86" s="51"/>
      <c r="D86" s="52" t="s">
        <v>167</v>
      </c>
      <c r="E86" s="53"/>
      <c r="F86" s="53" t="str">
        <f t="shared" ref="F86:F97" si="27">+CONCATENATE($B$78,"",$C$85,"",D86)</f>
        <v>22.04.001</v>
      </c>
      <c r="G86" s="460" t="s">
        <v>104</v>
      </c>
      <c r="H86" s="93">
        <f t="shared" ref="H86:H97" si="28">+VLOOKUP(F86,matriz01,3,FALSE)</f>
        <v>12000</v>
      </c>
      <c r="I86" s="54">
        <f t="shared" ref="I86:I97" si="29">+VLOOKUP(F86,matriz01,4,FALSE)</f>
        <v>4976.8209999999999</v>
      </c>
      <c r="J86" s="54">
        <f ca="1">+VLOOKUP(F86,matriz01,5,FALSE)</f>
        <v>1647.2149999999999</v>
      </c>
      <c r="K86" s="1545">
        <f t="shared" ca="1" si="22"/>
        <v>0.33097734477490748</v>
      </c>
      <c r="L86" s="54">
        <f t="shared" ref="L86:L97" si="30">INDEX(coincidenciaP01,MATCH(F86,indicep01,0),7)</f>
        <v>4974.3950000000004</v>
      </c>
      <c r="M86" s="1545">
        <f t="shared" si="25"/>
        <v>0.99951254023401692</v>
      </c>
      <c r="N86" s="54">
        <f t="shared" ref="N86:N97" si="31">INDEX(coincidenciaP01,MATCH(F86,indicep01,0),9)</f>
        <v>2.4260000000000002</v>
      </c>
      <c r="O86" s="1556">
        <f t="shared" si="26"/>
        <v>4.8745976598314468E-4</v>
      </c>
      <c r="P86" s="94">
        <f>+'Prog 01'!Q86</f>
        <v>4487.4960749999991</v>
      </c>
      <c r="Q86" s="54">
        <f ca="1">+'Prog 01'!R86</f>
        <v>3859.7447699999998</v>
      </c>
      <c r="R86" s="1556">
        <f t="shared" ca="1" si="24"/>
        <v>0.86011100745085345</v>
      </c>
      <c r="T86" s="296"/>
      <c r="U86" s="296"/>
      <c r="W86" s="338"/>
      <c r="X86" s="331"/>
      <c r="Y86" s="331"/>
      <c r="Z86" s="331"/>
      <c r="AA86" s="336"/>
    </row>
    <row r="87" spans="2:27" ht="15" hidden="1" customHeight="1" outlineLevel="2" x14ac:dyDescent="0.25">
      <c r="B87" s="95"/>
      <c r="C87" s="51"/>
      <c r="D87" s="52" t="s">
        <v>164</v>
      </c>
      <c r="E87" s="53"/>
      <c r="F87" s="53" t="str">
        <f t="shared" si="27"/>
        <v>22.04.003</v>
      </c>
      <c r="G87" s="460" t="s">
        <v>205</v>
      </c>
      <c r="H87" s="93">
        <f>+'Prog 01'!I87</f>
        <v>0</v>
      </c>
      <c r="I87" s="54">
        <f>+'Prog 01'!J87</f>
        <v>159.04499999999999</v>
      </c>
      <c r="J87" s="54">
        <f ca="1">+VLOOKUP(F87,matriz01,5,FALSE)</f>
        <v>159.04</v>
      </c>
      <c r="K87" s="1545">
        <f t="shared" ca="1" si="22"/>
        <v>0.99996856235656573</v>
      </c>
      <c r="L87" s="54">
        <f t="shared" si="30"/>
        <v>159.04499999999999</v>
      </c>
      <c r="M87" s="1545">
        <f t="shared" si="25"/>
        <v>1</v>
      </c>
      <c r="N87" s="54">
        <f t="shared" si="31"/>
        <v>0</v>
      </c>
      <c r="O87" s="1556">
        <f t="shared" si="26"/>
        <v>0</v>
      </c>
      <c r="P87" s="94">
        <f>+'Prog 01'!Q87</f>
        <v>0</v>
      </c>
      <c r="Q87" s="54">
        <f ca="1">+'Prog 01'!R87</f>
        <v>0</v>
      </c>
      <c r="R87" s="1556" t="str">
        <f t="shared" ca="1" si="24"/>
        <v>0.00%</v>
      </c>
      <c r="T87" s="296"/>
      <c r="U87" s="296"/>
      <c r="W87" s="338"/>
      <c r="X87" s="331"/>
      <c r="Y87" s="331"/>
      <c r="Z87" s="331"/>
      <c r="AA87" s="336"/>
    </row>
    <row r="88" spans="2:27" ht="15" hidden="1" customHeight="1" outlineLevel="2" x14ac:dyDescent="0.25">
      <c r="B88" s="95"/>
      <c r="C88" s="51"/>
      <c r="D88" s="52" t="s">
        <v>177</v>
      </c>
      <c r="E88" s="53"/>
      <c r="F88" s="53" t="s">
        <v>781</v>
      </c>
      <c r="G88" s="460" t="s">
        <v>782</v>
      </c>
      <c r="H88" s="93">
        <f>+'Prog 01'!I88</f>
        <v>314.16000000000003</v>
      </c>
      <c r="I88" s="54">
        <f>+'Prog 01'!J88</f>
        <v>314.16000000000003</v>
      </c>
      <c r="J88" s="54">
        <f ca="1">+VLOOKUP(F88,matriz01,5,FALSE)</f>
        <v>314.16000000000003</v>
      </c>
      <c r="K88" s="1545">
        <f t="shared" ca="1" si="22"/>
        <v>1</v>
      </c>
      <c r="L88" s="54">
        <f t="shared" si="30"/>
        <v>314.16000000000003</v>
      </c>
      <c r="M88" s="1545">
        <f t="shared" si="25"/>
        <v>1</v>
      </c>
      <c r="N88" s="54">
        <f t="shared" si="31"/>
        <v>0</v>
      </c>
      <c r="O88" s="1556">
        <f t="shared" si="26"/>
        <v>0</v>
      </c>
      <c r="P88" s="94">
        <f>+'Prog 01'!Q88</f>
        <v>1.0349999999999999E-3</v>
      </c>
      <c r="Q88" s="54">
        <f ca="1">+'Prog 01'!R88</f>
        <v>0</v>
      </c>
      <c r="R88" s="1556">
        <f t="shared" ca="1" si="24"/>
        <v>0</v>
      </c>
      <c r="T88" s="296"/>
      <c r="U88" s="296"/>
      <c r="W88" s="338"/>
      <c r="X88" s="331"/>
      <c r="Y88" s="331"/>
      <c r="Z88" s="331"/>
      <c r="AA88" s="336"/>
    </row>
    <row r="89" spans="2:27" ht="15" hidden="1" customHeight="1" outlineLevel="2" x14ac:dyDescent="0.25">
      <c r="B89" s="95"/>
      <c r="C89" s="51"/>
      <c r="D89" s="57" t="s">
        <v>178</v>
      </c>
      <c r="E89" s="53"/>
      <c r="F89" s="53" t="str">
        <f t="shared" si="27"/>
        <v>22.04.005</v>
      </c>
      <c r="G89" s="461" t="s">
        <v>325</v>
      </c>
      <c r="H89" s="93">
        <f>+'Prog 01'!I89</f>
        <v>685.84</v>
      </c>
      <c r="I89" s="54">
        <f>+'Prog 01'!J89</f>
        <v>639.72199999999998</v>
      </c>
      <c r="J89" s="54">
        <f ca="1">+'Prog 01'!K89</f>
        <v>0</v>
      </c>
      <c r="K89" s="1545">
        <f t="shared" ca="1" si="22"/>
        <v>0</v>
      </c>
      <c r="L89" s="54">
        <f t="shared" si="30"/>
        <v>0</v>
      </c>
      <c r="M89" s="1545">
        <f t="shared" si="25"/>
        <v>0</v>
      </c>
      <c r="N89" s="54">
        <f t="shared" si="31"/>
        <v>639.72199999999998</v>
      </c>
      <c r="O89" s="1556">
        <f t="shared" si="26"/>
        <v>1</v>
      </c>
      <c r="P89" s="94">
        <f>+'Prog 01'!Q89</f>
        <v>1736.6264999999999</v>
      </c>
      <c r="Q89" s="54">
        <f ca="1">+'Prog 01'!R89</f>
        <v>1736.6264999999999</v>
      </c>
      <c r="R89" s="1556">
        <f t="shared" ca="1" si="24"/>
        <v>1</v>
      </c>
      <c r="T89" s="296"/>
      <c r="U89" s="296"/>
      <c r="W89" s="338"/>
      <c r="X89" s="331"/>
      <c r="Y89" s="331"/>
      <c r="Z89" s="331"/>
      <c r="AA89" s="336"/>
    </row>
    <row r="90" spans="2:27" ht="15" hidden="1" customHeight="1" outlineLevel="2" x14ac:dyDescent="0.25">
      <c r="B90" s="95"/>
      <c r="C90" s="51"/>
      <c r="D90" s="52" t="s">
        <v>168</v>
      </c>
      <c r="E90" s="53"/>
      <c r="F90" s="53" t="str">
        <f t="shared" si="27"/>
        <v>22.04.007</v>
      </c>
      <c r="G90" s="460" t="s">
        <v>105</v>
      </c>
      <c r="H90" s="93">
        <f t="shared" si="28"/>
        <v>15000</v>
      </c>
      <c r="I90" s="54">
        <f t="shared" si="29"/>
        <v>14556.816999999999</v>
      </c>
      <c r="J90" s="54">
        <f t="shared" ref="J90:J97" ca="1" si="32">+VLOOKUP(F90,matriz01,5,FALSE)</f>
        <v>3199.8510000000001</v>
      </c>
      <c r="K90" s="1545">
        <f t="shared" ca="1" si="22"/>
        <v>0.21981804126547722</v>
      </c>
      <c r="L90" s="54">
        <f t="shared" si="30"/>
        <v>8606.6509999999998</v>
      </c>
      <c r="M90" s="1545">
        <f t="shared" si="25"/>
        <v>0.59124539382476271</v>
      </c>
      <c r="N90" s="54">
        <f t="shared" si="31"/>
        <v>5950.1660000000002</v>
      </c>
      <c r="O90" s="1556">
        <f t="shared" si="26"/>
        <v>0.4087546061752374</v>
      </c>
      <c r="P90" s="94">
        <f>+'Prog 01'!Q90</f>
        <v>18989.788769999999</v>
      </c>
      <c r="Q90" s="54">
        <f ca="1">+'Prog 01'!R90</f>
        <v>18989.788769999999</v>
      </c>
      <c r="R90" s="1556">
        <f t="shared" ca="1" si="24"/>
        <v>1</v>
      </c>
      <c r="T90" s="296"/>
      <c r="U90" s="296"/>
      <c r="W90" s="338"/>
      <c r="X90" s="331"/>
      <c r="Y90" s="331"/>
      <c r="Z90" s="331"/>
      <c r="AA90" s="336"/>
    </row>
    <row r="91" spans="2:27" ht="15" hidden="1" customHeight="1" outlineLevel="2" x14ac:dyDescent="0.25">
      <c r="B91" s="95"/>
      <c r="C91" s="51"/>
      <c r="D91" s="52" t="s">
        <v>169</v>
      </c>
      <c r="E91" s="53"/>
      <c r="F91" s="53" t="str">
        <f t="shared" si="27"/>
        <v>22.04.008</v>
      </c>
      <c r="G91" s="460" t="s">
        <v>106</v>
      </c>
      <c r="H91" s="93">
        <f t="shared" si="28"/>
        <v>0</v>
      </c>
      <c r="I91" s="54">
        <f t="shared" si="29"/>
        <v>0</v>
      </c>
      <c r="J91" s="54">
        <f t="shared" ca="1" si="32"/>
        <v>0</v>
      </c>
      <c r="K91" s="1545" t="str">
        <f t="shared" ca="1" si="22"/>
        <v>0.00%</v>
      </c>
      <c r="L91" s="54">
        <f t="shared" si="30"/>
        <v>0</v>
      </c>
      <c r="M91" s="1545">
        <f t="shared" si="25"/>
        <v>0</v>
      </c>
      <c r="N91" s="54">
        <f t="shared" si="31"/>
        <v>0</v>
      </c>
      <c r="O91" s="1556">
        <f t="shared" si="26"/>
        <v>0</v>
      </c>
      <c r="P91" s="94">
        <f>+'Prog 01'!Q91</f>
        <v>602.646345</v>
      </c>
      <c r="Q91" s="54">
        <f ca="1">+'Prog 01'!R91</f>
        <v>602.646345</v>
      </c>
      <c r="R91" s="1556">
        <f t="shared" ca="1" si="24"/>
        <v>1</v>
      </c>
      <c r="T91" s="296"/>
      <c r="U91" s="296"/>
      <c r="W91" s="338"/>
      <c r="X91" s="331"/>
      <c r="Y91" s="331"/>
      <c r="Z91" s="331"/>
      <c r="AA91" s="336"/>
    </row>
    <row r="92" spans="2:27" ht="15" hidden="1" customHeight="1" outlineLevel="2" x14ac:dyDescent="0.25">
      <c r="B92" s="95"/>
      <c r="C92" s="51"/>
      <c r="D92" s="52" t="s">
        <v>170</v>
      </c>
      <c r="E92" s="53"/>
      <c r="F92" s="53" t="str">
        <f t="shared" si="27"/>
        <v>22.04.009</v>
      </c>
      <c r="G92" s="460" t="s">
        <v>48</v>
      </c>
      <c r="H92" s="93">
        <f t="shared" si="28"/>
        <v>10075</v>
      </c>
      <c r="I92" s="54">
        <f t="shared" si="29"/>
        <v>12875.49</v>
      </c>
      <c r="J92" s="54">
        <f t="shared" ca="1" si="32"/>
        <v>3397.364</v>
      </c>
      <c r="K92" s="1545">
        <f t="shared" ca="1" si="22"/>
        <v>0.26386288987836581</v>
      </c>
      <c r="L92" s="54">
        <f t="shared" si="30"/>
        <v>4721.835</v>
      </c>
      <c r="M92" s="1545">
        <f t="shared" si="25"/>
        <v>0.36673050889713715</v>
      </c>
      <c r="N92" s="54">
        <f t="shared" si="31"/>
        <v>8153.6549999999997</v>
      </c>
      <c r="O92" s="1556">
        <f t="shared" si="26"/>
        <v>0.6332694911028629</v>
      </c>
      <c r="P92" s="94">
        <f>+'Prog 01'!Q92</f>
        <v>6126.4061549999997</v>
      </c>
      <c r="Q92" s="54">
        <f ca="1">+'Prog 01'!R92</f>
        <v>1209.7266299999999</v>
      </c>
      <c r="R92" s="1556">
        <f t="shared" ca="1" si="24"/>
        <v>0.19746105618751617</v>
      </c>
      <c r="T92" s="296"/>
      <c r="U92" s="296"/>
      <c r="W92" s="338"/>
      <c r="X92" s="331"/>
      <c r="Y92" s="331"/>
      <c r="Z92" s="331"/>
      <c r="AA92" s="336"/>
    </row>
    <row r="93" spans="2:27" ht="15" hidden="1" customHeight="1" outlineLevel="2" x14ac:dyDescent="0.25">
      <c r="B93" s="95"/>
      <c r="C93" s="51"/>
      <c r="D93" s="52" t="s">
        <v>171</v>
      </c>
      <c r="E93" s="53"/>
      <c r="F93" s="53" t="str">
        <f t="shared" si="27"/>
        <v>22.04.010</v>
      </c>
      <c r="G93" s="460" t="s">
        <v>49</v>
      </c>
      <c r="H93" s="93">
        <f t="shared" si="28"/>
        <v>10000</v>
      </c>
      <c r="I93" s="54">
        <f t="shared" si="29"/>
        <v>1364</v>
      </c>
      <c r="J93" s="54">
        <f t="shared" ca="1" si="32"/>
        <v>0</v>
      </c>
      <c r="K93" s="1545">
        <f t="shared" ca="1" si="22"/>
        <v>0</v>
      </c>
      <c r="L93" s="54">
        <f t="shared" si="30"/>
        <v>0</v>
      </c>
      <c r="M93" s="1545">
        <f t="shared" si="25"/>
        <v>0</v>
      </c>
      <c r="N93" s="54">
        <f t="shared" si="31"/>
        <v>1364</v>
      </c>
      <c r="O93" s="1556">
        <f t="shared" si="26"/>
        <v>1</v>
      </c>
      <c r="P93" s="94">
        <f>+'Prog 01'!Q93</f>
        <v>367.36393499999997</v>
      </c>
      <c r="Q93" s="54">
        <f ca="1">+'Prog 01'!R93</f>
        <v>0</v>
      </c>
      <c r="R93" s="1556">
        <f t="shared" ca="1" si="24"/>
        <v>0</v>
      </c>
      <c r="T93" s="296"/>
      <c r="U93" s="296"/>
      <c r="W93" s="338"/>
      <c r="X93" s="331"/>
      <c r="Y93" s="331"/>
      <c r="Z93" s="331"/>
      <c r="AA93" s="336"/>
    </row>
    <row r="94" spans="2:27" ht="15" hidden="1" customHeight="1" outlineLevel="2" x14ac:dyDescent="0.25">
      <c r="B94" s="95"/>
      <c r="C94" s="51"/>
      <c r="D94" s="52" t="s">
        <v>172</v>
      </c>
      <c r="E94" s="53"/>
      <c r="F94" s="53" t="str">
        <f t="shared" si="27"/>
        <v>22.04.011</v>
      </c>
      <c r="G94" s="460" t="s">
        <v>50</v>
      </c>
      <c r="H94" s="93">
        <f t="shared" si="28"/>
        <v>5000</v>
      </c>
      <c r="I94" s="54">
        <f t="shared" si="29"/>
        <v>3413.1819999999998</v>
      </c>
      <c r="J94" s="54">
        <f t="shared" ca="1" si="32"/>
        <v>1024.32</v>
      </c>
      <c r="K94" s="1545">
        <f t="shared" ca="1" si="22"/>
        <v>0.30010705552765721</v>
      </c>
      <c r="L94" s="54">
        <f t="shared" si="30"/>
        <v>1024.32</v>
      </c>
      <c r="M94" s="1545">
        <f t="shared" si="25"/>
        <v>0.30010705552765721</v>
      </c>
      <c r="N94" s="54">
        <f t="shared" si="31"/>
        <v>2388.8620000000001</v>
      </c>
      <c r="O94" s="1556">
        <f t="shared" si="26"/>
        <v>0.69989294447234285</v>
      </c>
      <c r="P94" s="94">
        <f>+'Prog 01'!Q94</f>
        <v>4718.9189699999997</v>
      </c>
      <c r="Q94" s="54">
        <f ca="1">+'Prog 01'!R94</f>
        <v>2771.9918549999998</v>
      </c>
      <c r="R94" s="1556">
        <f t="shared" ca="1" si="24"/>
        <v>0.5874209480227629</v>
      </c>
      <c r="T94" s="296"/>
      <c r="U94" s="296"/>
      <c r="W94" s="338"/>
      <c r="X94" s="331"/>
      <c r="Y94" s="331"/>
      <c r="Z94" s="331"/>
      <c r="AA94" s="336"/>
    </row>
    <row r="95" spans="2:27" ht="15" hidden="1" customHeight="1" outlineLevel="2" x14ac:dyDescent="0.25">
      <c r="B95" s="95"/>
      <c r="C95" s="51"/>
      <c r="D95" s="52" t="s">
        <v>173</v>
      </c>
      <c r="E95" s="53"/>
      <c r="F95" s="53" t="str">
        <f t="shared" si="27"/>
        <v>22.04.012</v>
      </c>
      <c r="G95" s="460" t="s">
        <v>107</v>
      </c>
      <c r="H95" s="93">
        <f t="shared" si="28"/>
        <v>70</v>
      </c>
      <c r="I95" s="54">
        <f t="shared" si="29"/>
        <v>338.58300000000003</v>
      </c>
      <c r="J95" s="54">
        <f t="shared" ca="1" si="32"/>
        <v>338.58300000000003</v>
      </c>
      <c r="K95" s="1545">
        <f t="shared" ca="1" si="22"/>
        <v>1</v>
      </c>
      <c r="L95" s="54">
        <f t="shared" si="30"/>
        <v>338.58300000000003</v>
      </c>
      <c r="M95" s="1545">
        <f t="shared" si="25"/>
        <v>1</v>
      </c>
      <c r="N95" s="54">
        <f t="shared" si="31"/>
        <v>0</v>
      </c>
      <c r="O95" s="1556">
        <f t="shared" si="26"/>
        <v>0</v>
      </c>
      <c r="P95" s="94">
        <f>+'Prog 01'!Q95</f>
        <v>740.4679799999999</v>
      </c>
      <c r="Q95" s="54">
        <f ca="1">+'Prog 01'!R95</f>
        <v>740.4679799999999</v>
      </c>
      <c r="R95" s="1556">
        <f t="shared" ca="1" si="24"/>
        <v>1</v>
      </c>
      <c r="T95" s="296"/>
      <c r="U95" s="296"/>
      <c r="W95" s="338"/>
      <c r="X95" s="331"/>
      <c r="Y95" s="331"/>
      <c r="Z95" s="331"/>
      <c r="AA95" s="336"/>
    </row>
    <row r="96" spans="2:27" ht="15" hidden="1" customHeight="1" outlineLevel="2" x14ac:dyDescent="0.25">
      <c r="B96" s="95"/>
      <c r="C96" s="51"/>
      <c r="D96" s="52" t="s">
        <v>174</v>
      </c>
      <c r="E96" s="53"/>
      <c r="F96" s="53" t="str">
        <f t="shared" si="27"/>
        <v>22.04.013</v>
      </c>
      <c r="G96" s="460" t="s">
        <v>108</v>
      </c>
      <c r="H96" s="93">
        <f t="shared" si="28"/>
        <v>5789.0609999999997</v>
      </c>
      <c r="I96" s="54">
        <f t="shared" si="29"/>
        <v>12563.039000000001</v>
      </c>
      <c r="J96" s="54">
        <f t="shared" ca="1" si="32"/>
        <v>12331.644</v>
      </c>
      <c r="K96" s="1545">
        <f t="shared" ca="1" si="22"/>
        <v>0.98158128777599107</v>
      </c>
      <c r="L96" s="54">
        <f t="shared" si="30"/>
        <v>12470.615</v>
      </c>
      <c r="M96" s="1545">
        <f t="shared" si="25"/>
        <v>0.99264318131942431</v>
      </c>
      <c r="N96" s="54">
        <f t="shared" si="31"/>
        <v>92.424000000000007</v>
      </c>
      <c r="O96" s="1556">
        <f t="shared" si="26"/>
        <v>7.356818680575616E-3</v>
      </c>
      <c r="P96" s="94">
        <f>+'Prog 01'!Q96</f>
        <v>7782.7580549999993</v>
      </c>
      <c r="Q96" s="54">
        <f ca="1">+'Prog 01'!R96</f>
        <v>6247.7743949999995</v>
      </c>
      <c r="R96" s="1556">
        <f t="shared" ca="1" si="24"/>
        <v>0.80277124778228759</v>
      </c>
      <c r="T96" s="296"/>
      <c r="U96" s="296"/>
      <c r="W96" s="338"/>
      <c r="X96" s="331"/>
      <c r="Y96" s="331"/>
      <c r="Z96" s="331"/>
      <c r="AA96" s="336"/>
    </row>
    <row r="97" spans="2:27" ht="15" hidden="1" customHeight="1" outlineLevel="2" x14ac:dyDescent="0.25">
      <c r="B97" s="95"/>
      <c r="C97" s="51"/>
      <c r="D97" s="52" t="s">
        <v>175</v>
      </c>
      <c r="E97" s="53"/>
      <c r="F97" s="53" t="str">
        <f t="shared" si="27"/>
        <v>22.04.999</v>
      </c>
      <c r="G97" s="460" t="s">
        <v>109</v>
      </c>
      <c r="H97" s="93">
        <f t="shared" si="28"/>
        <v>0</v>
      </c>
      <c r="I97" s="54">
        <f t="shared" si="29"/>
        <v>1106.7</v>
      </c>
      <c r="J97" s="54">
        <f t="shared" ca="1" si="32"/>
        <v>892.5</v>
      </c>
      <c r="K97" s="1545">
        <f t="shared" ca="1" si="22"/>
        <v>0.80645161290322576</v>
      </c>
      <c r="L97" s="54">
        <f t="shared" si="30"/>
        <v>892.5</v>
      </c>
      <c r="M97" s="1545">
        <f t="shared" si="25"/>
        <v>0.80645161290322576</v>
      </c>
      <c r="N97" s="54">
        <f t="shared" si="31"/>
        <v>214.2</v>
      </c>
      <c r="O97" s="1556">
        <f t="shared" si="26"/>
        <v>0.19354838709677419</v>
      </c>
      <c r="P97" s="93">
        <f>+'Prog 01'!Q97</f>
        <v>0</v>
      </c>
      <c r="Q97" s="54">
        <f ca="1">+'Prog 01'!R97</f>
        <v>0</v>
      </c>
      <c r="R97" s="1556" t="str">
        <f t="shared" ca="1" si="24"/>
        <v>0.00%</v>
      </c>
      <c r="T97" s="296"/>
      <c r="U97" s="296"/>
      <c r="W97" s="338"/>
      <c r="X97" s="331"/>
      <c r="Y97" s="331"/>
      <c r="Z97" s="331"/>
      <c r="AA97" s="336"/>
    </row>
    <row r="98" spans="2:27" s="90" customFormat="1" ht="15" hidden="1" customHeight="1" outlineLevel="1" collapsed="1" x14ac:dyDescent="0.25">
      <c r="B98" s="95"/>
      <c r="C98" s="51" t="s">
        <v>176</v>
      </c>
      <c r="D98" s="52"/>
      <c r="E98" s="53"/>
      <c r="F98" s="53"/>
      <c r="G98" s="459" t="s">
        <v>52</v>
      </c>
      <c r="H98" s="93">
        <f>SUM(H99:H106)</f>
        <v>168085</v>
      </c>
      <c r="I98" s="54">
        <f>SUM(I99:I106)</f>
        <v>171823.83600000001</v>
      </c>
      <c r="J98" s="48">
        <f ca="1">SUM(J99:J106)</f>
        <v>53956.697</v>
      </c>
      <c r="K98" s="1545">
        <f t="shared" ca="1" si="22"/>
        <v>0.31402335238284401</v>
      </c>
      <c r="L98" s="54">
        <f>SUM(L99:L106)</f>
        <v>160580.33100000001</v>
      </c>
      <c r="M98" s="1545">
        <f t="shared" si="25"/>
        <v>0.93456376448259482</v>
      </c>
      <c r="N98" s="54">
        <f>SUM(N99:N106)</f>
        <v>11243.505000000001</v>
      </c>
      <c r="O98" s="1556">
        <f t="shared" si="26"/>
        <v>6.543623551740517E-2</v>
      </c>
      <c r="P98" s="93">
        <f>SUM(P99:P106)</f>
        <v>174217.56007499999</v>
      </c>
      <c r="Q98" s="54">
        <f ca="1">SUM(Q99:Q106)</f>
        <v>65989.07252999999</v>
      </c>
      <c r="R98" s="1556">
        <f t="shared" ca="1" si="24"/>
        <v>0.37877394506955525</v>
      </c>
      <c r="S98" s="42"/>
      <c r="T98" s="296"/>
      <c r="U98" s="296"/>
      <c r="V98" s="332"/>
      <c r="W98" s="338"/>
      <c r="X98" s="331"/>
      <c r="Y98" s="331"/>
      <c r="Z98" s="331"/>
      <c r="AA98" s="336"/>
    </row>
    <row r="99" spans="2:27" ht="15" hidden="1" customHeight="1" outlineLevel="2" x14ac:dyDescent="0.25">
      <c r="B99" s="95"/>
      <c r="C99" s="51"/>
      <c r="D99" s="52" t="s">
        <v>167</v>
      </c>
      <c r="E99" s="53"/>
      <c r="F99" s="53" t="str">
        <f t="shared" ref="F99:F106" si="33">+CONCATENATE($B$78,"",$C$98,"",D99)</f>
        <v>22.05.001</v>
      </c>
      <c r="G99" s="460" t="s">
        <v>53</v>
      </c>
      <c r="H99" s="93">
        <f t="shared" ref="H99:H106" si="34">+VLOOKUP(F99,matriz01,3,FALSE)</f>
        <v>12410</v>
      </c>
      <c r="I99" s="54">
        <f t="shared" ref="I99:I106" si="35">+VLOOKUP(F99,matriz01,4,FALSE)</f>
        <v>11410</v>
      </c>
      <c r="J99" s="48">
        <f t="shared" ref="J99:J106" ca="1" si="36">+VLOOKUP(F99,matriz01,5,FALSE)</f>
        <v>5405.7910000000002</v>
      </c>
      <c r="K99" s="1545">
        <f t="shared" ca="1" si="22"/>
        <v>0.47377659947414552</v>
      </c>
      <c r="L99" s="54">
        <f t="shared" ref="L99:L106" si="37">INDEX(coincidenciaP01,MATCH(F99,indicep01,0),7)</f>
        <v>11209.6</v>
      </c>
      <c r="M99" s="1545">
        <f t="shared" si="25"/>
        <v>0.98243645924627521</v>
      </c>
      <c r="N99" s="54">
        <f t="shared" ref="N99:N144" si="38">INDEX(coincidenciaP01,MATCH(F99,indicep01,0),9)</f>
        <v>200.4</v>
      </c>
      <c r="O99" s="1556">
        <f t="shared" si="26"/>
        <v>1.7563540753724804E-2</v>
      </c>
      <c r="P99" s="93">
        <f>+'Prog 01'!Q99</f>
        <v>11585.789999999999</v>
      </c>
      <c r="Q99" s="54">
        <f ca="1">+'Prog 01'!R99</f>
        <v>4819.9080599999998</v>
      </c>
      <c r="R99" s="1556">
        <f t="shared" ca="1" si="24"/>
        <v>0.41601893871716994</v>
      </c>
      <c r="T99" s="296"/>
      <c r="U99" s="296"/>
      <c r="W99" s="338"/>
      <c r="X99" s="331"/>
      <c r="Y99" s="331"/>
      <c r="Z99" s="331"/>
      <c r="AA99" s="336"/>
    </row>
    <row r="100" spans="2:27" ht="15" hidden="1" customHeight="1" outlineLevel="2" x14ac:dyDescent="0.25">
      <c r="B100" s="95"/>
      <c r="C100" s="51"/>
      <c r="D100" s="52" t="s">
        <v>163</v>
      </c>
      <c r="E100" s="53"/>
      <c r="F100" s="53" t="str">
        <f t="shared" si="33"/>
        <v>22.05.002</v>
      </c>
      <c r="G100" s="460" t="s">
        <v>54</v>
      </c>
      <c r="H100" s="93">
        <f t="shared" si="34"/>
        <v>16715</v>
      </c>
      <c r="I100" s="54">
        <f t="shared" si="35"/>
        <v>16715</v>
      </c>
      <c r="J100" s="48">
        <f t="shared" ca="1" si="36"/>
        <v>5848.5969999999998</v>
      </c>
      <c r="K100" s="1545">
        <f t="shared" ca="1" si="22"/>
        <v>0.34990110679030811</v>
      </c>
      <c r="L100" s="54">
        <f t="shared" si="37"/>
        <v>13317.491</v>
      </c>
      <c r="M100" s="1545">
        <f t="shared" si="25"/>
        <v>0.7967389171402931</v>
      </c>
      <c r="N100" s="54">
        <f t="shared" si="38"/>
        <v>3397.509</v>
      </c>
      <c r="O100" s="1556">
        <f t="shared" si="26"/>
        <v>0.20326108285970684</v>
      </c>
      <c r="P100" s="93">
        <f>+'Prog 01'!Q100</f>
        <v>21259.095614999998</v>
      </c>
      <c r="Q100" s="54">
        <f ca="1">+'Prog 01'!R100</f>
        <v>6926.9817599999988</v>
      </c>
      <c r="R100" s="1556">
        <f t="shared" ref="R100:R131" ca="1" si="39">IFERROR(Q100/P100,"0.00%")</f>
        <v>0.32583614493518048</v>
      </c>
      <c r="T100" s="296"/>
      <c r="U100" s="296"/>
      <c r="W100" s="338"/>
      <c r="X100" s="331"/>
      <c r="Y100" s="331"/>
      <c r="Z100" s="331"/>
      <c r="AA100" s="336"/>
    </row>
    <row r="101" spans="2:27" ht="15" hidden="1" customHeight="1" outlineLevel="2" x14ac:dyDescent="0.25">
      <c r="B101" s="95"/>
      <c r="C101" s="51"/>
      <c r="D101" s="52" t="s">
        <v>164</v>
      </c>
      <c r="E101" s="53"/>
      <c r="F101" s="53" t="str">
        <f t="shared" si="33"/>
        <v>22.05.003</v>
      </c>
      <c r="G101" s="460" t="s">
        <v>55</v>
      </c>
      <c r="H101" s="93">
        <f>+VLOOKUP(F101,matriz01,3,FALSE)</f>
        <v>2300</v>
      </c>
      <c r="I101" s="54">
        <f t="shared" si="35"/>
        <v>2392</v>
      </c>
      <c r="J101" s="48">
        <f t="shared" ca="1" si="36"/>
        <v>513.75</v>
      </c>
      <c r="K101" s="1545">
        <f t="shared" ca="1" si="22"/>
        <v>0.21477842809364547</v>
      </c>
      <c r="L101" s="54">
        <f t="shared" si="37"/>
        <v>1691.39</v>
      </c>
      <c r="M101" s="1545">
        <f t="shared" si="25"/>
        <v>0.70710284280936464</v>
      </c>
      <c r="N101" s="54">
        <f t="shared" si="38"/>
        <v>700.61</v>
      </c>
      <c r="O101" s="1556">
        <f t="shared" si="26"/>
        <v>0.29289715719063547</v>
      </c>
      <c r="P101" s="93">
        <f>+'Prog 01'!Q101</f>
        <v>3032.5499999999997</v>
      </c>
      <c r="Q101" s="54">
        <f ca="1">+'Prog 01'!R101</f>
        <v>465.49124999999992</v>
      </c>
      <c r="R101" s="1556">
        <f t="shared" ca="1" si="39"/>
        <v>0.15349829351535835</v>
      </c>
      <c r="T101" s="296"/>
      <c r="U101" s="296"/>
      <c r="W101" s="338"/>
      <c r="X101" s="331"/>
      <c r="Y101" s="331"/>
      <c r="Z101" s="331"/>
      <c r="AA101" s="336"/>
    </row>
    <row r="102" spans="2:27" ht="15" hidden="1" customHeight="1" outlineLevel="2" x14ac:dyDescent="0.25">
      <c r="B102" s="95"/>
      <c r="C102" s="51"/>
      <c r="D102" s="52" t="s">
        <v>177</v>
      </c>
      <c r="E102" s="53"/>
      <c r="F102" s="53" t="str">
        <f t="shared" si="33"/>
        <v>22.05.004</v>
      </c>
      <c r="G102" s="460" t="s">
        <v>56</v>
      </c>
      <c r="H102" s="93">
        <f>+VLOOKUP(F102,matriz01,3,FALSE)</f>
        <v>18000</v>
      </c>
      <c r="I102" s="54">
        <f t="shared" si="35"/>
        <v>18240</v>
      </c>
      <c r="J102" s="48">
        <f t="shared" ca="1" si="36"/>
        <v>4606.7</v>
      </c>
      <c r="K102" s="1545">
        <f t="shared" ca="1" si="22"/>
        <v>0.25256030701754384</v>
      </c>
      <c r="L102" s="54">
        <f t="shared" si="37"/>
        <v>18240</v>
      </c>
      <c r="M102" s="1545">
        <f t="shared" si="25"/>
        <v>1</v>
      </c>
      <c r="N102" s="54">
        <f t="shared" si="38"/>
        <v>0</v>
      </c>
      <c r="O102" s="1556">
        <f t="shared" si="26"/>
        <v>0</v>
      </c>
      <c r="P102" s="93">
        <f>+'Prog 01'!Q102</f>
        <v>16808.399999999998</v>
      </c>
      <c r="Q102" s="54">
        <f ca="1">+'Prog 01'!R102</f>
        <v>6321.2562899999994</v>
      </c>
      <c r="R102" s="1556">
        <f t="shared" ca="1" si="39"/>
        <v>0.37607721674876848</v>
      </c>
      <c r="T102" s="296"/>
      <c r="U102" s="296"/>
      <c r="W102" s="338"/>
      <c r="X102" s="331"/>
      <c r="Y102" s="331"/>
      <c r="Z102" s="331"/>
      <c r="AA102" s="336"/>
    </row>
    <row r="103" spans="2:27" ht="15" hidden="1" customHeight="1" outlineLevel="2" x14ac:dyDescent="0.25">
      <c r="B103" s="95"/>
      <c r="C103" s="51"/>
      <c r="D103" s="52" t="s">
        <v>178</v>
      </c>
      <c r="E103" s="53"/>
      <c r="F103" s="53" t="str">
        <f t="shared" si="33"/>
        <v>22.05.005</v>
      </c>
      <c r="G103" s="460" t="s">
        <v>57</v>
      </c>
      <c r="H103" s="93">
        <f t="shared" si="34"/>
        <v>66000</v>
      </c>
      <c r="I103" s="54">
        <f t="shared" si="35"/>
        <v>72006.081999999995</v>
      </c>
      <c r="J103" s="48">
        <f t="shared" ca="1" si="36"/>
        <v>16395.437999999998</v>
      </c>
      <c r="K103" s="1545">
        <f t="shared" ca="1" si="22"/>
        <v>0.2276951827485906</v>
      </c>
      <c r="L103" s="54">
        <f t="shared" si="37"/>
        <v>71047.017999999996</v>
      </c>
      <c r="M103" s="1545">
        <f t="shared" si="25"/>
        <v>0.98668079176978418</v>
      </c>
      <c r="N103" s="54">
        <f t="shared" si="38"/>
        <v>959.06399999999996</v>
      </c>
      <c r="O103" s="1556">
        <f t="shared" si="26"/>
        <v>1.3319208230215887E-2</v>
      </c>
      <c r="P103" s="93">
        <f>+'Prog 01'!Q103</f>
        <v>67877.113319999989</v>
      </c>
      <c r="Q103" s="54">
        <f ca="1">+'Prog 01'!R103</f>
        <v>28282.130549999998</v>
      </c>
      <c r="R103" s="1556">
        <f t="shared" ca="1" si="39"/>
        <v>0.41666666666666669</v>
      </c>
      <c r="T103" s="296"/>
      <c r="U103" s="296"/>
      <c r="W103" s="338"/>
      <c r="X103" s="331"/>
      <c r="Y103" s="331"/>
      <c r="Z103" s="331"/>
      <c r="AA103" s="336"/>
    </row>
    <row r="104" spans="2:27" ht="15" hidden="1" customHeight="1" outlineLevel="2" x14ac:dyDescent="0.25">
      <c r="B104" s="95"/>
      <c r="C104" s="51"/>
      <c r="D104" s="52" t="s">
        <v>179</v>
      </c>
      <c r="E104" s="53"/>
      <c r="F104" s="53" t="str">
        <f t="shared" si="33"/>
        <v>22.05.006</v>
      </c>
      <c r="G104" s="460" t="s">
        <v>58</v>
      </c>
      <c r="H104" s="93">
        <f>+VLOOKUP(F104,matriz01,3,FALSE)</f>
        <v>8500</v>
      </c>
      <c r="I104" s="54">
        <f t="shared" si="35"/>
        <v>4842.7539999999999</v>
      </c>
      <c r="J104" s="48">
        <f t="shared" ca="1" si="36"/>
        <v>0</v>
      </c>
      <c r="K104" s="1545">
        <f t="shared" ca="1" si="22"/>
        <v>0</v>
      </c>
      <c r="L104" s="54">
        <f t="shared" si="37"/>
        <v>4204.5439999999999</v>
      </c>
      <c r="M104" s="1545">
        <f t="shared" si="25"/>
        <v>0.86821341740670699</v>
      </c>
      <c r="N104" s="54">
        <f t="shared" si="38"/>
        <v>638.21</v>
      </c>
      <c r="O104" s="1556">
        <f t="shared" si="26"/>
        <v>0.13178658259329301</v>
      </c>
      <c r="P104" s="93">
        <f>+'Prog 01'!Q104</f>
        <v>7344.1209149999995</v>
      </c>
      <c r="Q104" s="54">
        <f ca="1">+'Prog 01'!R104</f>
        <v>0</v>
      </c>
      <c r="R104" s="1556">
        <f t="shared" ca="1" si="39"/>
        <v>0</v>
      </c>
      <c r="T104" s="296"/>
      <c r="U104" s="296"/>
      <c r="W104" s="338"/>
      <c r="X104" s="331"/>
      <c r="Y104" s="331"/>
      <c r="Z104" s="331"/>
      <c r="AA104" s="336"/>
    </row>
    <row r="105" spans="2:27" ht="15" hidden="1" customHeight="1" outlineLevel="2" x14ac:dyDescent="0.25">
      <c r="B105" s="95"/>
      <c r="C105" s="51"/>
      <c r="D105" s="52" t="s">
        <v>168</v>
      </c>
      <c r="E105" s="53"/>
      <c r="F105" s="53" t="str">
        <f t="shared" si="33"/>
        <v>22.05.007</v>
      </c>
      <c r="G105" s="460" t="s">
        <v>59</v>
      </c>
      <c r="H105" s="93">
        <f t="shared" si="34"/>
        <v>5760</v>
      </c>
      <c r="I105" s="54">
        <f t="shared" si="35"/>
        <v>5760</v>
      </c>
      <c r="J105" s="48">
        <f t="shared" ca="1" si="36"/>
        <v>2371.585</v>
      </c>
      <c r="K105" s="1545">
        <f t="shared" ca="1" si="22"/>
        <v>0.41173350694444444</v>
      </c>
      <c r="L105" s="54">
        <f t="shared" si="37"/>
        <v>4268.8530000000001</v>
      </c>
      <c r="M105" s="1545">
        <f t="shared" si="25"/>
        <v>0.74112031249999999</v>
      </c>
      <c r="N105" s="54">
        <f t="shared" si="38"/>
        <v>1491.1469999999999</v>
      </c>
      <c r="O105" s="1556">
        <f t="shared" si="26"/>
        <v>0.25887968750000001</v>
      </c>
      <c r="P105" s="93">
        <f>+'Prog 01'!Q105</f>
        <v>7363.779704999999</v>
      </c>
      <c r="Q105" s="54">
        <f ca="1">+'Prog 01'!R105</f>
        <v>2945.50857</v>
      </c>
      <c r="R105" s="1556">
        <f t="shared" ca="1" si="39"/>
        <v>0.39999955023097755</v>
      </c>
      <c r="T105" s="296"/>
      <c r="U105" s="296"/>
      <c r="W105" s="338"/>
      <c r="X105" s="331"/>
      <c r="Y105" s="331"/>
      <c r="Z105" s="331"/>
      <c r="AA105" s="336"/>
    </row>
    <row r="106" spans="2:27" ht="15" hidden="1" customHeight="1" outlineLevel="2" x14ac:dyDescent="0.25">
      <c r="B106" s="95"/>
      <c r="C106" s="51"/>
      <c r="D106" s="52" t="s">
        <v>169</v>
      </c>
      <c r="E106" s="53"/>
      <c r="F106" s="53" t="str">
        <f t="shared" si="33"/>
        <v>22.05.008</v>
      </c>
      <c r="G106" s="460" t="s">
        <v>60</v>
      </c>
      <c r="H106" s="93">
        <f t="shared" si="34"/>
        <v>38400</v>
      </c>
      <c r="I106" s="54">
        <f t="shared" si="35"/>
        <v>40458</v>
      </c>
      <c r="J106" s="48">
        <f t="shared" ca="1" si="36"/>
        <v>18814.835999999999</v>
      </c>
      <c r="K106" s="1545">
        <f t="shared" ca="1" si="22"/>
        <v>0.46504612190419692</v>
      </c>
      <c r="L106" s="54">
        <f t="shared" si="37"/>
        <v>36601.434999999998</v>
      </c>
      <c r="M106" s="1545">
        <f t="shared" si="25"/>
        <v>0.90467731968955456</v>
      </c>
      <c r="N106" s="54">
        <f t="shared" si="38"/>
        <v>3856.5650000000001</v>
      </c>
      <c r="O106" s="1556">
        <f t="shared" si="26"/>
        <v>9.5322680310445398E-2</v>
      </c>
      <c r="P106" s="93">
        <f>+'Prog 01'!Q106</f>
        <v>38946.710519999993</v>
      </c>
      <c r="Q106" s="54">
        <f ca="1">+'Prog 01'!R106</f>
        <v>16227.796049999997</v>
      </c>
      <c r="R106" s="1556">
        <f t="shared" ca="1" si="39"/>
        <v>0.41666666666666669</v>
      </c>
      <c r="T106" s="296"/>
      <c r="U106" s="296"/>
      <c r="W106" s="338"/>
      <c r="X106" s="331"/>
      <c r="Y106" s="331"/>
      <c r="Z106" s="331"/>
      <c r="AA106" s="336"/>
    </row>
    <row r="107" spans="2:27" s="90" customFormat="1" ht="15" hidden="1" customHeight="1" outlineLevel="1" collapsed="1" x14ac:dyDescent="0.25">
      <c r="B107" s="95"/>
      <c r="C107" s="51" t="s">
        <v>180</v>
      </c>
      <c r="D107" s="52"/>
      <c r="E107" s="53"/>
      <c r="F107" s="53"/>
      <c r="G107" s="459" t="s">
        <v>110</v>
      </c>
      <c r="H107" s="93">
        <f>SUM(H108:H114)</f>
        <v>50902.635000000002</v>
      </c>
      <c r="I107" s="54">
        <f>SUM(I108:I114)</f>
        <v>56782.575000000004</v>
      </c>
      <c r="J107" s="54">
        <f ca="1">SUM(J108:J114)</f>
        <v>8484.4180000000015</v>
      </c>
      <c r="K107" s="1545">
        <f t="shared" ca="1" si="22"/>
        <v>0.14941939494642503</v>
      </c>
      <c r="L107" s="54">
        <f>SUM(L108:L114)</f>
        <v>13923.248</v>
      </c>
      <c r="M107" s="1545">
        <f t="shared" si="25"/>
        <v>0.24520282850856973</v>
      </c>
      <c r="N107" s="54">
        <f>SUM(N108:N114)</f>
        <v>42859.326999999997</v>
      </c>
      <c r="O107" s="1556">
        <f t="shared" si="26"/>
        <v>0.75479717149143011</v>
      </c>
      <c r="P107" s="93">
        <f>SUM(P108:P114)</f>
        <v>78102.804644999997</v>
      </c>
      <c r="Q107" s="54">
        <f ca="1">SUM(Q108:Q114)</f>
        <v>57661.999694999991</v>
      </c>
      <c r="R107" s="1556">
        <f t="shared" ca="1" si="39"/>
        <v>0.73828334279531416</v>
      </c>
      <c r="S107" s="42"/>
      <c r="T107" s="296"/>
      <c r="U107" s="296"/>
      <c r="V107" s="332"/>
      <c r="W107" s="338"/>
      <c r="X107" s="331"/>
      <c r="Y107" s="331"/>
      <c r="Z107" s="331"/>
      <c r="AA107" s="336"/>
    </row>
    <row r="108" spans="2:27" ht="15" hidden="1" customHeight="1" outlineLevel="2" x14ac:dyDescent="0.25">
      <c r="B108" s="95"/>
      <c r="C108" s="51"/>
      <c r="D108" s="52" t="s">
        <v>167</v>
      </c>
      <c r="E108" s="53"/>
      <c r="F108" s="53" t="str">
        <f>+CONCATENATE($B$78,"",$C$107,"",D108)</f>
        <v>22.06.001</v>
      </c>
      <c r="G108" s="460" t="s">
        <v>111</v>
      </c>
      <c r="H108" s="93">
        <f t="shared" ref="H108:H114" si="40">+VLOOKUP(F108,matriz01,3,FALSE)</f>
        <v>16061.79</v>
      </c>
      <c r="I108" s="54">
        <f t="shared" ref="I108:I114" si="41">+VLOOKUP(F108,matriz01,4,FALSE)</f>
        <v>23758.844000000001</v>
      </c>
      <c r="J108" s="54">
        <f t="shared" ref="J108:J113" ca="1" si="42">+VLOOKUP(F108,matriz01,5,FALSE)</f>
        <v>2043.93</v>
      </c>
      <c r="K108" s="1545">
        <f t="shared" ca="1" si="22"/>
        <v>8.6028175444899588E-2</v>
      </c>
      <c r="L108" s="54">
        <f t="shared" ref="L108:L114" si="43">INDEX(coincidenciaP01,MATCH(F108,indicep01,0),7)</f>
        <v>4259.2439999999997</v>
      </c>
      <c r="M108" s="1545">
        <f t="shared" si="25"/>
        <v>0.17926983316191644</v>
      </c>
      <c r="N108" s="54">
        <f t="shared" si="38"/>
        <v>19499.599999999999</v>
      </c>
      <c r="O108" s="1556">
        <f t="shared" si="26"/>
        <v>0.82073016683808342</v>
      </c>
      <c r="P108" s="93">
        <f>+'Prog 01'!Q108</f>
        <v>56171.247794999996</v>
      </c>
      <c r="Q108" s="54">
        <f ca="1">+'Prog 01'!R108</f>
        <v>44844.009074999994</v>
      </c>
      <c r="R108" s="1556">
        <f t="shared" ca="1" si="39"/>
        <v>0.79834454165342084</v>
      </c>
      <c r="T108" s="296"/>
      <c r="U108" s="296"/>
      <c r="W108" s="338"/>
      <c r="X108" s="331"/>
      <c r="Y108" s="331"/>
      <c r="Z108" s="331"/>
      <c r="AA108" s="336"/>
    </row>
    <row r="109" spans="2:27" ht="15" hidden="1" customHeight="1" outlineLevel="2" x14ac:dyDescent="0.25">
      <c r="B109" s="95"/>
      <c r="C109" s="51"/>
      <c r="D109" s="52" t="s">
        <v>163</v>
      </c>
      <c r="E109" s="53"/>
      <c r="F109" s="53" t="str">
        <f>+CONCATENATE($B$78,"",$C$107,"",D109)</f>
        <v>22.06.002</v>
      </c>
      <c r="G109" s="460" t="s">
        <v>61</v>
      </c>
      <c r="H109" s="93">
        <f t="shared" si="40"/>
        <v>20579.900000000001</v>
      </c>
      <c r="I109" s="54">
        <f t="shared" si="41"/>
        <v>19167.29</v>
      </c>
      <c r="J109" s="54">
        <f t="shared" ca="1" si="42"/>
        <v>4710.0150000000003</v>
      </c>
      <c r="K109" s="1545">
        <f t="shared" ca="1" si="22"/>
        <v>0.24573192141403402</v>
      </c>
      <c r="L109" s="54">
        <f t="shared" si="43"/>
        <v>6303.0590000000002</v>
      </c>
      <c r="M109" s="1545">
        <f t="shared" si="25"/>
        <v>0.32884455757699704</v>
      </c>
      <c r="N109" s="54">
        <f t="shared" si="38"/>
        <v>12864.231</v>
      </c>
      <c r="O109" s="1556">
        <f t="shared" si="26"/>
        <v>0.67115544242300285</v>
      </c>
      <c r="P109" s="93">
        <f>+'Prog 01'!Q109</f>
        <v>13632.305849999999</v>
      </c>
      <c r="Q109" s="54">
        <f ca="1">+'Prog 01'!R109</f>
        <v>9183.6212400000004</v>
      </c>
      <c r="R109" s="1556">
        <f t="shared" ca="1" si="39"/>
        <v>0.67366602107155638</v>
      </c>
      <c r="T109" s="296"/>
      <c r="U109" s="296"/>
      <c r="W109" s="338"/>
      <c r="X109" s="331"/>
      <c r="Y109" s="331"/>
      <c r="Z109" s="331"/>
      <c r="AA109" s="336"/>
    </row>
    <row r="110" spans="2:27" ht="15" hidden="1" customHeight="1" outlineLevel="2" x14ac:dyDescent="0.25">
      <c r="B110" s="95"/>
      <c r="C110" s="51"/>
      <c r="D110" s="52" t="s">
        <v>177</v>
      </c>
      <c r="E110" s="53"/>
      <c r="F110" s="53" t="s">
        <v>777</v>
      </c>
      <c r="G110" s="548" t="str">
        <f>+'Prog 01'!H111</f>
        <v>Mantenimiento y Reparación de Máquinas y Equipos d</v>
      </c>
      <c r="H110" s="93">
        <f>+VLOOKUP(F110,matriz01,3,FALSE)</f>
        <v>0</v>
      </c>
      <c r="I110" s="54">
        <f>+'Prog 01'!J111</f>
        <v>100</v>
      </c>
      <c r="J110" s="54">
        <f t="shared" ca="1" si="42"/>
        <v>100</v>
      </c>
      <c r="K110" s="1545">
        <f t="shared" ca="1" si="22"/>
        <v>1</v>
      </c>
      <c r="L110" s="54">
        <f>+'Prog 01'!M111</f>
        <v>100</v>
      </c>
      <c r="M110" s="1545">
        <f t="shared" si="25"/>
        <v>1</v>
      </c>
      <c r="N110" s="54">
        <f>INDEX(coincidenciaP01,MATCH(F110,indicep01,0),9)</f>
        <v>0</v>
      </c>
      <c r="O110" s="1556">
        <f t="shared" si="26"/>
        <v>0</v>
      </c>
      <c r="P110" s="93">
        <f>+'Prog 01'!Q111</f>
        <v>1157.7509999999997</v>
      </c>
      <c r="Q110" s="54">
        <f ca="1">+'Prog 01'!R111</f>
        <v>1157.7509999999997</v>
      </c>
      <c r="R110" s="1556">
        <f t="shared" ca="1" si="39"/>
        <v>1</v>
      </c>
      <c r="T110" s="296"/>
      <c r="U110" s="296"/>
      <c r="W110" s="338"/>
      <c r="X110" s="331"/>
      <c r="Y110" s="331"/>
      <c r="Z110" s="331"/>
      <c r="AA110" s="336"/>
    </row>
    <row r="111" spans="2:27" ht="15" hidden="1" customHeight="1" outlineLevel="2" x14ac:dyDescent="0.25">
      <c r="B111" s="95"/>
      <c r="C111" s="51"/>
      <c r="D111" s="52" t="s">
        <v>164</v>
      </c>
      <c r="E111" s="53"/>
      <c r="F111" s="53" t="str">
        <f>+CONCATENATE($B$78,"",$C$107,"",D111)</f>
        <v>22.06.003</v>
      </c>
      <c r="G111" s="460" t="s">
        <v>112</v>
      </c>
      <c r="H111" s="175">
        <f>+VLOOKUP(F111,matriz01,3,FALSE)</f>
        <v>3000</v>
      </c>
      <c r="I111" s="54">
        <f t="shared" si="41"/>
        <v>0</v>
      </c>
      <c r="J111" s="54">
        <f t="shared" ca="1" si="42"/>
        <v>0</v>
      </c>
      <c r="K111" s="1545" t="str">
        <f t="shared" ca="1" si="22"/>
        <v>0.00%</v>
      </c>
      <c r="L111" s="54">
        <f t="shared" si="43"/>
        <v>0</v>
      </c>
      <c r="M111" s="1545">
        <f t="shared" si="25"/>
        <v>0</v>
      </c>
      <c r="N111" s="54">
        <f t="shared" si="38"/>
        <v>0</v>
      </c>
      <c r="O111" s="1556">
        <f t="shared" si="26"/>
        <v>0</v>
      </c>
      <c r="P111" s="93">
        <f>+'Prog 01'!Q110</f>
        <v>0</v>
      </c>
      <c r="Q111" s="54">
        <f ca="1">+'Prog 01'!R110</f>
        <v>0</v>
      </c>
      <c r="R111" s="1556" t="str">
        <f t="shared" ca="1" si="39"/>
        <v>0.00%</v>
      </c>
      <c r="T111" s="296"/>
      <c r="U111" s="296"/>
      <c r="W111" s="338"/>
      <c r="X111" s="331"/>
      <c r="Y111" s="331"/>
      <c r="Z111" s="331"/>
      <c r="AA111" s="336"/>
    </row>
    <row r="112" spans="2:27" ht="15" hidden="1" customHeight="1" outlineLevel="2" x14ac:dyDescent="0.25">
      <c r="B112" s="95"/>
      <c r="C112" s="51"/>
      <c r="D112" s="52" t="s">
        <v>179</v>
      </c>
      <c r="E112" s="53"/>
      <c r="F112" s="53" t="str">
        <f>+CONCATENATE($B$78,"",$C$107,"",D112)</f>
        <v>22.06.006</v>
      </c>
      <c r="G112" s="460" t="s">
        <v>62</v>
      </c>
      <c r="H112" s="93">
        <f t="shared" si="40"/>
        <v>0</v>
      </c>
      <c r="I112" s="54">
        <f t="shared" si="41"/>
        <v>0</v>
      </c>
      <c r="J112" s="54">
        <f t="shared" ca="1" si="42"/>
        <v>0</v>
      </c>
      <c r="K112" s="1545" t="str">
        <f t="shared" ca="1" si="22"/>
        <v>0.00%</v>
      </c>
      <c r="L112" s="54">
        <f t="shared" si="43"/>
        <v>0</v>
      </c>
      <c r="M112" s="1545">
        <f t="shared" si="25"/>
        <v>0</v>
      </c>
      <c r="N112" s="54">
        <f t="shared" si="38"/>
        <v>0</v>
      </c>
      <c r="O112" s="1556">
        <f t="shared" si="26"/>
        <v>0</v>
      </c>
      <c r="P112" s="93">
        <f>+'Prog 01'!Q112</f>
        <v>0</v>
      </c>
      <c r="Q112" s="54">
        <f ca="1">+'Prog 01'!R112</f>
        <v>0</v>
      </c>
      <c r="R112" s="1556" t="str">
        <f t="shared" ca="1" si="39"/>
        <v>0.00%</v>
      </c>
      <c r="T112" s="296"/>
      <c r="U112" s="296"/>
      <c r="W112" s="338"/>
      <c r="X112" s="331"/>
      <c r="Y112" s="331"/>
      <c r="Z112" s="331"/>
      <c r="AA112" s="336"/>
    </row>
    <row r="113" spans="2:27" ht="15" hidden="1" customHeight="1" outlineLevel="2" x14ac:dyDescent="0.25">
      <c r="B113" s="95"/>
      <c r="C113" s="51"/>
      <c r="D113" s="52" t="s">
        <v>168</v>
      </c>
      <c r="E113" s="53"/>
      <c r="F113" s="53" t="str">
        <f>+CONCATENATE($B$78,"",$C$107,"",D113)</f>
        <v>22.06.007</v>
      </c>
      <c r="G113" s="460" t="s">
        <v>63</v>
      </c>
      <c r="H113" s="93">
        <f t="shared" si="40"/>
        <v>11260.945</v>
      </c>
      <c r="I113" s="54">
        <f t="shared" si="41"/>
        <v>13756.441000000001</v>
      </c>
      <c r="J113" s="54">
        <f t="shared" ca="1" si="42"/>
        <v>1630.473</v>
      </c>
      <c r="K113" s="1545">
        <f t="shared" ca="1" si="22"/>
        <v>0.11852433343769656</v>
      </c>
      <c r="L113" s="54">
        <f t="shared" si="43"/>
        <v>3260.9450000000002</v>
      </c>
      <c r="M113" s="1545">
        <f t="shared" si="25"/>
        <v>0.23704859418217256</v>
      </c>
      <c r="N113" s="54">
        <f t="shared" si="38"/>
        <v>10495.495999999999</v>
      </c>
      <c r="O113" s="1556">
        <f t="shared" si="26"/>
        <v>0.76295140581782739</v>
      </c>
      <c r="P113" s="94">
        <f>+'Prog 01'!Q113</f>
        <v>7141.4999999999991</v>
      </c>
      <c r="Q113" s="54">
        <f ca="1">+'Prog 01'!R113</f>
        <v>2476.6183799999999</v>
      </c>
      <c r="R113" s="1556">
        <f t="shared" ca="1" si="39"/>
        <v>0.34679246376811595</v>
      </c>
      <c r="T113" s="296"/>
      <c r="U113" s="296"/>
      <c r="W113" s="338"/>
      <c r="X113" s="331"/>
      <c r="Y113" s="331"/>
      <c r="Z113" s="331"/>
      <c r="AA113" s="336"/>
    </row>
    <row r="114" spans="2:27" ht="15" hidden="1" customHeight="1" outlineLevel="2" x14ac:dyDescent="0.25">
      <c r="B114" s="95"/>
      <c r="C114" s="51"/>
      <c r="D114" s="52" t="s">
        <v>175</v>
      </c>
      <c r="E114" s="53"/>
      <c r="F114" s="53" t="str">
        <f>+CONCATENATE($B$78,"",$C$107,"",D114)</f>
        <v>22.06.999</v>
      </c>
      <c r="G114" s="460" t="s">
        <v>51</v>
      </c>
      <c r="H114" s="93">
        <f t="shared" si="40"/>
        <v>0</v>
      </c>
      <c r="I114" s="54">
        <f t="shared" si="41"/>
        <v>0</v>
      </c>
      <c r="J114" s="54">
        <f>+VLOOKUP(F114,matriz01,5,FALSE)</f>
        <v>0</v>
      </c>
      <c r="K114" s="1545" t="str">
        <f>IFERROR(J114/I114,"0.00%")</f>
        <v>0.00%</v>
      </c>
      <c r="L114" s="54">
        <f t="shared" si="43"/>
        <v>0</v>
      </c>
      <c r="M114" s="1545">
        <f t="shared" si="25"/>
        <v>0</v>
      </c>
      <c r="N114" s="54">
        <f t="shared" si="38"/>
        <v>0</v>
      </c>
      <c r="O114" s="1556">
        <f t="shared" si="26"/>
        <v>0</v>
      </c>
      <c r="P114" s="93">
        <f>+'Prog 01'!Q114</f>
        <v>0</v>
      </c>
      <c r="Q114" s="54">
        <f ca="1">+'Prog 01'!R114</f>
        <v>0</v>
      </c>
      <c r="R114" s="1556" t="str">
        <f t="shared" ca="1" si="39"/>
        <v>0.00%</v>
      </c>
      <c r="T114" s="296"/>
      <c r="U114" s="296"/>
      <c r="W114" s="338"/>
      <c r="X114" s="331"/>
      <c r="Y114" s="331"/>
      <c r="Z114" s="331"/>
      <c r="AA114" s="336"/>
    </row>
    <row r="115" spans="2:27" s="90" customFormat="1" ht="15" hidden="1" customHeight="1" outlineLevel="1" collapsed="1" x14ac:dyDescent="0.25">
      <c r="B115" s="95"/>
      <c r="C115" s="51" t="s">
        <v>181</v>
      </c>
      <c r="D115" s="52"/>
      <c r="E115" s="53"/>
      <c r="F115" s="53"/>
      <c r="G115" s="462" t="s">
        <v>64</v>
      </c>
      <c r="H115" s="93">
        <f>SUM(H116:H117)</f>
        <v>10237.405000000001</v>
      </c>
      <c r="I115" s="54">
        <f>SUM(I116:I117)</f>
        <v>114948.549</v>
      </c>
      <c r="J115" s="54">
        <f ca="1">SUM(J116:J117)</f>
        <v>12351.85</v>
      </c>
      <c r="K115" s="1545">
        <f t="shared" ref="K115:K144" ca="1" si="44">IFERROR(J115/I115,"0.00%")</f>
        <v>0.10745546688023004</v>
      </c>
      <c r="L115" s="54">
        <f>SUM(L116:L117)</f>
        <v>111489.799</v>
      </c>
      <c r="M115" s="1545">
        <f t="shared" si="25"/>
        <v>0.96991045097924633</v>
      </c>
      <c r="N115" s="54">
        <f>SUM(N116:N117)</f>
        <v>3458.75</v>
      </c>
      <c r="O115" s="1556">
        <f t="shared" si="26"/>
        <v>3.0089549020753625E-2</v>
      </c>
      <c r="P115" s="93">
        <f>SUM(P116:P117)</f>
        <v>9542.9846249999991</v>
      </c>
      <c r="Q115" s="54">
        <f ca="1">SUM(Q116:Q117)</f>
        <v>9286.0086149999988</v>
      </c>
      <c r="R115" s="1556">
        <f t="shared" ca="1" si="39"/>
        <v>0.97307173592978513</v>
      </c>
      <c r="S115" s="42"/>
      <c r="T115" s="296"/>
      <c r="U115" s="296"/>
      <c r="V115" s="332"/>
      <c r="W115" s="338"/>
      <c r="X115" s="331"/>
      <c r="Y115" s="331"/>
      <c r="Z115" s="331"/>
      <c r="AA115" s="336"/>
    </row>
    <row r="116" spans="2:27" ht="15" hidden="1" customHeight="1" outlineLevel="2" x14ac:dyDescent="0.25">
      <c r="B116" s="95"/>
      <c r="C116" s="51"/>
      <c r="D116" s="52" t="s">
        <v>167</v>
      </c>
      <c r="E116" s="53"/>
      <c r="F116" s="53" t="str">
        <f>+CONCATENATE($B$78,"",$C$115,"",D116)</f>
        <v>22.07.001</v>
      </c>
      <c r="G116" s="460" t="s">
        <v>65</v>
      </c>
      <c r="H116" s="93">
        <f>+VLOOKUP(F116,matriz01,3,FALSE)</f>
        <v>10000</v>
      </c>
      <c r="I116" s="54">
        <f>+VLOOKUP(F116,matriz01,4,FALSE)</f>
        <v>108734.307</v>
      </c>
      <c r="J116" s="54">
        <f ca="1">+VLOOKUP(F116,matriz01,5,FALSE)</f>
        <v>6137.6080000000002</v>
      </c>
      <c r="K116" s="1545">
        <f t="shared" ca="1" si="44"/>
        <v>5.6445920053548509E-2</v>
      </c>
      <c r="L116" s="54">
        <f>INDEX(coincidenciaP01,MATCH(F116,indicep01,0),7)</f>
        <v>105275.557</v>
      </c>
      <c r="M116" s="1545">
        <f t="shared" si="25"/>
        <v>0.96819081212335312</v>
      </c>
      <c r="N116" s="54">
        <f t="shared" si="38"/>
        <v>3458.75</v>
      </c>
      <c r="O116" s="1556">
        <f t="shared" si="26"/>
        <v>3.1809187876646883E-2</v>
      </c>
      <c r="P116" s="94">
        <f>+'Prog 01'!Q116</f>
        <v>5337.1234349999995</v>
      </c>
      <c r="Q116" s="54">
        <f ca="1">+'Prog 01'!R116</f>
        <v>5080.1474249999992</v>
      </c>
      <c r="R116" s="1556">
        <f t="shared" ca="1" si="39"/>
        <v>0.95185121477333789</v>
      </c>
      <c r="T116" s="296"/>
      <c r="U116" s="296"/>
      <c r="W116" s="338"/>
      <c r="X116" s="331"/>
      <c r="Y116" s="331"/>
      <c r="Z116" s="331"/>
      <c r="AA116" s="336"/>
    </row>
    <row r="117" spans="2:27" ht="15" hidden="1" customHeight="1" outlineLevel="2" x14ac:dyDescent="0.25">
      <c r="B117" s="95"/>
      <c r="C117" s="51"/>
      <c r="D117" s="52" t="s">
        <v>163</v>
      </c>
      <c r="E117" s="53"/>
      <c r="F117" s="53" t="str">
        <f>+CONCATENATE($B$78,"",$C$115,"",D117)</f>
        <v>22.07.002</v>
      </c>
      <c r="G117" s="460" t="s">
        <v>66</v>
      </c>
      <c r="H117" s="93">
        <f>+VLOOKUP(F117,matriz01,3,FALSE)</f>
        <v>237.405</v>
      </c>
      <c r="I117" s="54">
        <f>+VLOOKUP(F117,matriz01,4,FALSE)</f>
        <v>6214.2420000000002</v>
      </c>
      <c r="J117" s="54">
        <f ca="1">+VLOOKUP(F117,matriz01,5,FALSE)</f>
        <v>6214.2420000000002</v>
      </c>
      <c r="K117" s="1545">
        <f t="shared" ca="1" si="44"/>
        <v>1</v>
      </c>
      <c r="L117" s="54">
        <f>INDEX(coincidenciaP01,MATCH(F117,indicep01,0),7)</f>
        <v>6214.2420000000002</v>
      </c>
      <c r="M117" s="1545">
        <f t="shared" si="25"/>
        <v>1</v>
      </c>
      <c r="N117" s="54">
        <f t="shared" si="38"/>
        <v>0</v>
      </c>
      <c r="O117" s="1556">
        <f t="shared" si="26"/>
        <v>0</v>
      </c>
      <c r="P117" s="93">
        <f>+'Prog 01'!Q117</f>
        <v>4205.8611899999996</v>
      </c>
      <c r="Q117" s="54">
        <f ca="1">+'Prog 01'!R117</f>
        <v>4205.8611899999996</v>
      </c>
      <c r="R117" s="1556">
        <f t="shared" ca="1" si="39"/>
        <v>1</v>
      </c>
      <c r="T117" s="296"/>
      <c r="U117" s="296"/>
      <c r="W117" s="338"/>
      <c r="X117" s="331"/>
      <c r="Y117" s="331"/>
      <c r="Z117" s="331"/>
      <c r="AA117" s="336"/>
    </row>
    <row r="118" spans="2:27" s="90" customFormat="1" ht="15" hidden="1" customHeight="1" outlineLevel="1" collapsed="1" x14ac:dyDescent="0.25">
      <c r="B118" s="95"/>
      <c r="C118" s="169" t="s">
        <v>182</v>
      </c>
      <c r="D118" s="170"/>
      <c r="E118" s="171"/>
      <c r="F118" s="171"/>
      <c r="G118" s="463" t="s">
        <v>67</v>
      </c>
      <c r="H118" s="175">
        <f>SUM(H119:H124)</f>
        <v>389984.93199999997</v>
      </c>
      <c r="I118" s="48">
        <f>SUM(I119:I124)</f>
        <v>783652.33400000003</v>
      </c>
      <c r="J118" s="48">
        <f ca="1">SUM(J119:J124)</f>
        <v>301019.30599999998</v>
      </c>
      <c r="K118" s="1546">
        <f t="shared" ca="1" si="44"/>
        <v>0.38412353659882031</v>
      </c>
      <c r="L118" s="48">
        <f>SUM(L119:L124)</f>
        <v>687283.66800000006</v>
      </c>
      <c r="M118" s="1546">
        <f t="shared" si="25"/>
        <v>0.87702625026572056</v>
      </c>
      <c r="N118" s="48">
        <f>SUM(N119:N124)</f>
        <v>96368.665999999997</v>
      </c>
      <c r="O118" s="1557">
        <f t="shared" si="26"/>
        <v>0.12297374973427948</v>
      </c>
      <c r="P118" s="175">
        <f>+P119+P120+P121+P122+P123+P124</f>
        <v>533114.68792499998</v>
      </c>
      <c r="Q118" s="48">
        <f ca="1">SUM(Q119:Q124)</f>
        <v>189999.59818500001</v>
      </c>
      <c r="R118" s="1557">
        <f t="shared" ca="1" si="39"/>
        <v>0.35639535448651843</v>
      </c>
      <c r="S118" s="42"/>
      <c r="T118" s="296"/>
      <c r="U118" s="296"/>
      <c r="V118" s="332"/>
      <c r="W118" s="338"/>
      <c r="X118" s="331"/>
      <c r="Y118" s="331"/>
      <c r="Z118" s="331"/>
      <c r="AA118" s="336"/>
    </row>
    <row r="119" spans="2:27" ht="15" hidden="1" customHeight="1" outlineLevel="2" x14ac:dyDescent="0.25">
      <c r="B119" s="95"/>
      <c r="C119" s="169"/>
      <c r="D119" s="170" t="s">
        <v>167</v>
      </c>
      <c r="E119" s="171"/>
      <c r="F119" s="171" t="str">
        <f t="shared" ref="F119:F124" si="45">+CONCATENATE($B$78,"",$C$118,"",D119)</f>
        <v>22.08.001</v>
      </c>
      <c r="G119" s="301" t="s">
        <v>68</v>
      </c>
      <c r="H119" s="175">
        <f t="shared" ref="H119:H124" si="46">+VLOOKUP(F119,matriz01,3,FALSE)</f>
        <v>105261.03200000001</v>
      </c>
      <c r="I119" s="48">
        <f t="shared" ref="I119:I124" si="47">+VLOOKUP(F119,matriz01,4,FALSE)</f>
        <v>113332.466</v>
      </c>
      <c r="J119" s="48">
        <f t="shared" ref="J119:J124" ca="1" si="48">+VLOOKUP(F119,matriz01,5,FALSE)</f>
        <v>39724.514000000003</v>
      </c>
      <c r="K119" s="1546">
        <f t="shared" ca="1" si="44"/>
        <v>0.35051310010319553</v>
      </c>
      <c r="L119" s="48">
        <f t="shared" ref="L119:L124" si="49">INDEX(coincidenciaP01,MATCH(F119,indicep01,0),7)</f>
        <v>93186.410999999993</v>
      </c>
      <c r="M119" s="1546">
        <f t="shared" si="25"/>
        <v>0.82223933078452549</v>
      </c>
      <c r="N119" s="48">
        <f t="shared" si="38"/>
        <v>20146.055</v>
      </c>
      <c r="O119" s="1557">
        <f t="shared" si="26"/>
        <v>0.1777606692154744</v>
      </c>
      <c r="P119" s="193">
        <f>+'Prog 01'!Q119</f>
        <v>107031.77914499998</v>
      </c>
      <c r="Q119" s="48">
        <f ca="1">+'Prog 01'!R119</f>
        <v>44036.607644999996</v>
      </c>
      <c r="R119" s="1557">
        <f t="shared" ca="1" si="39"/>
        <v>0.41143488407626999</v>
      </c>
      <c r="T119" s="296"/>
      <c r="U119" s="296"/>
      <c r="W119" s="338"/>
      <c r="X119" s="331"/>
      <c r="Y119" s="331"/>
      <c r="Z119" s="331"/>
      <c r="AA119" s="336"/>
    </row>
    <row r="120" spans="2:27" ht="15" hidden="1" customHeight="1" outlineLevel="2" x14ac:dyDescent="0.25">
      <c r="B120" s="95"/>
      <c r="C120" s="169"/>
      <c r="D120" s="262" t="s">
        <v>163</v>
      </c>
      <c r="E120" s="171"/>
      <c r="F120" s="171" t="str">
        <f t="shared" si="45"/>
        <v>22.08.002</v>
      </c>
      <c r="G120" s="301" t="s">
        <v>69</v>
      </c>
      <c r="H120" s="175">
        <f t="shared" si="46"/>
        <v>31888.991999999998</v>
      </c>
      <c r="I120" s="48">
        <f t="shared" si="47"/>
        <v>31888.991999999998</v>
      </c>
      <c r="J120" s="48">
        <f t="shared" ca="1" si="48"/>
        <v>16399.044000000002</v>
      </c>
      <c r="K120" s="1546">
        <f t="shared" ca="1" si="44"/>
        <v>0.51425407237707621</v>
      </c>
      <c r="L120" s="48">
        <f t="shared" si="49"/>
        <v>31888.991999999998</v>
      </c>
      <c r="M120" s="1546">
        <f t="shared" si="25"/>
        <v>1</v>
      </c>
      <c r="N120" s="48">
        <f t="shared" si="38"/>
        <v>0</v>
      </c>
      <c r="O120" s="1557">
        <f t="shared" si="26"/>
        <v>0</v>
      </c>
      <c r="P120" s="175">
        <f>+'Prog 01'!Q120</f>
        <v>8280</v>
      </c>
      <c r="Q120" s="48">
        <f ca="1">+'Prog 01'!R120</f>
        <v>0</v>
      </c>
      <c r="R120" s="1557">
        <f t="shared" ca="1" si="39"/>
        <v>0</v>
      </c>
      <c r="T120" s="296"/>
      <c r="U120" s="296"/>
      <c r="W120" s="338"/>
      <c r="X120" s="331"/>
      <c r="Y120" s="331"/>
      <c r="Z120" s="331"/>
      <c r="AA120" s="336"/>
    </row>
    <row r="121" spans="2:27" ht="15" hidden="1" customHeight="1" outlineLevel="2" x14ac:dyDescent="0.25">
      <c r="B121" s="95"/>
      <c r="C121" s="169"/>
      <c r="D121" s="170" t="s">
        <v>168</v>
      </c>
      <c r="E121" s="171"/>
      <c r="F121" s="171" t="str">
        <f t="shared" si="45"/>
        <v>22.08.007</v>
      </c>
      <c r="G121" s="1353" t="s">
        <v>113</v>
      </c>
      <c r="H121" s="1386">
        <f>+VLOOKUP(F121,matriz01,3,FALSE)</f>
        <v>144529.40599999999</v>
      </c>
      <c r="I121" s="1387">
        <f>+VLOOKUP(F121,matriz01,4,FALSE)</f>
        <v>160178.549</v>
      </c>
      <c r="J121" s="1387">
        <f t="shared" ca="1" si="48"/>
        <v>89066.435999999987</v>
      </c>
      <c r="K121" s="1547">
        <f t="shared" ca="1" si="44"/>
        <v>0.55604471732354122</v>
      </c>
      <c r="L121" s="1387">
        <f t="shared" si="49"/>
        <v>119124.069</v>
      </c>
      <c r="M121" s="1547">
        <f t="shared" si="25"/>
        <v>0.74369551818077717</v>
      </c>
      <c r="N121" s="1387">
        <f t="shared" si="38"/>
        <v>41054.480000000003</v>
      </c>
      <c r="O121" s="1558">
        <f t="shared" si="26"/>
        <v>0.25630448181922288</v>
      </c>
      <c r="P121" s="1386">
        <f>+'Prog 01'!Q121</f>
        <v>171384.38729999997</v>
      </c>
      <c r="Q121" s="48">
        <f ca="1">+'Prog 01'!R121</f>
        <v>86725.240604999999</v>
      </c>
      <c r="R121" s="1557">
        <f t="shared" ca="1" si="39"/>
        <v>0.50602766081131834</v>
      </c>
      <c r="T121" s="296"/>
      <c r="U121" s="296"/>
      <c r="W121" s="338"/>
      <c r="X121" s="331"/>
      <c r="Y121" s="331"/>
      <c r="Z121" s="331"/>
      <c r="AA121" s="336"/>
    </row>
    <row r="122" spans="2:27" ht="15" hidden="1" customHeight="1" outlineLevel="2" x14ac:dyDescent="0.25">
      <c r="B122" s="95"/>
      <c r="C122" s="169"/>
      <c r="D122" s="170" t="s">
        <v>169</v>
      </c>
      <c r="E122" s="171"/>
      <c r="F122" s="171" t="str">
        <f t="shared" si="45"/>
        <v>22.08.008</v>
      </c>
      <c r="G122" s="301" t="s">
        <v>114</v>
      </c>
      <c r="H122" s="175">
        <f t="shared" si="46"/>
        <v>77010.001999999993</v>
      </c>
      <c r="I122" s="48">
        <f t="shared" si="47"/>
        <v>77010.001000000004</v>
      </c>
      <c r="J122" s="48">
        <f t="shared" ca="1" si="48"/>
        <v>29939.519999999997</v>
      </c>
      <c r="K122" s="1546">
        <f t="shared" ca="1" si="44"/>
        <v>0.38877443982892551</v>
      </c>
      <c r="L122" s="48">
        <f t="shared" si="49"/>
        <v>66677.714999999997</v>
      </c>
      <c r="M122" s="1546">
        <f t="shared" si="25"/>
        <v>0.86583189370429947</v>
      </c>
      <c r="N122" s="48">
        <f t="shared" si="38"/>
        <v>10332.286</v>
      </c>
      <c r="O122" s="1557">
        <f t="shared" si="26"/>
        <v>0.13416810629570047</v>
      </c>
      <c r="P122" s="175">
        <f>+'Prog 01'!Q122</f>
        <v>72796.603904999996</v>
      </c>
      <c r="Q122" s="48">
        <f ca="1">+'Prog 01'!R122</f>
        <v>32617.715534999996</v>
      </c>
      <c r="R122" s="1557">
        <f t="shared" ca="1" si="39"/>
        <v>0.44806644520898681</v>
      </c>
      <c r="T122" s="296"/>
      <c r="U122" s="296"/>
      <c r="W122" s="338"/>
      <c r="X122" s="331"/>
      <c r="Y122" s="331"/>
      <c r="Z122" s="331"/>
      <c r="AA122" s="336"/>
    </row>
    <row r="123" spans="2:27" ht="15" hidden="1" customHeight="1" outlineLevel="2" x14ac:dyDescent="0.25">
      <c r="B123" s="95"/>
      <c r="C123" s="169"/>
      <c r="D123" s="170" t="s">
        <v>171</v>
      </c>
      <c r="E123" s="171"/>
      <c r="F123" s="171" t="str">
        <f t="shared" si="45"/>
        <v>22.08.010</v>
      </c>
      <c r="G123" s="301" t="s">
        <v>70</v>
      </c>
      <c r="H123" s="175">
        <f t="shared" si="46"/>
        <v>3000</v>
      </c>
      <c r="I123" s="48">
        <f t="shared" si="47"/>
        <v>2787.88</v>
      </c>
      <c r="J123" s="48">
        <f t="shared" ca="1" si="48"/>
        <v>2125.377</v>
      </c>
      <c r="K123" s="1546">
        <f t="shared" ca="1" si="44"/>
        <v>0.76236315766819229</v>
      </c>
      <c r="L123" s="48">
        <f t="shared" si="49"/>
        <v>2372.2240000000002</v>
      </c>
      <c r="M123" s="1546">
        <f t="shared" si="25"/>
        <v>0.8509060648234501</v>
      </c>
      <c r="N123" s="48">
        <f t="shared" si="38"/>
        <v>415.65600000000001</v>
      </c>
      <c r="O123" s="1557">
        <f t="shared" si="26"/>
        <v>0.14909393517654992</v>
      </c>
      <c r="P123" s="175">
        <f>+'Prog 01'!Q123</f>
        <v>4412.9646899999998</v>
      </c>
      <c r="Q123" s="48">
        <f ca="1">+'Prog 01'!R123</f>
        <v>2454.2685899999997</v>
      </c>
      <c r="R123" s="1557">
        <f t="shared" ca="1" si="39"/>
        <v>0.55614960970829785</v>
      </c>
      <c r="T123" s="296"/>
      <c r="U123" s="296"/>
      <c r="W123" s="338"/>
      <c r="X123" s="331"/>
      <c r="Y123" s="331"/>
      <c r="Z123" s="331"/>
      <c r="AA123" s="336"/>
    </row>
    <row r="124" spans="2:27" ht="15" hidden="1" customHeight="1" outlineLevel="2" x14ac:dyDescent="0.25">
      <c r="B124" s="95"/>
      <c r="C124" s="169"/>
      <c r="D124" s="170" t="s">
        <v>175</v>
      </c>
      <c r="E124" s="171"/>
      <c r="F124" s="171" t="str">
        <f t="shared" si="45"/>
        <v>22.08.999</v>
      </c>
      <c r="G124" s="301" t="s">
        <v>109</v>
      </c>
      <c r="H124" s="175">
        <f t="shared" si="46"/>
        <v>28295.5</v>
      </c>
      <c r="I124" s="48">
        <f t="shared" si="47"/>
        <v>398454.446</v>
      </c>
      <c r="J124" s="48">
        <f t="shared" ca="1" si="48"/>
        <v>123764.41500000001</v>
      </c>
      <c r="K124" s="1546">
        <f t="shared" ca="1" si="44"/>
        <v>0.31061120346991938</v>
      </c>
      <c r="L124" s="48">
        <f t="shared" si="49"/>
        <v>374034.25699999998</v>
      </c>
      <c r="M124" s="1546">
        <f t="shared" si="25"/>
        <v>0.93871272050004928</v>
      </c>
      <c r="N124" s="48">
        <f t="shared" si="38"/>
        <v>24420.188999999998</v>
      </c>
      <c r="O124" s="1557">
        <f t="shared" si="26"/>
        <v>6.1287279499950664E-2</v>
      </c>
      <c r="P124" s="175">
        <f>+'Prog 01'!Q124</f>
        <v>169208.95288499998</v>
      </c>
      <c r="Q124" s="48">
        <f ca="1">+'Prog 01'!R124</f>
        <v>24165.765809999997</v>
      </c>
      <c r="R124" s="1557">
        <f t="shared" ca="1" si="39"/>
        <v>0.1428161181661815</v>
      </c>
      <c r="T124" s="296"/>
      <c r="U124" s="296"/>
      <c r="W124" s="338"/>
      <c r="X124" s="331"/>
      <c r="Y124" s="331"/>
      <c r="Z124" s="331"/>
      <c r="AA124" s="336"/>
    </row>
    <row r="125" spans="2:27" s="90" customFormat="1" ht="15" hidden="1" customHeight="1" outlineLevel="1" collapsed="1" x14ac:dyDescent="0.25">
      <c r="B125" s="95"/>
      <c r="C125" s="169" t="s">
        <v>183</v>
      </c>
      <c r="D125" s="170"/>
      <c r="E125" s="171"/>
      <c r="F125" s="171"/>
      <c r="G125" s="463" t="s">
        <v>115</v>
      </c>
      <c r="H125" s="175">
        <f>SUM(H126:H129)</f>
        <v>1017256</v>
      </c>
      <c r="I125" s="48">
        <f>SUM(I126:I129)</f>
        <v>1025078.645</v>
      </c>
      <c r="J125" s="48">
        <f ca="1">SUM(J126:J129)</f>
        <v>338120.24999999994</v>
      </c>
      <c r="K125" s="1546">
        <f t="shared" ca="1" si="44"/>
        <v>0.32984810643479939</v>
      </c>
      <c r="L125" s="48">
        <f>SUM(L126:L129)</f>
        <v>959272.571</v>
      </c>
      <c r="M125" s="1546">
        <f t="shared" si="25"/>
        <v>0.93580387776003271</v>
      </c>
      <c r="N125" s="48">
        <f>SUM(N126:N129)</f>
        <v>65806.073999999993</v>
      </c>
      <c r="O125" s="1557">
        <f t="shared" si="26"/>
        <v>6.4196122239967249E-2</v>
      </c>
      <c r="P125" s="175">
        <f>SUM(P126:P129)</f>
        <v>767618.64440999995</v>
      </c>
      <c r="Q125" s="48">
        <f ca="1">SUM(Q126:Q129)</f>
        <v>369117.33885</v>
      </c>
      <c r="R125" s="1557">
        <f t="shared" ca="1" si="39"/>
        <v>0.48086030939713248</v>
      </c>
      <c r="S125" s="42"/>
      <c r="T125" s="296"/>
      <c r="U125" s="296"/>
      <c r="V125" s="332"/>
      <c r="W125" s="338"/>
      <c r="X125" s="331"/>
      <c r="Y125" s="331"/>
      <c r="Z125" s="331"/>
      <c r="AA125" s="336"/>
    </row>
    <row r="126" spans="2:27" ht="15" hidden="1" customHeight="1" outlineLevel="2" x14ac:dyDescent="0.25">
      <c r="B126" s="95"/>
      <c r="C126" s="169"/>
      <c r="D126" s="170" t="s">
        <v>163</v>
      </c>
      <c r="E126" s="171"/>
      <c r="F126" s="171" t="str">
        <f>+CONCATENATE($B$78,"",$C$125,"",D126)</f>
        <v>22.09.002</v>
      </c>
      <c r="G126" s="301" t="s">
        <v>71</v>
      </c>
      <c r="H126" s="175">
        <f>+VLOOKUP(F126,matriz01,3,FALSE)</f>
        <v>881850</v>
      </c>
      <c r="I126" s="48">
        <f>+VLOOKUP(F126,matriz01,4,FALSE)</f>
        <v>889311.64500000002</v>
      </c>
      <c r="J126" s="48">
        <f ca="1">+VLOOKUP(F126,matriz01,5,FALSE)</f>
        <v>268339.99299999996</v>
      </c>
      <c r="K126" s="1546">
        <f t="shared" ca="1" si="44"/>
        <v>0.30173898487520645</v>
      </c>
      <c r="L126" s="48">
        <f>INDEX(coincidenciaP01,MATCH(F126,indicep01,0),7)</f>
        <v>823511.27500000002</v>
      </c>
      <c r="M126" s="1546">
        <f t="shared" si="25"/>
        <v>0.92600977354794445</v>
      </c>
      <c r="N126" s="48">
        <f t="shared" si="38"/>
        <v>65800.37</v>
      </c>
      <c r="O126" s="1557">
        <f t="shared" si="26"/>
        <v>7.399022645205551E-2</v>
      </c>
      <c r="P126" s="193">
        <f>+'Prog 01'!Q126</f>
        <v>620564.28776999994</v>
      </c>
      <c r="Q126" s="48">
        <f ca="1">+'Prog 01'!R126</f>
        <v>327385.23115499999</v>
      </c>
      <c r="R126" s="1557">
        <f t="shared" ca="1" si="39"/>
        <v>0.52756054063545943</v>
      </c>
      <c r="T126" s="296"/>
      <c r="U126" s="296"/>
      <c r="W126" s="338"/>
      <c r="X126" s="331"/>
      <c r="Y126" s="331"/>
      <c r="Z126" s="331"/>
      <c r="AA126" s="336"/>
    </row>
    <row r="127" spans="2:27" ht="15" hidden="1" customHeight="1" outlineLevel="2" x14ac:dyDescent="0.25">
      <c r="B127" s="95"/>
      <c r="C127" s="169"/>
      <c r="D127" s="170" t="s">
        <v>178</v>
      </c>
      <c r="E127" s="171"/>
      <c r="F127" s="171" t="str">
        <f>+CONCATENATE($B$78,"",$C$125,"",D127)</f>
        <v>22.09.005</v>
      </c>
      <c r="G127" s="301" t="s">
        <v>116</v>
      </c>
      <c r="H127" s="175">
        <f>+VLOOKUP(F127,matriz01,3,FALSE)</f>
        <v>27000</v>
      </c>
      <c r="I127" s="48">
        <f>+VLOOKUP(F127,matriz01,4,FALSE)</f>
        <v>27000</v>
      </c>
      <c r="J127" s="48">
        <f ca="1">+VLOOKUP(F127,matriz01,5,FALSE)</f>
        <v>9663.86</v>
      </c>
      <c r="K127" s="1546">
        <f t="shared" ca="1" si="44"/>
        <v>0.35792074074074076</v>
      </c>
      <c r="L127" s="48">
        <f>INDEX(coincidenciaP01,MATCH(F127,indicep01,0),7)</f>
        <v>27000</v>
      </c>
      <c r="M127" s="1546">
        <f t="shared" si="25"/>
        <v>1</v>
      </c>
      <c r="N127" s="48">
        <f t="shared" si="38"/>
        <v>0</v>
      </c>
      <c r="O127" s="1557">
        <f t="shared" si="26"/>
        <v>0</v>
      </c>
      <c r="P127" s="175">
        <f>+'Prog 01'!Q127</f>
        <v>38377.798965000002</v>
      </c>
      <c r="Q127" s="48">
        <f ca="1">+'Prog 01'!R127</f>
        <v>5542.5937049999993</v>
      </c>
      <c r="R127" s="1557">
        <f t="shared" ca="1" si="39"/>
        <v>0.14442187552378302</v>
      </c>
      <c r="T127" s="296"/>
      <c r="U127" s="296"/>
      <c r="W127" s="338"/>
      <c r="X127" s="331"/>
      <c r="Y127" s="331"/>
      <c r="Z127" s="331"/>
      <c r="AA127" s="336"/>
    </row>
    <row r="128" spans="2:27" ht="15" hidden="1" customHeight="1" outlineLevel="2" x14ac:dyDescent="0.25">
      <c r="B128" s="95"/>
      <c r="C128" s="169"/>
      <c r="D128" s="170" t="s">
        <v>179</v>
      </c>
      <c r="E128" s="171"/>
      <c r="F128" s="171" t="str">
        <f>+CONCATENATE($B$78,"",$C$125,"",D128)</f>
        <v>22.09.006</v>
      </c>
      <c r="G128" s="301" t="s">
        <v>117</v>
      </c>
      <c r="H128" s="175">
        <f>+VLOOKUP(F128,matriz01,3,FALSE)</f>
        <v>79738</v>
      </c>
      <c r="I128" s="48">
        <f>+VLOOKUP(F128,matriz01,4,FALSE)</f>
        <v>79738</v>
      </c>
      <c r="J128" s="48">
        <f ca="1">+VLOOKUP(F128,matriz01,5,FALSE)</f>
        <v>47815.106999999996</v>
      </c>
      <c r="K128" s="1546">
        <f t="shared" ca="1" si="44"/>
        <v>0.59965270009280391</v>
      </c>
      <c r="L128" s="48">
        <f>INDEX(coincidenciaP01,MATCH(F128,indicep01,0),7)</f>
        <v>79738</v>
      </c>
      <c r="M128" s="1546">
        <f t="shared" si="25"/>
        <v>1</v>
      </c>
      <c r="N128" s="48">
        <f t="shared" si="38"/>
        <v>0</v>
      </c>
      <c r="O128" s="1557">
        <f t="shared" si="26"/>
        <v>0</v>
      </c>
      <c r="P128" s="175">
        <f>+'Prog 01'!Q128</f>
        <v>83312.588925000004</v>
      </c>
      <c r="Q128" s="48">
        <f ca="1">+'Prog 01'!R128</f>
        <v>30801.045239999999</v>
      </c>
      <c r="R128" s="1557">
        <f t="shared" ca="1" si="39"/>
        <v>0.36970457451187649</v>
      </c>
      <c r="T128" s="296"/>
      <c r="U128" s="296"/>
      <c r="W128" s="338"/>
      <c r="X128" s="331"/>
      <c r="Y128" s="331"/>
      <c r="Z128" s="331"/>
      <c r="AA128" s="336"/>
    </row>
    <row r="129" spans="2:27" ht="15" hidden="1" customHeight="1" outlineLevel="2" x14ac:dyDescent="0.25">
      <c r="B129" s="95"/>
      <c r="C129" s="169"/>
      <c r="D129" s="170" t="s">
        <v>175</v>
      </c>
      <c r="E129" s="171"/>
      <c r="F129" s="171" t="str">
        <f>+CONCATENATE($B$78,"",$C$125,"",D129)</f>
        <v>22.09.999</v>
      </c>
      <c r="G129" s="301" t="s">
        <v>109</v>
      </c>
      <c r="H129" s="175">
        <f>+VLOOKUP(F129,matriz01,3,FALSE)</f>
        <v>28668</v>
      </c>
      <c r="I129" s="48">
        <f>+VLOOKUP(F129,matriz01,4,FALSE)</f>
        <v>29029</v>
      </c>
      <c r="J129" s="48">
        <f ca="1">+VLOOKUP(F129,matriz01,5,FALSE)</f>
        <v>12301.29</v>
      </c>
      <c r="K129" s="1546">
        <f t="shared" ca="1" si="44"/>
        <v>0.42375865513796551</v>
      </c>
      <c r="L129" s="48">
        <f>INDEX(coincidenciaP01,MATCH(F129,indicep01,0),7)</f>
        <v>29023.295999999998</v>
      </c>
      <c r="M129" s="1546">
        <f t="shared" si="25"/>
        <v>0.99980350683798958</v>
      </c>
      <c r="N129" s="48">
        <f t="shared" si="38"/>
        <v>5.7039999999999997</v>
      </c>
      <c r="O129" s="1557">
        <f t="shared" si="26"/>
        <v>1.9649316201040339E-4</v>
      </c>
      <c r="P129" s="175">
        <f>+'Prog 01'!Q129</f>
        <v>25363.968749999996</v>
      </c>
      <c r="Q129" s="48">
        <f ca="1">+'Prog 01'!R129</f>
        <v>5388.46875</v>
      </c>
      <c r="R129" s="1557">
        <f t="shared" ca="1" si="39"/>
        <v>0.21244580464167306</v>
      </c>
      <c r="T129" s="296"/>
      <c r="U129" s="296"/>
      <c r="W129" s="338"/>
      <c r="X129" s="331"/>
      <c r="Y129" s="331"/>
      <c r="Z129" s="331"/>
      <c r="AA129" s="336"/>
    </row>
    <row r="130" spans="2:27" s="90" customFormat="1" ht="15" hidden="1" customHeight="1" outlineLevel="1" collapsed="1" x14ac:dyDescent="0.25">
      <c r="B130" s="95"/>
      <c r="C130" s="51" t="s">
        <v>184</v>
      </c>
      <c r="D130" s="52"/>
      <c r="E130" s="53"/>
      <c r="F130" s="53"/>
      <c r="G130" s="459" t="s">
        <v>118</v>
      </c>
      <c r="H130" s="93">
        <f>SUM(H131:H132)</f>
        <v>19009.563999999998</v>
      </c>
      <c r="I130" s="54">
        <f>SUM(I131:I132)</f>
        <v>15081.564</v>
      </c>
      <c r="J130" s="54">
        <f ca="1">SUM(J131:J132)</f>
        <v>4535.9080000000004</v>
      </c>
      <c r="K130" s="1545">
        <f t="shared" ca="1" si="44"/>
        <v>0.30075846245124183</v>
      </c>
      <c r="L130" s="54">
        <f>SUM(L131:L132)</f>
        <v>14024.197</v>
      </c>
      <c r="M130" s="1545">
        <f t="shared" si="25"/>
        <v>0.92989009627913921</v>
      </c>
      <c r="N130" s="54">
        <f>SUM(N131:N131)</f>
        <v>1057.367</v>
      </c>
      <c r="O130" s="1556">
        <f t="shared" si="26"/>
        <v>7.0109903720860775E-2</v>
      </c>
      <c r="P130" s="93">
        <f>SUM(P131:P132)</f>
        <v>26228.242394999997</v>
      </c>
      <c r="Q130" s="54">
        <f ca="1">+Q132+Q131</f>
        <v>145.66796999999997</v>
      </c>
      <c r="R130" s="1556">
        <f t="shared" ca="1" si="39"/>
        <v>5.5538593782315081E-3</v>
      </c>
      <c r="S130" s="42"/>
      <c r="T130" s="296"/>
      <c r="U130" s="296"/>
      <c r="V130" s="332"/>
      <c r="W130" s="338"/>
      <c r="X130" s="331"/>
      <c r="Y130" s="331"/>
      <c r="Z130" s="331"/>
      <c r="AA130" s="336"/>
    </row>
    <row r="131" spans="2:27" ht="15" hidden="1" customHeight="1" outlineLevel="2" x14ac:dyDescent="0.25">
      <c r="B131" s="95"/>
      <c r="C131" s="51"/>
      <c r="D131" s="52" t="s">
        <v>163</v>
      </c>
      <c r="E131" s="53"/>
      <c r="F131" s="53" t="str">
        <f>+CONCATENATE($B$78,"",$C$130,"",D131)</f>
        <v>22.10.002</v>
      </c>
      <c r="G131" s="460" t="s">
        <v>119</v>
      </c>
      <c r="H131" s="93">
        <f>+VLOOKUP(F131,matriz01,3,FALSE)</f>
        <v>19000</v>
      </c>
      <c r="I131" s="54">
        <f>+VLOOKUP(F131,matriz01,4,FALSE)</f>
        <v>15072</v>
      </c>
      <c r="J131" s="54">
        <f ca="1">+VLOOKUP(F131,matriz01,5,FALSE)</f>
        <v>4526.3440000000001</v>
      </c>
      <c r="K131" s="1545">
        <f t="shared" ca="1" si="44"/>
        <v>0.3003147558386412</v>
      </c>
      <c r="L131" s="54">
        <f>INDEX(coincidenciaP01,MATCH(F131,indicep01,0),7)</f>
        <v>14014.633</v>
      </c>
      <c r="M131" s="1545">
        <f t="shared" si="25"/>
        <v>0.92984560774946923</v>
      </c>
      <c r="N131" s="54">
        <f t="shared" si="38"/>
        <v>1057.367</v>
      </c>
      <c r="O131" s="1556">
        <f t="shared" si="26"/>
        <v>7.0154392250530787E-2</v>
      </c>
      <c r="P131" s="94">
        <f>+'Prog 01'!Q131</f>
        <v>26228.242394999997</v>
      </c>
      <c r="Q131" s="54">
        <f ca="1">+'Prog 01'!R131</f>
        <v>145.66796999999997</v>
      </c>
      <c r="R131" s="1556">
        <f t="shared" ca="1" si="39"/>
        <v>5.5538593782315081E-3</v>
      </c>
      <c r="T131" s="296"/>
      <c r="U131" s="296"/>
      <c r="W131" s="338"/>
      <c r="X131" s="331"/>
      <c r="Y131" s="331"/>
      <c r="Z131" s="331"/>
      <c r="AA131" s="336"/>
    </row>
    <row r="132" spans="2:27" ht="15" hidden="1" customHeight="1" outlineLevel="2" x14ac:dyDescent="0.25">
      <c r="B132" s="95"/>
      <c r="C132" s="51"/>
      <c r="D132" s="52" t="s">
        <v>177</v>
      </c>
      <c r="E132" s="53"/>
      <c r="F132" s="53" t="str">
        <f>+CONCATENATE($B$78,"",$C$130,"",D132)</f>
        <v>22.10.004</v>
      </c>
      <c r="G132" s="461" t="s">
        <v>72</v>
      </c>
      <c r="H132" s="93">
        <f>+'Prog 01'!I132</f>
        <v>9.5640000000000001</v>
      </c>
      <c r="I132" s="54">
        <f>+'Prog 01'!J132</f>
        <v>9.5640000000000001</v>
      </c>
      <c r="J132" s="54">
        <f ca="1">+'Prog 01'!K132</f>
        <v>9.5640000000000001</v>
      </c>
      <c r="K132" s="1545">
        <f t="shared" ca="1" si="44"/>
        <v>1</v>
      </c>
      <c r="L132" s="54">
        <f>INDEX(coincidenciaP01,MATCH(F132,indicep01,0),7)</f>
        <v>9.5640000000000001</v>
      </c>
      <c r="M132" s="1545">
        <f t="shared" si="25"/>
        <v>1</v>
      </c>
      <c r="N132" s="54">
        <f t="shared" si="38"/>
        <v>0</v>
      </c>
      <c r="O132" s="1556">
        <f t="shared" si="26"/>
        <v>0</v>
      </c>
      <c r="P132" s="93">
        <f>+'Prog 01'!Q132</f>
        <v>0</v>
      </c>
      <c r="Q132" s="54">
        <f ca="1">+'Prog 01'!R132</f>
        <v>0</v>
      </c>
      <c r="R132" s="1556" t="str">
        <f t="shared" ref="R132:R144" ca="1" si="50">IFERROR(Q132/P132,"0.00%")</f>
        <v>0.00%</v>
      </c>
      <c r="T132" s="296"/>
      <c r="U132" s="296"/>
      <c r="W132" s="338"/>
      <c r="X132" s="331"/>
      <c r="Y132" s="331"/>
      <c r="Z132" s="331"/>
      <c r="AA132" s="336"/>
    </row>
    <row r="133" spans="2:27" s="90" customFormat="1" ht="15" hidden="1" customHeight="1" outlineLevel="1" collapsed="1" x14ac:dyDescent="0.25">
      <c r="B133" s="95"/>
      <c r="C133" s="51" t="s">
        <v>185</v>
      </c>
      <c r="D133" s="52"/>
      <c r="E133" s="53"/>
      <c r="F133" s="53"/>
      <c r="G133" s="459" t="s">
        <v>73</v>
      </c>
      <c r="H133" s="93">
        <f>SUM(H134:H137)</f>
        <v>630844.91499999992</v>
      </c>
      <c r="I133" s="54">
        <f>SUM(I134:I137)</f>
        <v>2335232.5959999999</v>
      </c>
      <c r="J133" s="54">
        <f ca="1">SUM(J134:J137)</f>
        <v>655779.478</v>
      </c>
      <c r="K133" s="1545">
        <f t="shared" ca="1" si="44"/>
        <v>0.28081976892720628</v>
      </c>
      <c r="L133" s="54">
        <f>SUM(L134:L137)</f>
        <v>1119408.287</v>
      </c>
      <c r="M133" s="1545">
        <f t="shared" si="25"/>
        <v>0.47935622726293947</v>
      </c>
      <c r="N133" s="54">
        <f>SUM(N134:N137)</f>
        <v>1215824.3089999999</v>
      </c>
      <c r="O133" s="1556">
        <f t="shared" si="26"/>
        <v>0.52064377273706053</v>
      </c>
      <c r="P133" s="93">
        <f>SUM(P134:P137)</f>
        <v>2844233.3563200003</v>
      </c>
      <c r="Q133" s="54">
        <f ca="1">SUM(Q134:Q137)</f>
        <v>261970.19549999997</v>
      </c>
      <c r="R133" s="1556">
        <f t="shared" ca="1" si="50"/>
        <v>9.2105732083442346E-2</v>
      </c>
      <c r="S133" s="42"/>
      <c r="T133" s="296"/>
      <c r="U133" s="296"/>
      <c r="V133" s="332"/>
      <c r="W133" s="338"/>
      <c r="X133" s="331"/>
      <c r="Y133" s="331"/>
      <c r="Z133" s="331"/>
      <c r="AA133" s="336"/>
    </row>
    <row r="134" spans="2:27" ht="15" hidden="1" customHeight="1" outlineLevel="2" x14ac:dyDescent="0.25">
      <c r="B134" s="95"/>
      <c r="C134" s="51"/>
      <c r="D134" s="52" t="s">
        <v>167</v>
      </c>
      <c r="E134" s="53"/>
      <c r="F134" s="53" t="str">
        <f>+CONCATENATE($B$78,"",$C$133,"",D134)</f>
        <v>22.11.001</v>
      </c>
      <c r="G134" s="460" t="s">
        <v>74</v>
      </c>
      <c r="H134" s="93">
        <f>+VLOOKUP(F134,matriz01,3,FALSE)</f>
        <v>163658.48499999999</v>
      </c>
      <c r="I134" s="54">
        <f>+VLOOKUP(F134,matriz01,4,FALSE)</f>
        <v>1454936.08</v>
      </c>
      <c r="J134" s="54">
        <f ca="1">+VLOOKUP(F134,matriz01,5,FALSE)</f>
        <v>414473.87199999997</v>
      </c>
      <c r="K134" s="1545">
        <f t="shared" ca="1" si="44"/>
        <v>0.28487428258703978</v>
      </c>
      <c r="L134" s="54">
        <f>INDEX(coincidenciaP01,MATCH(F134,indicep01,0),7)</f>
        <v>541196.12699999998</v>
      </c>
      <c r="M134" s="1545">
        <f t="shared" si="25"/>
        <v>0.37197244225327064</v>
      </c>
      <c r="N134" s="54">
        <f t="shared" si="38"/>
        <v>913739.95299999998</v>
      </c>
      <c r="O134" s="1556">
        <f t="shared" si="26"/>
        <v>0.62802755774672925</v>
      </c>
      <c r="P134" s="94">
        <f>+'Prog 01'!Q134</f>
        <v>1692724.0221450001</v>
      </c>
      <c r="Q134" s="54">
        <f ca="1">+'Prog 01'!R134</f>
        <v>98836.051949999994</v>
      </c>
      <c r="R134" s="1556">
        <f t="shared" ca="1" si="50"/>
        <v>5.8388757208488191E-2</v>
      </c>
      <c r="T134" s="296"/>
      <c r="U134" s="296"/>
      <c r="W134" s="338"/>
      <c r="X134" s="331"/>
      <c r="Y134" s="331"/>
      <c r="Z134" s="331"/>
      <c r="AA134" s="336"/>
    </row>
    <row r="135" spans="2:27" ht="15" hidden="1" customHeight="1" outlineLevel="2" collapsed="1" x14ac:dyDescent="0.25">
      <c r="B135" s="95"/>
      <c r="C135" s="51"/>
      <c r="D135" s="52" t="s">
        <v>163</v>
      </c>
      <c r="E135" s="53"/>
      <c r="F135" s="53" t="str">
        <f>+CONCATENATE($B$78,"",$C$133,"",D135)</f>
        <v>22.11.002</v>
      </c>
      <c r="G135" s="460" t="s">
        <v>75</v>
      </c>
      <c r="H135" s="93">
        <f>+VLOOKUP(F135,matriz01,3,FALSE)</f>
        <v>49056</v>
      </c>
      <c r="I135" s="54">
        <f>+VLOOKUP(F135,matriz01,4,FALSE)</f>
        <v>49562.582999999999</v>
      </c>
      <c r="J135" s="54">
        <f ca="1">+VLOOKUP(F135,matriz01,5,FALSE)</f>
        <v>1680</v>
      </c>
      <c r="K135" s="1545">
        <f t="shared" ca="1" si="44"/>
        <v>3.3896538443123514E-2</v>
      </c>
      <c r="L135" s="54">
        <f>INDEX(coincidenciaP01,MATCH(F135,indicep01,0),7)</f>
        <v>27670</v>
      </c>
      <c r="M135" s="1545">
        <f t="shared" si="25"/>
        <v>0.55828405876263554</v>
      </c>
      <c r="N135" s="54">
        <f t="shared" si="38"/>
        <v>21892.582999999999</v>
      </c>
      <c r="O135" s="1556">
        <f t="shared" si="26"/>
        <v>0.44171594123736446</v>
      </c>
      <c r="P135" s="93">
        <f>+'Prog 01'!Q135</f>
        <v>54506.204999999994</v>
      </c>
      <c r="Q135" s="54">
        <f ca="1">+'Prog 01'!R135</f>
        <v>0</v>
      </c>
      <c r="R135" s="1556">
        <f t="shared" ca="1" si="50"/>
        <v>0</v>
      </c>
      <c r="T135" s="296"/>
      <c r="U135" s="296"/>
      <c r="W135" s="338"/>
      <c r="X135" s="331"/>
      <c r="Y135" s="331"/>
      <c r="Z135" s="331"/>
      <c r="AA135" s="336"/>
    </row>
    <row r="136" spans="2:27" ht="15" hidden="1" customHeight="1" outlineLevel="2" x14ac:dyDescent="0.25">
      <c r="B136" s="95"/>
      <c r="C136" s="51"/>
      <c r="D136" s="52" t="s">
        <v>164</v>
      </c>
      <c r="E136" s="53"/>
      <c r="F136" s="53" t="str">
        <f>+CONCATENATE($B$78,"",$C$133,"",D136)</f>
        <v>22.11.003</v>
      </c>
      <c r="G136" s="460" t="s">
        <v>120</v>
      </c>
      <c r="H136" s="93">
        <f>+VLOOKUP(F136,matriz01,3,FALSE)</f>
        <v>347665.34</v>
      </c>
      <c r="I136" s="54">
        <f>+VLOOKUP(F136,matriz01,4,FALSE)</f>
        <v>753077.93299999996</v>
      </c>
      <c r="J136" s="54">
        <f ca="1">+VLOOKUP(F136,matriz01,5,FALSE)</f>
        <v>211062.69600000003</v>
      </c>
      <c r="K136" s="1545">
        <f t="shared" ca="1" si="44"/>
        <v>0.28026673834300231</v>
      </c>
      <c r="L136" s="54">
        <f>INDEX(coincidenciaP01,MATCH(F136,indicep01,0),7)</f>
        <v>519886.16</v>
      </c>
      <c r="M136" s="1545">
        <f t="shared" si="25"/>
        <v>0.69034841842856121</v>
      </c>
      <c r="N136" s="54">
        <f t="shared" si="38"/>
        <v>233191.77299999999</v>
      </c>
      <c r="O136" s="1556">
        <f t="shared" si="26"/>
        <v>0.30965158157143879</v>
      </c>
      <c r="P136" s="93">
        <f>+'Prog 01'!Q136</f>
        <v>1020930.6291749999</v>
      </c>
      <c r="Q136" s="54">
        <f ca="1">+'Prog 01'!R136</f>
        <v>163134.14354999998</v>
      </c>
      <c r="R136" s="1556">
        <f t="shared" ca="1" si="50"/>
        <v>0.15978964572923671</v>
      </c>
      <c r="T136" s="296"/>
      <c r="U136" s="296"/>
      <c r="W136" s="338"/>
      <c r="X136" s="331"/>
      <c r="Y136" s="331"/>
      <c r="Z136" s="331"/>
      <c r="AA136" s="336"/>
    </row>
    <row r="137" spans="2:27" ht="15" hidden="1" customHeight="1" outlineLevel="2" x14ac:dyDescent="0.25">
      <c r="B137" s="95"/>
      <c r="C137" s="51"/>
      <c r="D137" s="52" t="s">
        <v>175</v>
      </c>
      <c r="E137" s="53"/>
      <c r="F137" s="53" t="str">
        <f>+CONCATENATE($B$78,"",$C$133,"",D137)</f>
        <v>22.11.999</v>
      </c>
      <c r="G137" s="460" t="s">
        <v>109</v>
      </c>
      <c r="H137" s="93">
        <f>+VLOOKUP(F137,matriz01,3,FALSE)</f>
        <v>70465.09</v>
      </c>
      <c r="I137" s="54">
        <f>+VLOOKUP(F137,matriz01,4,FALSE)</f>
        <v>77656</v>
      </c>
      <c r="J137" s="54">
        <f ca="1">+VLOOKUP(F137,matriz01,5,FALSE)</f>
        <v>28562.91</v>
      </c>
      <c r="K137" s="1545">
        <f t="shared" ca="1" si="44"/>
        <v>0.36781330483156482</v>
      </c>
      <c r="L137" s="54">
        <f>INDEX(coincidenciaP01,MATCH(F137,indicep01,0),7)</f>
        <v>30656</v>
      </c>
      <c r="M137" s="1545">
        <f t="shared" si="25"/>
        <v>0.39476666323271864</v>
      </c>
      <c r="N137" s="54">
        <f t="shared" si="38"/>
        <v>47000</v>
      </c>
      <c r="O137" s="1556">
        <f t="shared" si="26"/>
        <v>0.6052333367672813</v>
      </c>
      <c r="P137" s="93">
        <f>+'Prog 01'!Q137</f>
        <v>76072.5</v>
      </c>
      <c r="Q137" s="54">
        <f ca="1">+'Prog 01'!R137</f>
        <v>0</v>
      </c>
      <c r="R137" s="1556">
        <f t="shared" ca="1" si="50"/>
        <v>0</v>
      </c>
      <c r="T137" s="296"/>
      <c r="U137" s="296"/>
      <c r="W137" s="338"/>
      <c r="X137" s="331"/>
      <c r="Y137" s="331"/>
      <c r="Z137" s="331"/>
      <c r="AA137" s="336"/>
    </row>
    <row r="138" spans="2:27" s="90" customFormat="1" ht="15" hidden="1" customHeight="1" outlineLevel="1" collapsed="1" x14ac:dyDescent="0.25">
      <c r="B138" s="95"/>
      <c r="C138" s="169" t="s">
        <v>186</v>
      </c>
      <c r="D138" s="170"/>
      <c r="E138" s="171"/>
      <c r="F138" s="171"/>
      <c r="G138" s="463" t="s">
        <v>76</v>
      </c>
      <c r="H138" s="175">
        <f>SUM(H139:H141)</f>
        <v>8246.4879999999994</v>
      </c>
      <c r="I138" s="54">
        <f>SUM(I139:I141)</f>
        <v>8196.5439999999999</v>
      </c>
      <c r="J138" s="48">
        <f ca="1">SUM(J139:J141)</f>
        <v>4200.6589999999997</v>
      </c>
      <c r="K138" s="1545">
        <f t="shared" ca="1" si="44"/>
        <v>0.5124914842157865</v>
      </c>
      <c r="L138" s="54">
        <f>SUM(L139:L141)</f>
        <v>4436.3339999999998</v>
      </c>
      <c r="M138" s="1545">
        <f t="shared" si="25"/>
        <v>0.54124445620007655</v>
      </c>
      <c r="N138" s="54">
        <f>SUM(N139:N141)</f>
        <v>3760.21</v>
      </c>
      <c r="O138" s="1556">
        <f t="shared" si="26"/>
        <v>0.4587555437999235</v>
      </c>
      <c r="P138" s="175">
        <f>SUM(P139:P141)</f>
        <v>12806.174025</v>
      </c>
      <c r="Q138" s="48">
        <f ca="1">SUM(Q139:Q141)</f>
        <v>11000.2698</v>
      </c>
      <c r="R138" s="1556">
        <f t="shared" ca="1" si="50"/>
        <v>0.85898175196787552</v>
      </c>
      <c r="S138" s="42"/>
      <c r="T138" s="296"/>
      <c r="U138" s="296"/>
      <c r="V138" s="332"/>
      <c r="W138" s="338"/>
      <c r="X138" s="331"/>
      <c r="Y138" s="331"/>
      <c r="Z138" s="331"/>
      <c r="AA138" s="336"/>
    </row>
    <row r="139" spans="2:27" ht="15" hidden="1" customHeight="1" outlineLevel="2" x14ac:dyDescent="0.25">
      <c r="B139" s="95"/>
      <c r="C139" s="169"/>
      <c r="D139" s="170" t="s">
        <v>163</v>
      </c>
      <c r="E139" s="171"/>
      <c r="F139" s="171" t="str">
        <f>+CONCATENATE($B$78,"",$C$138,"",D139)</f>
        <v>22.12.002</v>
      </c>
      <c r="G139" s="301" t="s">
        <v>77</v>
      </c>
      <c r="H139" s="175">
        <f>+VLOOKUP(F139,matriz01,3,FALSE)</f>
        <v>8158</v>
      </c>
      <c r="I139" s="54">
        <f>+VLOOKUP(F139,matriz01,4,FALSE)</f>
        <v>7911.1549999999997</v>
      </c>
      <c r="J139" s="48">
        <f ca="1">+VLOOKUP(F139,matriz01,5,FALSE)</f>
        <v>3999.7579999999998</v>
      </c>
      <c r="K139" s="1545">
        <f t="shared" ca="1" si="44"/>
        <v>0.50558458278216012</v>
      </c>
      <c r="L139" s="54">
        <f>INDEX(coincidenciaP01,MATCH(F139,indicep01,0),7)</f>
        <v>4235.433</v>
      </c>
      <c r="M139" s="1545">
        <f t="shared" si="25"/>
        <v>0.53537479672690025</v>
      </c>
      <c r="N139" s="54">
        <f t="shared" si="38"/>
        <v>3675.7220000000002</v>
      </c>
      <c r="O139" s="1556">
        <f t="shared" si="26"/>
        <v>0.46462520327309986</v>
      </c>
      <c r="P139" s="193">
        <f>+'Prog 01'!Q139</f>
        <v>5348.6409149999999</v>
      </c>
      <c r="Q139" s="48">
        <f ca="1">+'Prog 01'!R139</f>
        <v>5273.0973000000004</v>
      </c>
      <c r="R139" s="1556">
        <f t="shared" ca="1" si="50"/>
        <v>0.98587611017442933</v>
      </c>
      <c r="T139" s="296"/>
      <c r="U139" s="296"/>
      <c r="W139" s="338"/>
      <c r="X139" s="331"/>
      <c r="Y139" s="331"/>
      <c r="Z139" s="331"/>
      <c r="AA139" s="336"/>
    </row>
    <row r="140" spans="2:27" ht="15" hidden="1" customHeight="1" outlineLevel="2" x14ac:dyDescent="0.25">
      <c r="B140" s="95"/>
      <c r="C140" s="169"/>
      <c r="D140" s="170" t="s">
        <v>164</v>
      </c>
      <c r="E140" s="171"/>
      <c r="F140" s="171" t="str">
        <f>+CONCATENATE($B$78,"",$C$138,"",D140)</f>
        <v>22.12.003</v>
      </c>
      <c r="G140" s="301" t="s">
        <v>765</v>
      </c>
      <c r="H140" s="175">
        <f>+VLOOKUP(F140,matriz01,3,FALSE)</f>
        <v>0</v>
      </c>
      <c r="I140" s="54">
        <f>+VLOOKUP(F140,matriz01,4,FALSE)</f>
        <v>0</v>
      </c>
      <c r="J140" s="48">
        <f ca="1">+VLOOKUP(F140,matriz01,5,FALSE)</f>
        <v>0</v>
      </c>
      <c r="K140" s="1545" t="str">
        <f t="shared" ca="1" si="44"/>
        <v>0.00%</v>
      </c>
      <c r="L140" s="54">
        <f>INDEX(coincidenciaP01,MATCH(F140,indicep01,0),7)</f>
        <v>0</v>
      </c>
      <c r="M140" s="1545">
        <f t="shared" si="25"/>
        <v>0</v>
      </c>
      <c r="N140" s="54">
        <f t="shared" si="38"/>
        <v>0</v>
      </c>
      <c r="O140" s="1556">
        <f t="shared" si="26"/>
        <v>0</v>
      </c>
      <c r="P140" s="193">
        <f>+'Prog 01'!Q140</f>
        <v>5727.1724999999997</v>
      </c>
      <c r="Q140" s="48">
        <f ca="1">+'Prog 01'!R140</f>
        <v>5727.1724999999997</v>
      </c>
      <c r="R140" s="1556">
        <f t="shared" ca="1" si="50"/>
        <v>1</v>
      </c>
      <c r="T140" s="296"/>
      <c r="U140" s="296"/>
      <c r="W140" s="338"/>
      <c r="X140" s="331"/>
      <c r="Y140" s="331"/>
      <c r="Z140" s="331"/>
      <c r="AA140" s="336"/>
    </row>
    <row r="141" spans="2:27" ht="15" hidden="1" customHeight="1" outlineLevel="2" x14ac:dyDescent="0.25">
      <c r="B141" s="95"/>
      <c r="C141" s="169"/>
      <c r="D141" s="170" t="s">
        <v>175</v>
      </c>
      <c r="E141" s="171"/>
      <c r="F141" s="171" t="str">
        <f>+CONCATENATE($B$78,"",$C$138,"",D141)</f>
        <v>22.12.999</v>
      </c>
      <c r="G141" s="301" t="s">
        <v>51</v>
      </c>
      <c r="H141" s="175">
        <f>+VLOOKUP(F141,matriz01,3,FALSE)</f>
        <v>88.488</v>
      </c>
      <c r="I141" s="54">
        <f>+VLOOKUP(F141,matriz01,4,FALSE)</f>
        <v>285.38900000000001</v>
      </c>
      <c r="J141" s="48">
        <f ca="1">+VLOOKUP(F141,matriz01,5,FALSE)</f>
        <v>200.90100000000001</v>
      </c>
      <c r="K141" s="1545">
        <f t="shared" ca="1" si="44"/>
        <v>0.70395495271366448</v>
      </c>
      <c r="L141" s="54">
        <f>INDEX(coincidenciaP01,MATCH(F141,indicep01,0),7)</f>
        <v>200.90100000000001</v>
      </c>
      <c r="M141" s="1545">
        <f t="shared" ref="M141:M219" si="51">+IFERROR(L141/I141,0)</f>
        <v>0.70395495271366448</v>
      </c>
      <c r="N141" s="54">
        <f t="shared" si="38"/>
        <v>84.488</v>
      </c>
      <c r="O141" s="1556">
        <f t="shared" ref="O141:O219" si="52">+IFERROR(N141/I141,0)</f>
        <v>0.29604504728633546</v>
      </c>
      <c r="P141" s="193">
        <f>+'Prog 01'!Q141</f>
        <v>1730.36061</v>
      </c>
      <c r="Q141" s="48">
        <f ca="1">+'Prog 01'!R141</f>
        <v>0</v>
      </c>
      <c r="R141" s="1556">
        <f t="shared" ca="1" si="50"/>
        <v>0</v>
      </c>
      <c r="T141" s="296"/>
      <c r="U141" s="296"/>
      <c r="W141" s="338"/>
      <c r="X141" s="331"/>
      <c r="Y141" s="331"/>
      <c r="Z141" s="331"/>
      <c r="AA141" s="336"/>
    </row>
    <row r="142" spans="2:27" ht="15" customHeight="1" outlineLevel="2" x14ac:dyDescent="0.25">
      <c r="B142" s="95">
        <v>23</v>
      </c>
      <c r="C142" s="51"/>
      <c r="D142" s="52"/>
      <c r="E142" s="53"/>
      <c r="F142" s="53"/>
      <c r="G142" s="459" t="s">
        <v>273</v>
      </c>
      <c r="H142" s="93">
        <f>+H143</f>
        <v>10</v>
      </c>
      <c r="I142" s="54">
        <f>+I143</f>
        <v>10</v>
      </c>
      <c r="J142" s="54">
        <f ca="1">+J143</f>
        <v>0</v>
      </c>
      <c r="K142" s="1545">
        <f t="shared" ca="1" si="44"/>
        <v>0</v>
      </c>
      <c r="L142" s="54">
        <f>+L143</f>
        <v>0</v>
      </c>
      <c r="M142" s="1545">
        <f t="shared" si="51"/>
        <v>0</v>
      </c>
      <c r="N142" s="54">
        <f>+N143</f>
        <v>10</v>
      </c>
      <c r="O142" s="1556">
        <f t="shared" si="52"/>
        <v>1</v>
      </c>
      <c r="P142" s="94">
        <f>+'Prog 01'!Q142</f>
        <v>189578.87999999998</v>
      </c>
      <c r="Q142" s="54">
        <f ca="1">+Q143</f>
        <v>189578.87999999998</v>
      </c>
      <c r="R142" s="1556">
        <f t="shared" ca="1" si="50"/>
        <v>1</v>
      </c>
      <c r="T142" s="296"/>
      <c r="U142" s="296"/>
      <c r="W142" s="338"/>
      <c r="X142" s="331"/>
      <c r="Y142" s="331"/>
      <c r="Z142" s="331"/>
      <c r="AA142" s="336"/>
    </row>
    <row r="143" spans="2:27" ht="15" hidden="1" customHeight="1" outlineLevel="2" x14ac:dyDescent="0.25">
      <c r="B143" s="95"/>
      <c r="C143" s="51" t="s">
        <v>161</v>
      </c>
      <c r="D143" s="52"/>
      <c r="E143" s="53"/>
      <c r="F143" s="53" t="s">
        <v>338</v>
      </c>
      <c r="G143" s="460" t="s">
        <v>732</v>
      </c>
      <c r="H143" s="93">
        <f>+VLOOKUP(F143,matriz01,3,FALSE)</f>
        <v>10</v>
      </c>
      <c r="I143" s="54">
        <f>+VLOOKUP(F143,matriz01,4,FALSE)</f>
        <v>10</v>
      </c>
      <c r="J143" s="54">
        <f ca="1">+VLOOKUP(F143,matriz01,5,FALSE)</f>
        <v>0</v>
      </c>
      <c r="K143" s="1545">
        <f t="shared" ca="1" si="44"/>
        <v>0</v>
      </c>
      <c r="L143" s="54">
        <f>INDEX(coincidenciaP01,MATCH(F143,indicep01,0),7)</f>
        <v>0</v>
      </c>
      <c r="M143" s="1545">
        <f t="shared" si="51"/>
        <v>0</v>
      </c>
      <c r="N143" s="54">
        <f t="shared" si="38"/>
        <v>10</v>
      </c>
      <c r="O143" s="1556">
        <f t="shared" si="52"/>
        <v>1</v>
      </c>
      <c r="P143" s="94">
        <f>+'Prog 01'!Q143</f>
        <v>189578.87999999998</v>
      </c>
      <c r="Q143" s="54">
        <f ca="1">+'Prog 01'!R143</f>
        <v>189578.87999999998</v>
      </c>
      <c r="R143" s="1556">
        <f t="shared" ca="1" si="50"/>
        <v>1</v>
      </c>
      <c r="T143" s="296"/>
      <c r="U143" s="296"/>
      <c r="W143" s="338"/>
      <c r="X143" s="331"/>
      <c r="Y143" s="331"/>
      <c r="Z143" s="331"/>
      <c r="AA143" s="336"/>
    </row>
    <row r="144" spans="2:27" ht="15" hidden="1" customHeight="1" outlineLevel="2" x14ac:dyDescent="0.25">
      <c r="B144" s="95"/>
      <c r="C144" s="51"/>
      <c r="D144" s="52" t="s">
        <v>164</v>
      </c>
      <c r="E144" s="53"/>
      <c r="F144" s="53" t="s">
        <v>275</v>
      </c>
      <c r="G144" s="460" t="s">
        <v>274</v>
      </c>
      <c r="H144" s="93">
        <f>+VLOOKUP(F144,matriz01,3,FALSE)</f>
        <v>10</v>
      </c>
      <c r="I144" s="54">
        <f>+VLOOKUP(F144,matriz01,4,FALSE)</f>
        <v>10</v>
      </c>
      <c r="J144" s="54">
        <f ca="1">+VLOOKUP(F144,matriz01,5,FALSE)</f>
        <v>0</v>
      </c>
      <c r="K144" s="1545">
        <f t="shared" ca="1" si="44"/>
        <v>0</v>
      </c>
      <c r="L144" s="54">
        <f>INDEX(coincidenciaP01,MATCH(F144,indicep01,0),7)</f>
        <v>0</v>
      </c>
      <c r="M144" s="1545">
        <f t="shared" si="51"/>
        <v>0</v>
      </c>
      <c r="N144" s="54">
        <f t="shared" si="38"/>
        <v>10</v>
      </c>
      <c r="O144" s="1556">
        <f t="shared" si="52"/>
        <v>1</v>
      </c>
      <c r="P144" s="94">
        <f>+'Prog 01'!Q144</f>
        <v>189578.87999999998</v>
      </c>
      <c r="Q144" s="54">
        <f ca="1">+'Prog 01'!R144</f>
        <v>189578.87999999998</v>
      </c>
      <c r="R144" s="1556">
        <f t="shared" ca="1" si="50"/>
        <v>1</v>
      </c>
      <c r="T144" s="296"/>
      <c r="U144" s="296"/>
      <c r="W144" s="338"/>
      <c r="X144" s="331"/>
      <c r="Y144" s="331"/>
      <c r="Z144" s="331"/>
      <c r="AA144" s="336"/>
    </row>
    <row r="145" spans="2:51" ht="15" hidden="1" customHeight="1" outlineLevel="2" x14ac:dyDescent="0.25">
      <c r="B145" s="95"/>
      <c r="C145" s="51"/>
      <c r="D145" s="52"/>
      <c r="E145" s="53"/>
      <c r="F145" s="53" t="str">
        <f>+'Prog 01'!G145</f>
        <v>23.03.004</v>
      </c>
      <c r="G145" s="460" t="str">
        <f>+'Prog 01'!H145</f>
        <v>Otras Indemnizaciones</v>
      </c>
      <c r="H145" s="93">
        <v>0</v>
      </c>
      <c r="I145" s="54">
        <v>0</v>
      </c>
      <c r="J145" s="54">
        <v>0</v>
      </c>
      <c r="K145" s="1545">
        <v>0</v>
      </c>
      <c r="L145" s="54">
        <v>0</v>
      </c>
      <c r="M145" s="1545">
        <v>0</v>
      </c>
      <c r="N145" s="54">
        <v>0</v>
      </c>
      <c r="O145" s="1556">
        <v>0</v>
      </c>
      <c r="P145" s="94">
        <f>+'Prog 01'!Q145</f>
        <v>0</v>
      </c>
      <c r="Q145" s="54">
        <f ca="1">+'Prog 01'!R145</f>
        <v>0</v>
      </c>
      <c r="R145" s="1556"/>
      <c r="T145" s="296"/>
      <c r="U145" s="296"/>
      <c r="W145" s="338"/>
      <c r="X145" s="331"/>
      <c r="Y145" s="331"/>
      <c r="Z145" s="331"/>
      <c r="AA145" s="336"/>
    </row>
    <row r="146" spans="2:51" ht="15" customHeight="1" collapsed="1" x14ac:dyDescent="0.25">
      <c r="B146" s="95">
        <v>24</v>
      </c>
      <c r="C146" s="51" t="s">
        <v>2</v>
      </c>
      <c r="D146" s="52"/>
      <c r="E146" s="53"/>
      <c r="F146" s="53"/>
      <c r="G146" s="459" t="s">
        <v>147</v>
      </c>
      <c r="H146" s="93">
        <f>+H155+H177+H195+H147</f>
        <v>85908502</v>
      </c>
      <c r="I146" s="54">
        <f>+I155+I177+I195+I147</f>
        <v>87350594</v>
      </c>
      <c r="J146" s="54">
        <f ca="1">+J155+J177+J195+J147</f>
        <v>79277034.255999997</v>
      </c>
      <c r="K146" s="1545">
        <f ca="1">IFERROR(J146/I146,"0.00%")</f>
        <v>0.90757292681947876</v>
      </c>
      <c r="L146" s="54">
        <f>+L155+L177+L195+L147</f>
        <v>80792203.049999997</v>
      </c>
      <c r="M146" s="1545">
        <f t="shared" si="51"/>
        <v>0.92491875956790859</v>
      </c>
      <c r="N146" s="54">
        <f>+N155+N177+N195+N147</f>
        <v>6558390.950000003</v>
      </c>
      <c r="O146" s="1556">
        <f t="shared" si="52"/>
        <v>7.5081240432091426E-2</v>
      </c>
      <c r="P146" s="93">
        <f>+P155+P177+P195+P147</f>
        <v>88822414.530000016</v>
      </c>
      <c r="Q146" s="54">
        <f ca="1">+Q155+Q177+Q195+Q147</f>
        <v>80564577.824384972</v>
      </c>
      <c r="R146" s="1556">
        <f ca="1">IFERROR(Q146/P146,"0.00%")</f>
        <v>0.90702981055726717</v>
      </c>
      <c r="T146" s="296"/>
      <c r="U146" s="296"/>
      <c r="W146" s="338"/>
      <c r="X146" s="331"/>
      <c r="Y146" s="331"/>
      <c r="Z146" s="331"/>
      <c r="AA146" s="336"/>
    </row>
    <row r="147" spans="2:51" ht="15" hidden="1" customHeight="1" outlineLevel="1" x14ac:dyDescent="0.25">
      <c r="B147" s="95" t="s">
        <v>2</v>
      </c>
      <c r="C147" s="57" t="s">
        <v>302</v>
      </c>
      <c r="D147" s="52"/>
      <c r="E147" s="53"/>
      <c r="F147" s="53"/>
      <c r="G147" s="459" t="s">
        <v>303</v>
      </c>
      <c r="H147" s="93">
        <v>0</v>
      </c>
      <c r="I147" s="54">
        <f>SUM(I148:I154)</f>
        <v>0</v>
      </c>
      <c r="J147" s="54">
        <f ca="1">SUM(J148:J154)</f>
        <v>0</v>
      </c>
      <c r="K147" s="1545" t="str">
        <f ca="1">IFERROR(J147/I147,"0,00%")</f>
        <v>0,00%</v>
      </c>
      <c r="L147" s="54">
        <f>SUM(L148:L154)</f>
        <v>0</v>
      </c>
      <c r="M147" s="1545">
        <f>+IFERROR(L147/I147,0)</f>
        <v>0</v>
      </c>
      <c r="N147" s="54">
        <f>SUM(N148:N154)</f>
        <v>0</v>
      </c>
      <c r="O147" s="1556">
        <f>+IFERROR(N147/I147,0)</f>
        <v>0</v>
      </c>
      <c r="P147" s="145">
        <f>+SUM(P148:P154)</f>
        <v>93150</v>
      </c>
      <c r="Q147" s="145">
        <f ca="1">+SUM(Q148:Q154)</f>
        <v>93150</v>
      </c>
      <c r="R147" s="1556">
        <f ca="1">IFERROR(Q147/P147,"0.00%")</f>
        <v>1</v>
      </c>
      <c r="T147" s="296"/>
      <c r="U147" s="296"/>
      <c r="W147" s="338"/>
      <c r="X147" s="331"/>
      <c r="Y147" s="331"/>
      <c r="Z147" s="331"/>
      <c r="AA147" s="336"/>
    </row>
    <row r="148" spans="2:51" ht="15" hidden="1" customHeight="1" outlineLevel="1" x14ac:dyDescent="0.25">
      <c r="B148" s="95"/>
      <c r="C148" s="57"/>
      <c r="D148" s="52"/>
      <c r="E148" s="53"/>
      <c r="F148" s="153" t="s">
        <v>900</v>
      </c>
      <c r="G148" s="460" t="str">
        <f>+'Prog 01'!H148</f>
        <v>Fundación para la Promoción y Desarrollo de la Muj</v>
      </c>
      <c r="H148" s="93">
        <v>0</v>
      </c>
      <c r="I148" s="54">
        <f>+'Prog 01'!J148</f>
        <v>0</v>
      </c>
      <c r="J148" s="54">
        <f>+'Prog 01'!K148</f>
        <v>0</v>
      </c>
      <c r="K148" s="1545">
        <f>+'Prog 01'!L148</f>
        <v>0</v>
      </c>
      <c r="L148" s="54">
        <f>+'Prog 01'!M148</f>
        <v>0</v>
      </c>
      <c r="M148" s="1545">
        <f t="shared" si="51"/>
        <v>0</v>
      </c>
      <c r="N148" s="54">
        <f>+'Prog 01'!O148</f>
        <v>0</v>
      </c>
      <c r="O148" s="1556">
        <f t="shared" si="52"/>
        <v>0</v>
      </c>
      <c r="P148" s="145">
        <f>+'Prog 01'!Q148</f>
        <v>93150</v>
      </c>
      <c r="Q148" s="58">
        <f ca="1">+'Prog 01'!R148</f>
        <v>93150</v>
      </c>
      <c r="R148" s="1556">
        <v>0</v>
      </c>
      <c r="T148" s="296"/>
      <c r="U148" s="296"/>
      <c r="W148" s="338"/>
      <c r="X148" s="331"/>
      <c r="Y148" s="331"/>
      <c r="Z148" s="331"/>
      <c r="AA148" s="336"/>
    </row>
    <row r="149" spans="2:51" ht="15" hidden="1" customHeight="1" outlineLevel="1" x14ac:dyDescent="0.25">
      <c r="B149" s="95"/>
      <c r="C149" s="57"/>
      <c r="D149" s="52"/>
      <c r="E149" s="53"/>
      <c r="F149" s="153" t="s">
        <v>301</v>
      </c>
      <c r="G149" s="464" t="s">
        <v>617</v>
      </c>
      <c r="H149" s="93">
        <v>0</v>
      </c>
      <c r="I149" s="54">
        <v>0</v>
      </c>
      <c r="J149" s="54">
        <v>0</v>
      </c>
      <c r="K149" s="1545" t="str">
        <f t="shared" ref="K149:K210" si="53">IFERROR(J149/I149,"0.00%")</f>
        <v>0.00%</v>
      </c>
      <c r="L149" s="54">
        <v>0</v>
      </c>
      <c r="M149" s="1545">
        <f t="shared" si="51"/>
        <v>0</v>
      </c>
      <c r="N149" s="54">
        <v>0</v>
      </c>
      <c r="O149" s="1556">
        <f t="shared" si="52"/>
        <v>0</v>
      </c>
      <c r="P149" s="94">
        <f>+'Prog 01'!Q149</f>
        <v>0</v>
      </c>
      <c r="Q149" s="58">
        <f ca="1">+'Prog 01'!R149</f>
        <v>0</v>
      </c>
      <c r="R149" s="1556" t="str">
        <f t="shared" ref="R149:R154" ca="1" si="54">IFERROR(Q149/P149,"0.00%")</f>
        <v>0.00%</v>
      </c>
      <c r="T149" s="296"/>
      <c r="U149" s="296"/>
      <c r="W149" s="338"/>
      <c r="X149" s="331"/>
      <c r="Y149" s="331"/>
      <c r="Z149" s="331"/>
      <c r="AA149" s="336"/>
    </row>
    <row r="150" spans="2:51" ht="15" hidden="1" customHeight="1" outlineLevel="1" x14ac:dyDescent="0.25">
      <c r="B150" s="95"/>
      <c r="C150" s="57"/>
      <c r="D150" s="52"/>
      <c r="E150" s="53"/>
      <c r="F150" s="153" t="s">
        <v>308</v>
      </c>
      <c r="G150" s="464" t="s">
        <v>622</v>
      </c>
      <c r="H150" s="93">
        <v>0</v>
      </c>
      <c r="I150" s="54">
        <v>0</v>
      </c>
      <c r="J150" s="54">
        <v>0</v>
      </c>
      <c r="K150" s="1545" t="str">
        <f t="shared" si="53"/>
        <v>0.00%</v>
      </c>
      <c r="L150" s="54">
        <v>0</v>
      </c>
      <c r="M150" s="1545">
        <f t="shared" si="51"/>
        <v>0</v>
      </c>
      <c r="N150" s="54">
        <v>0</v>
      </c>
      <c r="O150" s="1556">
        <f t="shared" si="52"/>
        <v>0</v>
      </c>
      <c r="P150" s="145">
        <f>+'Prog 01'!Q150</f>
        <v>0</v>
      </c>
      <c r="Q150" s="58">
        <f ca="1">+'Prog 01'!R150</f>
        <v>0</v>
      </c>
      <c r="R150" s="1556" t="str">
        <f t="shared" ca="1" si="54"/>
        <v>0.00%</v>
      </c>
      <c r="T150" s="296"/>
      <c r="U150" s="296"/>
      <c r="W150" s="338"/>
      <c r="X150" s="331"/>
      <c r="Y150" s="331"/>
      <c r="Z150" s="331"/>
      <c r="AA150" s="336"/>
    </row>
    <row r="151" spans="2:51" ht="15" hidden="1" customHeight="1" outlineLevel="1" x14ac:dyDescent="0.25">
      <c r="B151" s="95"/>
      <c r="C151" s="57"/>
      <c r="D151" s="52"/>
      <c r="E151" s="53"/>
      <c r="F151" s="153" t="s">
        <v>329</v>
      </c>
      <c r="G151" s="464" t="s">
        <v>696</v>
      </c>
      <c r="H151" s="93">
        <v>0</v>
      </c>
      <c r="I151" s="54">
        <f>+'Prog 01'!J151</f>
        <v>0</v>
      </c>
      <c r="J151" s="54">
        <f ca="1">+'Prog 01'!K151</f>
        <v>0</v>
      </c>
      <c r="K151" s="1545" t="str">
        <f ca="1">IFERROR(J151/I151,"0.00%")</f>
        <v>0.00%</v>
      </c>
      <c r="L151" s="54">
        <f>+'Prog 01'!M151</f>
        <v>0</v>
      </c>
      <c r="M151" s="1545">
        <f t="shared" si="51"/>
        <v>0</v>
      </c>
      <c r="N151" s="54">
        <f>+'Prog 01'!O151</f>
        <v>0</v>
      </c>
      <c r="O151" s="1556">
        <f t="shared" si="52"/>
        <v>0</v>
      </c>
      <c r="P151" s="145">
        <f>+'Prog 01'!Q151</f>
        <v>0</v>
      </c>
      <c r="Q151" s="58">
        <f ca="1">+'Prog 01'!R151</f>
        <v>0</v>
      </c>
      <c r="R151" s="1556" t="str">
        <f t="shared" ca="1" si="54"/>
        <v>0.00%</v>
      </c>
      <c r="T151" s="296"/>
      <c r="U151" s="296"/>
      <c r="W151" s="338"/>
      <c r="X151" s="331"/>
      <c r="Y151" s="331"/>
      <c r="Z151" s="331"/>
      <c r="AA151" s="336"/>
    </row>
    <row r="152" spans="2:51" ht="15" hidden="1" customHeight="1" outlineLevel="1" x14ac:dyDescent="0.25">
      <c r="B152" s="95"/>
      <c r="C152" s="57"/>
      <c r="D152" s="52"/>
      <c r="E152" s="53"/>
      <c r="F152" s="153" t="s">
        <v>695</v>
      </c>
      <c r="G152" s="464" t="s">
        <v>697</v>
      </c>
      <c r="H152" s="93">
        <f>+'Prog 05'!H10</f>
        <v>0</v>
      </c>
      <c r="I152" s="54">
        <f>+'Prog 05'!I10</f>
        <v>0</v>
      </c>
      <c r="J152" s="54">
        <f>+'Prog 05'!J10</f>
        <v>0</v>
      </c>
      <c r="K152" s="1545" t="str">
        <f t="shared" si="53"/>
        <v>0.00%</v>
      </c>
      <c r="L152" s="54">
        <f>+'Prog 05'!L10</f>
        <v>0</v>
      </c>
      <c r="M152" s="1545">
        <f t="shared" si="51"/>
        <v>0</v>
      </c>
      <c r="N152" s="54">
        <f>+'Prog 05'!N10</f>
        <v>0</v>
      </c>
      <c r="O152" s="1556">
        <f t="shared" si="52"/>
        <v>0</v>
      </c>
      <c r="P152" s="145">
        <f>+'Prog 01'!Q152</f>
        <v>0</v>
      </c>
      <c r="Q152" s="58">
        <f ca="1">+'Prog 01'!R152</f>
        <v>0</v>
      </c>
      <c r="R152" s="1556" t="str">
        <f t="shared" ca="1" si="54"/>
        <v>0.00%</v>
      </c>
      <c r="T152" s="296"/>
      <c r="U152" s="296"/>
      <c r="W152" s="338"/>
      <c r="X152" s="331"/>
      <c r="Y152" s="331"/>
      <c r="Z152" s="331"/>
      <c r="AA152" s="336"/>
    </row>
    <row r="153" spans="2:51" ht="15" hidden="1" customHeight="1" outlineLevel="1" x14ac:dyDescent="0.25">
      <c r="B153" s="95"/>
      <c r="C153" s="57"/>
      <c r="D153" s="52"/>
      <c r="E153" s="53"/>
      <c r="F153" s="153" t="s">
        <v>803</v>
      </c>
      <c r="G153" s="464" t="s">
        <v>775</v>
      </c>
      <c r="H153" s="93">
        <v>0</v>
      </c>
      <c r="I153" s="54">
        <v>0</v>
      </c>
      <c r="J153" s="54">
        <v>0</v>
      </c>
      <c r="K153" s="1545" t="str">
        <f t="shared" si="53"/>
        <v>0.00%</v>
      </c>
      <c r="L153" s="54">
        <v>0</v>
      </c>
      <c r="M153" s="1545">
        <f t="shared" si="51"/>
        <v>0</v>
      </c>
      <c r="N153" s="54">
        <v>0</v>
      </c>
      <c r="O153" s="1556">
        <f t="shared" si="52"/>
        <v>0</v>
      </c>
      <c r="P153" s="145">
        <f>+'Prog 01'!Q153</f>
        <v>0</v>
      </c>
      <c r="Q153" s="58">
        <f ca="1">+'Prog 01'!R153</f>
        <v>0</v>
      </c>
      <c r="R153" s="1556" t="str">
        <f t="shared" ca="1" si="54"/>
        <v>0.00%</v>
      </c>
      <c r="T153" s="296"/>
      <c r="U153" s="296"/>
      <c r="W153" s="338"/>
      <c r="X153" s="331"/>
      <c r="Y153" s="331"/>
      <c r="Z153" s="331"/>
      <c r="AA153" s="336"/>
    </row>
    <row r="154" spans="2:51" ht="15" hidden="1" customHeight="1" outlineLevel="1" x14ac:dyDescent="0.25">
      <c r="B154" s="95"/>
      <c r="C154" s="57"/>
      <c r="D154" s="52"/>
      <c r="E154" s="53"/>
      <c r="F154" s="153" t="s">
        <v>804</v>
      </c>
      <c r="G154" s="464" t="s">
        <v>776</v>
      </c>
      <c r="H154" s="93">
        <v>0</v>
      </c>
      <c r="I154" s="54">
        <v>0</v>
      </c>
      <c r="J154" s="54">
        <v>0</v>
      </c>
      <c r="K154" s="1545" t="str">
        <f t="shared" si="53"/>
        <v>0.00%</v>
      </c>
      <c r="L154" s="54">
        <v>0</v>
      </c>
      <c r="M154" s="1545">
        <f t="shared" si="51"/>
        <v>0</v>
      </c>
      <c r="N154" s="54">
        <v>0</v>
      </c>
      <c r="O154" s="1556">
        <f t="shared" si="52"/>
        <v>0</v>
      </c>
      <c r="P154" s="145">
        <f>+'Prog 01'!Q154</f>
        <v>0</v>
      </c>
      <c r="Q154" s="58">
        <f ca="1">+'Prog 01'!R154</f>
        <v>0</v>
      </c>
      <c r="R154" s="1556" t="str">
        <f t="shared" ca="1" si="54"/>
        <v>0.00%</v>
      </c>
      <c r="T154" s="296"/>
      <c r="U154" s="296"/>
      <c r="W154" s="338"/>
      <c r="X154" s="331"/>
      <c r="Y154" s="331"/>
      <c r="Z154" s="331"/>
      <c r="AA154" s="336"/>
    </row>
    <row r="155" spans="2:51" ht="15" hidden="1" customHeight="1" outlineLevel="1" x14ac:dyDescent="0.25">
      <c r="B155" s="168" t="s">
        <v>2</v>
      </c>
      <c r="C155" s="169" t="s">
        <v>162</v>
      </c>
      <c r="D155" s="170"/>
      <c r="E155" s="171"/>
      <c r="F155" s="171"/>
      <c r="G155" s="463" t="s">
        <v>5</v>
      </c>
      <c r="H155" s="175">
        <f>SUM(H156:H176)</f>
        <v>0</v>
      </c>
      <c r="I155" s="48">
        <f>SUM(I156:I176)</f>
        <v>0</v>
      </c>
      <c r="J155" s="48">
        <f ca="1">SUM(J156:J176)</f>
        <v>0</v>
      </c>
      <c r="K155" s="1545" t="str">
        <f ca="1">IFERROR(J155/I155,"0.00%")</f>
        <v>0.00%</v>
      </c>
      <c r="L155" s="48">
        <f>SUM(L156:L176)</f>
        <v>0</v>
      </c>
      <c r="M155" s="1545">
        <f t="shared" si="51"/>
        <v>0</v>
      </c>
      <c r="N155" s="48">
        <f>SUM(N156:N176)</f>
        <v>0</v>
      </c>
      <c r="O155" s="1556">
        <f t="shared" si="52"/>
        <v>0</v>
      </c>
      <c r="P155" s="174">
        <f>+SUM(P156:P176)</f>
        <v>199657.71</v>
      </c>
      <c r="Q155" s="334">
        <f>+SUM(Q156:Q176)</f>
        <v>199657.71</v>
      </c>
      <c r="R155" s="1556">
        <f t="shared" ref="R155:R178" si="55">IFERROR(Q155/P155,"0.00%")</f>
        <v>1</v>
      </c>
      <c r="T155" s="296"/>
      <c r="U155" s="296"/>
      <c r="W155" s="338"/>
      <c r="X155" s="331"/>
      <c r="Y155" s="331"/>
      <c r="Z155" s="331"/>
      <c r="AA155" s="336"/>
      <c r="AY155" s="42"/>
    </row>
    <row r="156" spans="2:51" ht="15" hidden="1" customHeight="1" outlineLevel="1" x14ac:dyDescent="0.25">
      <c r="B156" s="95"/>
      <c r="C156" s="51"/>
      <c r="D156" s="52"/>
      <c r="E156" s="53"/>
      <c r="F156" s="153" t="s">
        <v>285</v>
      </c>
      <c r="G156" s="459" t="s">
        <v>286</v>
      </c>
      <c r="H156" s="93">
        <v>0</v>
      </c>
      <c r="I156" s="54">
        <v>0</v>
      </c>
      <c r="J156" s="55">
        <v>0</v>
      </c>
      <c r="K156" s="1545" t="str">
        <f t="shared" si="53"/>
        <v>0.00%</v>
      </c>
      <c r="L156" s="54">
        <v>0</v>
      </c>
      <c r="M156" s="1545">
        <f t="shared" si="51"/>
        <v>0</v>
      </c>
      <c r="N156" s="48">
        <f t="shared" ref="N156:N176" si="56">+J156-L156</f>
        <v>0</v>
      </c>
      <c r="O156" s="1556">
        <f t="shared" si="52"/>
        <v>0</v>
      </c>
      <c r="P156" s="145">
        <f>+'Prog 05'!P12</f>
        <v>0</v>
      </c>
      <c r="Q156" s="55">
        <f>+'Prog 05'!Q12</f>
        <v>0</v>
      </c>
      <c r="R156" s="1556" t="str">
        <f t="shared" si="55"/>
        <v>0.00%</v>
      </c>
      <c r="T156" s="296"/>
      <c r="U156" s="296"/>
      <c r="W156" s="338"/>
      <c r="X156" s="331"/>
      <c r="Y156" s="331"/>
      <c r="Z156" s="331"/>
      <c r="AA156" s="336"/>
      <c r="AY156" s="42"/>
    </row>
    <row r="157" spans="2:51" ht="15" hidden="1" customHeight="1" outlineLevel="1" x14ac:dyDescent="0.25">
      <c r="B157" s="95"/>
      <c r="C157" s="51"/>
      <c r="D157" s="52"/>
      <c r="E157" s="53"/>
      <c r="F157" s="153" t="s">
        <v>281</v>
      </c>
      <c r="G157" s="461" t="s">
        <v>307</v>
      </c>
      <c r="H157" s="93">
        <f>+'Prog 05'!H13</f>
        <v>0</v>
      </c>
      <c r="I157" s="54">
        <f>+'Prog 05'!I13</f>
        <v>0</v>
      </c>
      <c r="J157" s="54">
        <f>+'Prog 05'!J13</f>
        <v>0</v>
      </c>
      <c r="K157" s="1545" t="str">
        <f t="shared" si="53"/>
        <v>0.00%</v>
      </c>
      <c r="L157" s="54">
        <f>+'Prog 05'!L13</f>
        <v>0</v>
      </c>
      <c r="M157" s="1545">
        <f t="shared" si="51"/>
        <v>0</v>
      </c>
      <c r="N157" s="48">
        <f t="shared" si="56"/>
        <v>0</v>
      </c>
      <c r="O157" s="1556">
        <f t="shared" si="52"/>
        <v>0</v>
      </c>
      <c r="P157" s="145">
        <f>+'Prog 05'!P13</f>
        <v>0</v>
      </c>
      <c r="Q157" s="55">
        <f>+'Prog 05'!Q13</f>
        <v>0</v>
      </c>
      <c r="R157" s="1556" t="str">
        <f t="shared" si="55"/>
        <v>0.00%</v>
      </c>
      <c r="T157" s="296"/>
      <c r="U157" s="296"/>
      <c r="W157" s="338"/>
      <c r="X157" s="331"/>
      <c r="Y157" s="331"/>
      <c r="Z157" s="331"/>
      <c r="AA157" s="336"/>
      <c r="AY157" s="42"/>
    </row>
    <row r="158" spans="2:51" ht="15" hidden="1" customHeight="1" outlineLevel="1" x14ac:dyDescent="0.25">
      <c r="B158" s="95"/>
      <c r="C158" s="51"/>
      <c r="D158" s="52"/>
      <c r="E158" s="53"/>
      <c r="F158" s="153" t="s">
        <v>691</v>
      </c>
      <c r="G158" s="461" t="s">
        <v>517</v>
      </c>
      <c r="H158" s="93">
        <f>+'Prog 05'!H14</f>
        <v>0</v>
      </c>
      <c r="I158" s="54">
        <f>+'Prog 05'!I14</f>
        <v>0</v>
      </c>
      <c r="J158" s="54">
        <f>+'Prog 05'!J14</f>
        <v>0</v>
      </c>
      <c r="K158" s="1545" t="str">
        <f t="shared" si="53"/>
        <v>0.00%</v>
      </c>
      <c r="L158" s="54">
        <f>+'Prog 05'!L14</f>
        <v>0</v>
      </c>
      <c r="M158" s="1545">
        <f t="shared" si="51"/>
        <v>0</v>
      </c>
      <c r="N158" s="48">
        <f t="shared" si="56"/>
        <v>0</v>
      </c>
      <c r="O158" s="1556">
        <f t="shared" si="52"/>
        <v>0</v>
      </c>
      <c r="P158" s="94">
        <f>+'Prog 05'!P14</f>
        <v>0</v>
      </c>
      <c r="Q158" s="55">
        <f>+'Prog 05'!Q14</f>
        <v>0</v>
      </c>
      <c r="R158" s="1556" t="str">
        <f t="shared" si="55"/>
        <v>0.00%</v>
      </c>
      <c r="T158" s="296"/>
      <c r="U158" s="296"/>
      <c r="W158" s="338"/>
      <c r="X158" s="331"/>
      <c r="Y158" s="331"/>
      <c r="Z158" s="331"/>
      <c r="AA158" s="336"/>
      <c r="AY158" s="42"/>
    </row>
    <row r="159" spans="2:51" ht="15" hidden="1" customHeight="1" outlineLevel="1" x14ac:dyDescent="0.25">
      <c r="B159" s="95"/>
      <c r="C159" s="51"/>
      <c r="D159" s="52"/>
      <c r="E159" s="53"/>
      <c r="F159" s="153" t="s">
        <v>225</v>
      </c>
      <c r="G159" s="461" t="s">
        <v>680</v>
      </c>
      <c r="H159" s="93">
        <f>+'Prog 05'!H15</f>
        <v>0</v>
      </c>
      <c r="I159" s="54">
        <f>+'Prog 05'!I15</f>
        <v>0</v>
      </c>
      <c r="J159" s="54">
        <f>+'Prog 05'!J15</f>
        <v>0</v>
      </c>
      <c r="K159" s="1545" t="str">
        <f t="shared" si="53"/>
        <v>0.00%</v>
      </c>
      <c r="L159" s="54">
        <f>+'Prog 05'!L15</f>
        <v>0</v>
      </c>
      <c r="M159" s="1545">
        <f t="shared" si="51"/>
        <v>0</v>
      </c>
      <c r="N159" s="48">
        <f t="shared" si="56"/>
        <v>0</v>
      </c>
      <c r="O159" s="1556">
        <f t="shared" si="52"/>
        <v>0</v>
      </c>
      <c r="P159" s="145">
        <f>+'Prog 05'!P15</f>
        <v>0</v>
      </c>
      <c r="Q159" s="55">
        <f>+'Prog 05'!Q15</f>
        <v>0</v>
      </c>
      <c r="R159" s="1556" t="str">
        <f t="shared" si="55"/>
        <v>0.00%</v>
      </c>
      <c r="T159" s="296"/>
      <c r="U159" s="296"/>
      <c r="W159" s="338"/>
      <c r="X159" s="331"/>
      <c r="Y159" s="331"/>
      <c r="Z159" s="331"/>
      <c r="AA159" s="336"/>
      <c r="AY159" s="42"/>
    </row>
    <row r="160" spans="2:51" ht="15" hidden="1" customHeight="1" outlineLevel="1" x14ac:dyDescent="0.25">
      <c r="B160" s="95"/>
      <c r="C160" s="51"/>
      <c r="D160" s="52"/>
      <c r="E160" s="53"/>
      <c r="F160" s="153" t="s">
        <v>795</v>
      </c>
      <c r="G160" s="461" t="s">
        <v>615</v>
      </c>
      <c r="H160" s="93">
        <v>0</v>
      </c>
      <c r="I160" s="54">
        <v>0</v>
      </c>
      <c r="J160" s="54">
        <v>0</v>
      </c>
      <c r="K160" s="1545" t="str">
        <f t="shared" si="53"/>
        <v>0.00%</v>
      </c>
      <c r="L160" s="54">
        <v>0</v>
      </c>
      <c r="M160" s="1545">
        <f t="shared" si="51"/>
        <v>0</v>
      </c>
      <c r="N160" s="48">
        <f>+J160-L160</f>
        <v>0</v>
      </c>
      <c r="O160" s="1556">
        <f t="shared" si="52"/>
        <v>0</v>
      </c>
      <c r="P160" s="145">
        <f>+'Prog 05'!P16</f>
        <v>0</v>
      </c>
      <c r="Q160" s="55">
        <f>+'Prog 05'!Q16</f>
        <v>0</v>
      </c>
      <c r="R160" s="1556" t="str">
        <f t="shared" si="55"/>
        <v>0.00%</v>
      </c>
      <c r="T160" s="296"/>
      <c r="U160" s="296"/>
      <c r="W160" s="338"/>
      <c r="X160" s="331"/>
      <c r="Y160" s="331"/>
      <c r="Z160" s="331"/>
      <c r="AA160" s="336"/>
      <c r="AY160" s="42"/>
    </row>
    <row r="161" spans="2:51" ht="15" hidden="1" customHeight="1" outlineLevel="1" x14ac:dyDescent="0.25">
      <c r="B161" s="95"/>
      <c r="C161" s="51"/>
      <c r="D161" s="52"/>
      <c r="E161" s="53"/>
      <c r="F161" s="153" t="s">
        <v>226</v>
      </c>
      <c r="G161" s="465" t="s">
        <v>681</v>
      </c>
      <c r="H161" s="175">
        <f>+'Prog 05'!H17</f>
        <v>0</v>
      </c>
      <c r="I161" s="48">
        <f>+'Prog 05'!I17</f>
        <v>0</v>
      </c>
      <c r="J161" s="48">
        <f>+'Prog 05'!J17</f>
        <v>0</v>
      </c>
      <c r="K161" s="1545" t="str">
        <f t="shared" si="53"/>
        <v>0.00%</v>
      </c>
      <c r="L161" s="54">
        <f>+'Prog 05'!L17</f>
        <v>0</v>
      </c>
      <c r="M161" s="1545">
        <f t="shared" si="51"/>
        <v>0</v>
      </c>
      <c r="N161" s="48">
        <f t="shared" si="56"/>
        <v>0</v>
      </c>
      <c r="O161" s="1556">
        <f t="shared" si="52"/>
        <v>0</v>
      </c>
      <c r="P161" s="193">
        <f>+'Prog 05'!P17</f>
        <v>0</v>
      </c>
      <c r="Q161" s="55">
        <f>+'Prog 05'!Q17</f>
        <v>0</v>
      </c>
      <c r="R161" s="1556" t="str">
        <f t="shared" si="55"/>
        <v>0.00%</v>
      </c>
      <c r="T161" s="296"/>
      <c r="U161" s="296"/>
      <c r="W161" s="338"/>
      <c r="X161" s="331"/>
      <c r="Y161" s="331"/>
      <c r="Z161" s="331"/>
      <c r="AA161" s="336"/>
      <c r="AY161" s="42"/>
    </row>
    <row r="162" spans="2:51" ht="15" hidden="1" customHeight="1" outlineLevel="1" x14ac:dyDescent="0.25">
      <c r="B162" s="95"/>
      <c r="C162" s="51"/>
      <c r="D162" s="52"/>
      <c r="E162" s="53"/>
      <c r="F162" s="153" t="s">
        <v>227</v>
      </c>
      <c r="G162" s="465" t="s">
        <v>682</v>
      </c>
      <c r="H162" s="175">
        <f>+'Prog 05'!H18</f>
        <v>0</v>
      </c>
      <c r="I162" s="48">
        <f>+'Prog 05'!I18</f>
        <v>0</v>
      </c>
      <c r="J162" s="48">
        <f>+'Prog 05'!J18</f>
        <v>0</v>
      </c>
      <c r="K162" s="1545" t="str">
        <f t="shared" si="53"/>
        <v>0.00%</v>
      </c>
      <c r="L162" s="54">
        <f>+'Prog 05'!L18</f>
        <v>0</v>
      </c>
      <c r="M162" s="1545">
        <f t="shared" si="51"/>
        <v>0</v>
      </c>
      <c r="N162" s="48">
        <f t="shared" si="56"/>
        <v>0</v>
      </c>
      <c r="O162" s="1556">
        <f t="shared" si="52"/>
        <v>0</v>
      </c>
      <c r="P162" s="193">
        <f>+'Prog 05'!P18</f>
        <v>0</v>
      </c>
      <c r="Q162" s="55">
        <f>+'Prog 05'!Q18</f>
        <v>0</v>
      </c>
      <c r="R162" s="1556" t="str">
        <f t="shared" si="55"/>
        <v>0.00%</v>
      </c>
      <c r="T162" s="296"/>
      <c r="U162" s="296"/>
      <c r="W162" s="338"/>
      <c r="X162" s="331"/>
      <c r="Y162" s="331"/>
      <c r="Z162" s="331"/>
      <c r="AA162" s="336"/>
      <c r="AY162" s="42"/>
    </row>
    <row r="163" spans="2:51" ht="15" hidden="1" customHeight="1" outlineLevel="1" x14ac:dyDescent="0.25">
      <c r="B163" s="95"/>
      <c r="C163" s="51"/>
      <c r="D163" s="52"/>
      <c r="E163" s="53"/>
      <c r="F163" s="153" t="s">
        <v>228</v>
      </c>
      <c r="G163" s="465" t="s">
        <v>683</v>
      </c>
      <c r="H163" s="175">
        <f>+'Prog 05'!H19</f>
        <v>0</v>
      </c>
      <c r="I163" s="48">
        <f>+'Prog 05'!I19</f>
        <v>0</v>
      </c>
      <c r="J163" s="48">
        <f>+'Prog 05'!J19</f>
        <v>0</v>
      </c>
      <c r="K163" s="1545" t="str">
        <f t="shared" si="53"/>
        <v>0.00%</v>
      </c>
      <c r="L163" s="54">
        <f>+'Prog 05'!L19</f>
        <v>0</v>
      </c>
      <c r="M163" s="1545">
        <f t="shared" si="51"/>
        <v>0</v>
      </c>
      <c r="N163" s="48">
        <f t="shared" si="56"/>
        <v>0</v>
      </c>
      <c r="O163" s="1556">
        <f t="shared" si="52"/>
        <v>0</v>
      </c>
      <c r="P163" s="193">
        <f>+'Prog 05'!P19</f>
        <v>0</v>
      </c>
      <c r="Q163" s="55">
        <f>+'Prog 05'!Q19</f>
        <v>0</v>
      </c>
      <c r="R163" s="1556" t="str">
        <f t="shared" si="55"/>
        <v>0.00%</v>
      </c>
      <c r="T163" s="296"/>
      <c r="U163" s="296"/>
      <c r="W163" s="338"/>
      <c r="X163" s="331"/>
      <c r="Y163" s="331"/>
      <c r="Z163" s="331"/>
      <c r="AA163" s="336"/>
      <c r="AY163" s="42"/>
    </row>
    <row r="164" spans="2:51" ht="15" hidden="1" customHeight="1" outlineLevel="1" x14ac:dyDescent="0.25">
      <c r="B164" s="95"/>
      <c r="C164" s="51"/>
      <c r="D164" s="52"/>
      <c r="E164" s="53"/>
      <c r="F164" s="153" t="s">
        <v>229</v>
      </c>
      <c r="G164" s="465" t="s">
        <v>684</v>
      </c>
      <c r="H164" s="175">
        <f>+'Prog 05'!H20</f>
        <v>0</v>
      </c>
      <c r="I164" s="48">
        <f>+'Prog 05'!I20</f>
        <v>0</v>
      </c>
      <c r="J164" s="48">
        <f>+'Prog 05'!J20</f>
        <v>0</v>
      </c>
      <c r="K164" s="1545" t="str">
        <f t="shared" si="53"/>
        <v>0.00%</v>
      </c>
      <c r="L164" s="54">
        <f>+'Prog 05'!L20</f>
        <v>0</v>
      </c>
      <c r="M164" s="1545">
        <f t="shared" si="51"/>
        <v>0</v>
      </c>
      <c r="N164" s="48">
        <f t="shared" si="56"/>
        <v>0</v>
      </c>
      <c r="O164" s="1556">
        <f t="shared" si="52"/>
        <v>0</v>
      </c>
      <c r="P164" s="193">
        <f>+'Prog 05'!P20</f>
        <v>0</v>
      </c>
      <c r="Q164" s="55">
        <f>+'Prog 05'!Q20</f>
        <v>0</v>
      </c>
      <c r="R164" s="1556" t="str">
        <f t="shared" si="55"/>
        <v>0.00%</v>
      </c>
      <c r="T164" s="296"/>
      <c r="U164" s="296"/>
      <c r="W164" s="338"/>
      <c r="X164" s="331"/>
      <c r="Y164" s="331"/>
      <c r="Z164" s="331"/>
      <c r="AA164" s="336"/>
      <c r="AY164" s="42"/>
    </row>
    <row r="165" spans="2:51" ht="15" hidden="1" customHeight="1" outlineLevel="1" x14ac:dyDescent="0.25">
      <c r="B165" s="95"/>
      <c r="C165" s="51"/>
      <c r="D165" s="52"/>
      <c r="E165" s="53"/>
      <c r="F165" s="153" t="s">
        <v>230</v>
      </c>
      <c r="G165" s="465" t="s">
        <v>606</v>
      </c>
      <c r="H165" s="471">
        <f>+'Prog 05'!H21</f>
        <v>0</v>
      </c>
      <c r="I165" s="272">
        <f>+'Prog 05'!I21</f>
        <v>0</v>
      </c>
      <c r="J165" s="272">
        <f>+'Prog 05'!J21</f>
        <v>0</v>
      </c>
      <c r="K165" s="1545" t="str">
        <f t="shared" si="53"/>
        <v>0.00%</v>
      </c>
      <c r="L165" s="54">
        <f>+'Prog 05'!L21</f>
        <v>0</v>
      </c>
      <c r="M165" s="1545">
        <f t="shared" si="51"/>
        <v>0</v>
      </c>
      <c r="N165" s="48">
        <f t="shared" si="56"/>
        <v>0</v>
      </c>
      <c r="O165" s="1556">
        <f t="shared" si="52"/>
        <v>0</v>
      </c>
      <c r="P165" s="193">
        <f>+'Prog 05'!P21</f>
        <v>0</v>
      </c>
      <c r="Q165" s="55">
        <f>+'Prog 05'!Q21</f>
        <v>0</v>
      </c>
      <c r="R165" s="1556" t="str">
        <f t="shared" si="55"/>
        <v>0.00%</v>
      </c>
      <c r="T165" s="296"/>
      <c r="U165" s="296"/>
      <c r="W165" s="338"/>
      <c r="X165" s="331"/>
      <c r="Y165" s="331"/>
      <c r="Z165" s="331"/>
      <c r="AA165" s="336"/>
      <c r="AY165" s="42"/>
    </row>
    <row r="166" spans="2:51" ht="15" hidden="1" customHeight="1" outlineLevel="1" x14ac:dyDescent="0.25">
      <c r="B166" s="95"/>
      <c r="C166" s="51"/>
      <c r="D166" s="52"/>
      <c r="E166" s="53"/>
      <c r="F166" s="153" t="s">
        <v>231</v>
      </c>
      <c r="G166" s="461" t="s">
        <v>717</v>
      </c>
      <c r="H166" s="472">
        <f>+'Prog 05'!H23</f>
        <v>0</v>
      </c>
      <c r="I166" s="154">
        <f>+'Prog 05'!I23</f>
        <v>0</v>
      </c>
      <c r="J166" s="154">
        <f>+'Prog 05'!J23</f>
        <v>0</v>
      </c>
      <c r="K166" s="1545" t="str">
        <f t="shared" si="53"/>
        <v>0.00%</v>
      </c>
      <c r="L166" s="54">
        <f>+'Prog 05'!L23</f>
        <v>0</v>
      </c>
      <c r="M166" s="1545">
        <f t="shared" si="51"/>
        <v>0</v>
      </c>
      <c r="N166" s="48">
        <f t="shared" si="56"/>
        <v>0</v>
      </c>
      <c r="O166" s="1556">
        <f t="shared" si="52"/>
        <v>0</v>
      </c>
      <c r="P166" s="94">
        <f>+'Prog 05'!P22</f>
        <v>0</v>
      </c>
      <c r="Q166" s="55">
        <f>+'Prog 05'!Q22</f>
        <v>0</v>
      </c>
      <c r="R166" s="1556" t="str">
        <f t="shared" si="55"/>
        <v>0.00%</v>
      </c>
      <c r="T166" s="296"/>
      <c r="U166" s="296"/>
      <c r="W166" s="338"/>
      <c r="X166" s="331"/>
      <c r="Y166" s="331"/>
      <c r="Z166" s="331"/>
      <c r="AA166" s="336"/>
      <c r="AY166" s="42"/>
    </row>
    <row r="167" spans="2:51" ht="15" hidden="1" customHeight="1" outlineLevel="1" x14ac:dyDescent="0.25">
      <c r="B167" s="95"/>
      <c r="C167" s="51"/>
      <c r="D167" s="52"/>
      <c r="E167" s="53"/>
      <c r="F167" s="153" t="s">
        <v>232</v>
      </c>
      <c r="G167" s="465" t="s">
        <v>685</v>
      </c>
      <c r="H167" s="471">
        <f>+'Prog 05'!H23</f>
        <v>0</v>
      </c>
      <c r="I167" s="272">
        <f>+'Prog 05'!I23</f>
        <v>0</v>
      </c>
      <c r="J167" s="272">
        <f>+'Prog 05'!J23</f>
        <v>0</v>
      </c>
      <c r="K167" s="1545" t="str">
        <f t="shared" si="53"/>
        <v>0.00%</v>
      </c>
      <c r="L167" s="54">
        <f>+'Prog 05'!L23</f>
        <v>0</v>
      </c>
      <c r="M167" s="1545">
        <f t="shared" si="51"/>
        <v>0</v>
      </c>
      <c r="N167" s="48">
        <f t="shared" si="56"/>
        <v>0</v>
      </c>
      <c r="O167" s="1556">
        <f t="shared" si="52"/>
        <v>0</v>
      </c>
      <c r="P167" s="193">
        <f>+'Prog 05'!P23</f>
        <v>0</v>
      </c>
      <c r="Q167" s="55">
        <f>+'Prog 05'!Q23</f>
        <v>0</v>
      </c>
      <c r="R167" s="1556" t="str">
        <f t="shared" si="55"/>
        <v>0.00%</v>
      </c>
      <c r="T167" s="296"/>
      <c r="U167" s="296"/>
      <c r="W167" s="338"/>
      <c r="X167" s="331"/>
      <c r="Y167" s="331"/>
      <c r="Z167" s="331"/>
      <c r="AA167" s="336"/>
      <c r="AY167" s="42"/>
    </row>
    <row r="168" spans="2:51" ht="15" hidden="1" customHeight="1" outlineLevel="1" x14ac:dyDescent="0.25">
      <c r="B168" s="95"/>
      <c r="C168" s="51"/>
      <c r="D168" s="52"/>
      <c r="E168" s="53"/>
      <c r="F168" s="153" t="s">
        <v>233</v>
      </c>
      <c r="G168" s="465" t="s">
        <v>686</v>
      </c>
      <c r="H168" s="471">
        <f>+'Prog 05'!H24</f>
        <v>0</v>
      </c>
      <c r="I168" s="272">
        <f>+'Prog 05'!I24</f>
        <v>0</v>
      </c>
      <c r="J168" s="272">
        <f>+'Prog 05'!J24</f>
        <v>0</v>
      </c>
      <c r="K168" s="1545" t="str">
        <f t="shared" si="53"/>
        <v>0.00%</v>
      </c>
      <c r="L168" s="54">
        <f>+'Prog 05'!L24</f>
        <v>0</v>
      </c>
      <c r="M168" s="1545">
        <f t="shared" si="51"/>
        <v>0</v>
      </c>
      <c r="N168" s="48">
        <f t="shared" si="56"/>
        <v>0</v>
      </c>
      <c r="O168" s="1556">
        <f t="shared" si="52"/>
        <v>0</v>
      </c>
      <c r="P168" s="193">
        <f>+'Prog 05'!P24</f>
        <v>0</v>
      </c>
      <c r="Q168" s="55">
        <f>+'Prog 05'!Q24</f>
        <v>0</v>
      </c>
      <c r="R168" s="1556" t="str">
        <f t="shared" si="55"/>
        <v>0.00%</v>
      </c>
      <c r="T168" s="296"/>
      <c r="U168" s="296"/>
      <c r="W168" s="338"/>
      <c r="X168" s="331"/>
      <c r="Y168" s="331"/>
      <c r="Z168" s="331"/>
      <c r="AA168" s="336"/>
      <c r="AY168" s="42"/>
    </row>
    <row r="169" spans="2:51" ht="15" hidden="1" customHeight="1" outlineLevel="1" x14ac:dyDescent="0.25">
      <c r="B169" s="95"/>
      <c r="C169" s="51"/>
      <c r="D169" s="52"/>
      <c r="E169" s="53"/>
      <c r="F169" s="153" t="s">
        <v>234</v>
      </c>
      <c r="G169" s="461" t="s">
        <v>716</v>
      </c>
      <c r="H169" s="472">
        <f>+'Prog 05'!H26</f>
        <v>0</v>
      </c>
      <c r="I169" s="154">
        <f>+'Prog 05'!I26</f>
        <v>0</v>
      </c>
      <c r="J169" s="154">
        <f>+'Prog 05'!J26</f>
        <v>0</v>
      </c>
      <c r="K169" s="1545" t="str">
        <f t="shared" si="53"/>
        <v>0.00%</v>
      </c>
      <c r="L169" s="54">
        <f>+'Prog 05'!L26</f>
        <v>0</v>
      </c>
      <c r="M169" s="1545">
        <f t="shared" si="51"/>
        <v>0</v>
      </c>
      <c r="N169" s="48">
        <f t="shared" si="56"/>
        <v>0</v>
      </c>
      <c r="O169" s="1556">
        <f t="shared" si="52"/>
        <v>0</v>
      </c>
      <c r="P169" s="94">
        <f>+'Prog 05'!P25</f>
        <v>0</v>
      </c>
      <c r="Q169" s="55">
        <f>+'Prog 05'!Q25</f>
        <v>0</v>
      </c>
      <c r="R169" s="1556" t="str">
        <f t="shared" si="55"/>
        <v>0.00%</v>
      </c>
      <c r="T169" s="296"/>
      <c r="U169" s="296"/>
      <c r="W169" s="338"/>
      <c r="X169" s="331"/>
      <c r="Y169" s="331"/>
      <c r="Z169" s="331"/>
      <c r="AA169" s="336"/>
      <c r="AY169" s="42"/>
    </row>
    <row r="170" spans="2:51" ht="15" hidden="1" customHeight="1" outlineLevel="1" x14ac:dyDescent="0.25">
      <c r="B170" s="95"/>
      <c r="C170" s="51"/>
      <c r="D170" s="52"/>
      <c r="E170" s="53"/>
      <c r="F170" s="153" t="s">
        <v>235</v>
      </c>
      <c r="G170" s="465" t="s">
        <v>687</v>
      </c>
      <c r="H170" s="471">
        <f>+'Prog 05'!H26</f>
        <v>0</v>
      </c>
      <c r="I170" s="272">
        <f>+'Prog 05'!I26</f>
        <v>0</v>
      </c>
      <c r="J170" s="272">
        <f>+'Prog 05'!J26</f>
        <v>0</v>
      </c>
      <c r="K170" s="1545" t="str">
        <f t="shared" si="53"/>
        <v>0.00%</v>
      </c>
      <c r="L170" s="54">
        <f>+'Prog 05'!L26</f>
        <v>0</v>
      </c>
      <c r="M170" s="1545">
        <f t="shared" si="51"/>
        <v>0</v>
      </c>
      <c r="N170" s="48">
        <f t="shared" si="56"/>
        <v>0</v>
      </c>
      <c r="O170" s="1556">
        <f t="shared" si="52"/>
        <v>0</v>
      </c>
      <c r="P170" s="193">
        <f>+'Prog 05'!P26</f>
        <v>0</v>
      </c>
      <c r="Q170" s="55">
        <f>+'Prog 05'!Q26</f>
        <v>0</v>
      </c>
      <c r="R170" s="1556" t="str">
        <f t="shared" si="55"/>
        <v>0.00%</v>
      </c>
      <c r="T170" s="296"/>
      <c r="U170" s="296"/>
      <c r="W170" s="338"/>
      <c r="X170" s="331"/>
      <c r="Y170" s="331"/>
      <c r="Z170" s="331"/>
      <c r="AA170" s="336"/>
      <c r="AY170" s="42"/>
    </row>
    <row r="171" spans="2:51" ht="15" hidden="1" customHeight="1" outlineLevel="1" x14ac:dyDescent="0.25">
      <c r="B171" s="95"/>
      <c r="C171" s="51"/>
      <c r="D171" s="52"/>
      <c r="E171" s="53"/>
      <c r="F171" s="153" t="s">
        <v>236</v>
      </c>
      <c r="G171" s="465" t="s">
        <v>688</v>
      </c>
      <c r="H171" s="471">
        <f>+'Prog 05'!H27</f>
        <v>0</v>
      </c>
      <c r="I171" s="272">
        <f>+'Prog 05'!I27</f>
        <v>0</v>
      </c>
      <c r="J171" s="272">
        <f>+'Prog 05'!J27</f>
        <v>0</v>
      </c>
      <c r="K171" s="1545" t="str">
        <f t="shared" si="53"/>
        <v>0.00%</v>
      </c>
      <c r="L171" s="54">
        <f>+'Prog 05'!L27</f>
        <v>0</v>
      </c>
      <c r="M171" s="1545">
        <f t="shared" si="51"/>
        <v>0</v>
      </c>
      <c r="N171" s="48">
        <f t="shared" si="56"/>
        <v>0</v>
      </c>
      <c r="O171" s="1556">
        <f t="shared" si="52"/>
        <v>0</v>
      </c>
      <c r="P171" s="193">
        <f>+'Prog 05'!P27</f>
        <v>0</v>
      </c>
      <c r="Q171" s="55">
        <f>+'Prog 05'!Q27</f>
        <v>0</v>
      </c>
      <c r="R171" s="1556" t="str">
        <f t="shared" si="55"/>
        <v>0.00%</v>
      </c>
      <c r="T171" s="296"/>
      <c r="U171" s="296"/>
      <c r="W171" s="338"/>
      <c r="X171" s="331"/>
      <c r="Y171" s="331"/>
      <c r="Z171" s="331"/>
      <c r="AA171" s="336"/>
      <c r="AY171" s="42"/>
    </row>
    <row r="172" spans="2:51" ht="15" hidden="1" customHeight="1" outlineLevel="1" x14ac:dyDescent="0.25">
      <c r="B172" s="95"/>
      <c r="C172" s="51"/>
      <c r="D172" s="52"/>
      <c r="E172" s="53"/>
      <c r="F172" s="153" t="s">
        <v>237</v>
      </c>
      <c r="G172" s="465" t="s">
        <v>689</v>
      </c>
      <c r="H172" s="471">
        <f>+'Prog 05'!H28</f>
        <v>0</v>
      </c>
      <c r="I172" s="272">
        <f>+'Prog 05'!I28</f>
        <v>0</v>
      </c>
      <c r="J172" s="272">
        <f>+'Prog 05'!J28</f>
        <v>0</v>
      </c>
      <c r="K172" s="1545" t="str">
        <f t="shared" si="53"/>
        <v>0.00%</v>
      </c>
      <c r="L172" s="54">
        <f>+'Prog 05'!L28</f>
        <v>0</v>
      </c>
      <c r="M172" s="1545">
        <f t="shared" si="51"/>
        <v>0</v>
      </c>
      <c r="N172" s="48">
        <f t="shared" si="56"/>
        <v>0</v>
      </c>
      <c r="O172" s="1556">
        <f t="shared" si="52"/>
        <v>0</v>
      </c>
      <c r="P172" s="193">
        <f>+'Prog 05'!P28</f>
        <v>0</v>
      </c>
      <c r="Q172" s="55">
        <f>+'Prog 05'!Q28</f>
        <v>0</v>
      </c>
      <c r="R172" s="1556" t="str">
        <f t="shared" si="55"/>
        <v>0.00%</v>
      </c>
      <c r="T172" s="296"/>
      <c r="U172" s="296"/>
      <c r="W172" s="338"/>
      <c r="X172" s="331"/>
      <c r="Y172" s="331"/>
      <c r="Z172" s="331"/>
      <c r="AA172" s="336"/>
      <c r="AY172" s="42"/>
    </row>
    <row r="173" spans="2:51" ht="15" hidden="1" customHeight="1" outlineLevel="1" x14ac:dyDescent="0.25">
      <c r="B173" s="95"/>
      <c r="C173" s="51"/>
      <c r="D173" s="52"/>
      <c r="E173" s="53"/>
      <c r="F173" s="153" t="s">
        <v>238</v>
      </c>
      <c r="G173" s="465" t="s">
        <v>690</v>
      </c>
      <c r="H173" s="471">
        <f>+'Prog 05'!H29</f>
        <v>0</v>
      </c>
      <c r="I173" s="272">
        <f>+'Prog 05'!I29</f>
        <v>0</v>
      </c>
      <c r="J173" s="272">
        <f>+'Prog 05'!J29</f>
        <v>0</v>
      </c>
      <c r="K173" s="1545" t="str">
        <f t="shared" si="53"/>
        <v>0.00%</v>
      </c>
      <c r="L173" s="54">
        <f>+'Prog 05'!L29</f>
        <v>0</v>
      </c>
      <c r="M173" s="1545">
        <f t="shared" si="51"/>
        <v>0</v>
      </c>
      <c r="N173" s="48">
        <f t="shared" si="56"/>
        <v>0</v>
      </c>
      <c r="O173" s="1556">
        <f t="shared" si="52"/>
        <v>0</v>
      </c>
      <c r="P173" s="193">
        <f>+'Prog 05'!P29</f>
        <v>0</v>
      </c>
      <c r="Q173" s="55">
        <f>+'Prog 05'!Q29</f>
        <v>0</v>
      </c>
      <c r="R173" s="1556" t="str">
        <f t="shared" si="55"/>
        <v>0.00%</v>
      </c>
      <c r="T173" s="296"/>
      <c r="U173" s="296"/>
      <c r="W173" s="338"/>
      <c r="X173" s="331"/>
      <c r="Y173" s="331"/>
      <c r="Z173" s="331"/>
      <c r="AA173" s="336"/>
      <c r="AY173" s="42"/>
    </row>
    <row r="174" spans="2:51" ht="15" hidden="1" customHeight="1" outlineLevel="1" x14ac:dyDescent="0.25">
      <c r="B174" s="95"/>
      <c r="C174" s="51"/>
      <c r="D174" s="52"/>
      <c r="E174" s="53"/>
      <c r="F174" s="153" t="s">
        <v>725</v>
      </c>
      <c r="G174" s="461" t="s">
        <v>607</v>
      </c>
      <c r="H174" s="472">
        <f>+'Prog 05'!H31</f>
        <v>0</v>
      </c>
      <c r="I174" s="154">
        <f>+'Prog 05'!I31</f>
        <v>0</v>
      </c>
      <c r="J174" s="154">
        <f>+'Prog 05'!J31</f>
        <v>0</v>
      </c>
      <c r="K174" s="1545" t="str">
        <f t="shared" si="53"/>
        <v>0.00%</v>
      </c>
      <c r="L174" s="54">
        <f>+'Prog 05'!L31</f>
        <v>0</v>
      </c>
      <c r="M174" s="1545">
        <f t="shared" si="51"/>
        <v>0</v>
      </c>
      <c r="N174" s="48">
        <f t="shared" si="56"/>
        <v>0</v>
      </c>
      <c r="O174" s="1556">
        <f t="shared" si="52"/>
        <v>0</v>
      </c>
      <c r="P174" s="94">
        <f>+'Prog 05'!P30</f>
        <v>0</v>
      </c>
      <c r="Q174" s="55">
        <f>+'Prog 05'!Q30</f>
        <v>0</v>
      </c>
      <c r="R174" s="1556" t="str">
        <f t="shared" si="55"/>
        <v>0.00%</v>
      </c>
      <c r="T174" s="296"/>
      <c r="U174" s="296"/>
      <c r="W174" s="338"/>
      <c r="X174" s="331"/>
      <c r="Y174" s="331"/>
      <c r="Z174" s="331"/>
      <c r="AA174" s="336"/>
      <c r="AY174" s="42"/>
    </row>
    <row r="175" spans="2:51" ht="15" hidden="1" customHeight="1" outlineLevel="1" x14ac:dyDescent="0.25">
      <c r="B175" s="95"/>
      <c r="C175" s="51"/>
      <c r="D175" s="52"/>
      <c r="E175" s="53"/>
      <c r="F175" s="153" t="s">
        <v>882</v>
      </c>
      <c r="G175" s="461" t="s">
        <v>865</v>
      </c>
      <c r="H175" s="472">
        <f>+'Prog 02'!H12</f>
        <v>0</v>
      </c>
      <c r="I175" s="154">
        <f>+'Prog 02'!I12</f>
        <v>0</v>
      </c>
      <c r="J175" s="154">
        <f ca="1">+'Prog 02'!J12</f>
        <v>0</v>
      </c>
      <c r="K175" s="1545" t="str">
        <f ca="1">IFERROR(J175/I175,"0.00%")</f>
        <v>0.00%</v>
      </c>
      <c r="L175" s="54">
        <f>+'Prog 02'!L12</f>
        <v>0</v>
      </c>
      <c r="M175" s="1545">
        <f t="shared" si="51"/>
        <v>0</v>
      </c>
      <c r="N175" s="54">
        <f>+'Prog 02'!N12</f>
        <v>0</v>
      </c>
      <c r="O175" s="1556">
        <f t="shared" si="52"/>
        <v>0</v>
      </c>
      <c r="P175" s="776">
        <f>+'Prog 02'!P12</f>
        <v>199657.71</v>
      </c>
      <c r="Q175" s="55">
        <f>+'Prog 02'!Q12</f>
        <v>199657.71</v>
      </c>
      <c r="R175" s="1556">
        <f t="shared" si="55"/>
        <v>1</v>
      </c>
      <c r="T175" s="296"/>
      <c r="U175" s="296"/>
      <c r="W175" s="338"/>
      <c r="X175" s="331"/>
      <c r="Y175" s="331"/>
      <c r="Z175" s="331"/>
      <c r="AA175" s="336"/>
      <c r="AY175" s="42"/>
    </row>
    <row r="176" spans="2:51" ht="15" hidden="1" customHeight="1" outlineLevel="1" x14ac:dyDescent="0.25">
      <c r="B176" s="95"/>
      <c r="C176" s="51"/>
      <c r="D176" s="52"/>
      <c r="E176" s="53"/>
      <c r="F176" s="153" t="s">
        <v>692</v>
      </c>
      <c r="G176" s="461" t="s">
        <v>516</v>
      </c>
      <c r="H176" s="472">
        <f>+'Prog 05'!H31</f>
        <v>0</v>
      </c>
      <c r="I176" s="154">
        <f>+'Prog 05'!I31</f>
        <v>0</v>
      </c>
      <c r="J176" s="154">
        <f>+'Prog 05'!J31</f>
        <v>0</v>
      </c>
      <c r="K176" s="1545" t="str">
        <f t="shared" si="53"/>
        <v>0.00%</v>
      </c>
      <c r="L176" s="54">
        <f>+'Prog 05'!L31</f>
        <v>0</v>
      </c>
      <c r="M176" s="1554">
        <f t="shared" si="51"/>
        <v>0</v>
      </c>
      <c r="N176" s="54">
        <f t="shared" si="56"/>
        <v>0</v>
      </c>
      <c r="O176" s="1556">
        <f t="shared" si="52"/>
        <v>0</v>
      </c>
      <c r="P176" s="776">
        <f>+'Prog 05'!P31</f>
        <v>0</v>
      </c>
      <c r="Q176" s="55">
        <f>+'Prog 05'!Q31</f>
        <v>0</v>
      </c>
      <c r="R176" s="1556" t="str">
        <f t="shared" si="55"/>
        <v>0.00%</v>
      </c>
      <c r="T176" s="296"/>
      <c r="U176" s="296"/>
      <c r="W176" s="338"/>
      <c r="X176" s="331"/>
      <c r="Y176" s="331"/>
      <c r="Z176" s="331"/>
      <c r="AA176" s="336"/>
      <c r="AY176" s="42"/>
    </row>
    <row r="177" spans="2:27" ht="15" hidden="1" customHeight="1" outlineLevel="1" x14ac:dyDescent="0.25">
      <c r="B177" s="95" t="s">
        <v>2</v>
      </c>
      <c r="C177" s="51" t="s">
        <v>165</v>
      </c>
      <c r="D177" s="52"/>
      <c r="E177" s="61"/>
      <c r="F177" s="61"/>
      <c r="G177" s="459" t="s">
        <v>3</v>
      </c>
      <c r="H177" s="472">
        <f>SUM(H178:H194)</f>
        <v>85908502</v>
      </c>
      <c r="I177" s="775">
        <f>SUM(I178:I194)</f>
        <v>86513502</v>
      </c>
      <c r="J177" s="154">
        <f ca="1">SUM(J178:J194)</f>
        <v>79017034.255999997</v>
      </c>
      <c r="K177" s="1545">
        <f ca="1">IFERROR(J177/I177,"0.00%")</f>
        <v>0.91334915856255594</v>
      </c>
      <c r="L177" s="54">
        <f>SUM(L178:L194)</f>
        <v>80532203.049999997</v>
      </c>
      <c r="M177" s="1554">
        <f t="shared" si="51"/>
        <v>0.93086282705328471</v>
      </c>
      <c r="N177" s="54">
        <f>SUM(N178:N194)</f>
        <v>5981298.950000003</v>
      </c>
      <c r="O177" s="1556">
        <f t="shared" si="52"/>
        <v>6.9137172946715328E-2</v>
      </c>
      <c r="P177" s="485">
        <f>SUM(P178:P194)</f>
        <v>88226935.560000017</v>
      </c>
      <c r="Q177" s="54">
        <f ca="1">SUM(Q178:Q194)</f>
        <v>80271770.114384979</v>
      </c>
      <c r="R177" s="1556">
        <f t="shared" ca="1" si="55"/>
        <v>0.90983291672637756</v>
      </c>
      <c r="T177" s="296"/>
      <c r="U177" s="296"/>
      <c r="W177" s="338"/>
      <c r="X177" s="331"/>
      <c r="Y177" s="331"/>
      <c r="Z177" s="331"/>
      <c r="AA177" s="336"/>
    </row>
    <row r="178" spans="2:27" ht="15" hidden="1" customHeight="1" outlineLevel="2" x14ac:dyDescent="0.25">
      <c r="B178" s="95"/>
      <c r="C178" s="51"/>
      <c r="D178" s="59" t="s">
        <v>193</v>
      </c>
      <c r="E178" s="59"/>
      <c r="F178" s="53" t="str">
        <f t="shared" ref="F178:F183" si="57">+CONCATENATE($B$146,"",$C$177,"",D178,"",E178)</f>
        <v>24.03.024</v>
      </c>
      <c r="G178" s="460" t="s">
        <v>240</v>
      </c>
      <c r="H178" s="774">
        <f>+VLOOKUP(F178,matriz01,3,FALSE)</f>
        <v>10</v>
      </c>
      <c r="I178" s="775">
        <f>+VLOOKUP(F178,matriz01,4,FALSE)</f>
        <v>10</v>
      </c>
      <c r="J178" s="154">
        <f ca="1">+'Prog 01'!K156</f>
        <v>0</v>
      </c>
      <c r="K178" s="1545">
        <f ca="1">IFERROR(J178/I178,"0.00%")</f>
        <v>0</v>
      </c>
      <c r="L178" s="54">
        <f>INDEX(coincidenciaP01,MATCH(F178,indicep01,0),7)</f>
        <v>0</v>
      </c>
      <c r="M178" s="1545">
        <f t="shared" si="51"/>
        <v>0</v>
      </c>
      <c r="N178" s="54">
        <f>INDEX(coincidenciaP01,MATCH(F178,indicep01,0),9)</f>
        <v>10</v>
      </c>
      <c r="O178" s="1556">
        <f t="shared" si="52"/>
        <v>1</v>
      </c>
      <c r="P178" s="485">
        <f>+'Prog 01'!Q156</f>
        <v>10.35</v>
      </c>
      <c r="Q178" s="54">
        <f ca="1">+'Prog 01'!R156</f>
        <v>0</v>
      </c>
      <c r="R178" s="1556">
        <f t="shared" ca="1" si="55"/>
        <v>0</v>
      </c>
      <c r="T178" s="296"/>
      <c r="U178" s="296"/>
      <c r="W178" s="338"/>
      <c r="X178" s="331"/>
      <c r="Y178" s="331"/>
      <c r="Z178" s="331"/>
      <c r="AA178" s="336"/>
    </row>
    <row r="179" spans="2:27" ht="15" hidden="1" customHeight="1" outlineLevel="2" x14ac:dyDescent="0.25">
      <c r="B179" s="95"/>
      <c r="C179" s="51"/>
      <c r="D179" s="59" t="s">
        <v>194</v>
      </c>
      <c r="E179" s="59"/>
      <c r="F179" s="53" t="str">
        <f t="shared" si="57"/>
        <v>24.03.025</v>
      </c>
      <c r="G179" s="460" t="str">
        <f>+'Prog 01'!H157</f>
        <v xml:space="preserve">U. de Chile, Facultad de Gobierno - Actualización </v>
      </c>
      <c r="H179" s="774">
        <f>+'Prog 01'!I157</f>
        <v>0</v>
      </c>
      <c r="I179" s="775">
        <f>+'Prog 01'!J157</f>
        <v>150000</v>
      </c>
      <c r="J179" s="154">
        <f ca="1">+'Prog 01'!K157</f>
        <v>0</v>
      </c>
      <c r="K179" s="1545">
        <f ca="1">+'Prog 01'!L157</f>
        <v>0</v>
      </c>
      <c r="L179" s="154">
        <f>+'Prog 01'!M157</f>
        <v>0</v>
      </c>
      <c r="M179" s="1545">
        <f>+'Prog 01'!N157</f>
        <v>0</v>
      </c>
      <c r="N179" s="154">
        <f>+'Prog 01'!O157</f>
        <v>150000</v>
      </c>
      <c r="O179" s="1556">
        <f>+'Prog 01'!P157</f>
        <v>1</v>
      </c>
      <c r="P179" s="774">
        <f>+'Prog 01'!Q157</f>
        <v>0</v>
      </c>
      <c r="Q179" s="154">
        <f ca="1">+'Prog 01'!R157</f>
        <v>0</v>
      </c>
      <c r="R179" s="1556" t="str">
        <f ca="1">+'Prog 01'!S157</f>
        <v>0,00%</v>
      </c>
      <c r="S179" s="976">
        <f>+'Prog 01'!U157</f>
        <v>0</v>
      </c>
      <c r="T179" s="296"/>
      <c r="U179" s="296"/>
      <c r="W179" s="338"/>
      <c r="X179" s="331"/>
      <c r="Y179" s="331"/>
      <c r="Z179" s="331"/>
      <c r="AA179" s="336"/>
    </row>
    <row r="180" spans="2:27" ht="15" hidden="1" customHeight="1" outlineLevel="2" x14ac:dyDescent="0.25">
      <c r="B180" s="95"/>
      <c r="C180" s="51"/>
      <c r="D180" s="59" t="s">
        <v>222</v>
      </c>
      <c r="E180" s="59"/>
      <c r="F180" s="53" t="str">
        <f t="shared" si="57"/>
        <v>24.03.026</v>
      </c>
      <c r="G180" s="460" t="s">
        <v>138</v>
      </c>
      <c r="H180" s="774">
        <f>+VLOOKUP(F180,matriz02,3,FALSE)</f>
        <v>1548000</v>
      </c>
      <c r="I180" s="775">
        <f>+VLOOKUP(F180,matriz02,4,FALSE)</f>
        <v>1548000</v>
      </c>
      <c r="J180" s="154">
        <f ca="1">+'Prog 02'!J14</f>
        <v>399614.375</v>
      </c>
      <c r="K180" s="1545">
        <f ca="1">IFERROR(J180/I180,"0.00%")</f>
        <v>0.25814882105943154</v>
      </c>
      <c r="L180" s="54">
        <f>+'Prog 02'!L14</f>
        <v>1003076.956</v>
      </c>
      <c r="M180" s="1545">
        <f t="shared" si="51"/>
        <v>0.64798252971576231</v>
      </c>
      <c r="N180" s="54">
        <f>+'Prog 02'!N14</f>
        <v>544923.04399999999</v>
      </c>
      <c r="O180" s="1556">
        <f t="shared" si="52"/>
        <v>0.35201747028423774</v>
      </c>
      <c r="P180" s="485">
        <f>+'Prog 02'!P14</f>
        <v>1587692.0700000003</v>
      </c>
      <c r="Q180" s="54">
        <f>+'Prog 02'!Q14</f>
        <v>289746.60021</v>
      </c>
      <c r="R180" s="1556">
        <f>IFERROR(Q180/P180,"0.00%")</f>
        <v>0.18249546350004756</v>
      </c>
      <c r="T180" s="296"/>
      <c r="U180" s="296"/>
      <c r="W180" s="338"/>
      <c r="X180" s="331"/>
      <c r="Y180" s="331"/>
      <c r="Z180" s="331"/>
      <c r="AA180" s="336"/>
    </row>
    <row r="181" spans="2:27" s="1" customFormat="1" ht="15" hidden="1" customHeight="1" outlineLevel="2" x14ac:dyDescent="0.25">
      <c r="B181" s="168"/>
      <c r="C181" s="169"/>
      <c r="D181" s="265" t="s">
        <v>820</v>
      </c>
      <c r="E181" s="265"/>
      <c r="F181" s="171" t="str">
        <f t="shared" si="57"/>
        <v>24.03.027</v>
      </c>
      <c r="G181" s="301" t="s">
        <v>1014</v>
      </c>
      <c r="H181" s="1289">
        <v>0</v>
      </c>
      <c r="I181" s="1290">
        <f>+'Prog 01'!J158</f>
        <v>55000</v>
      </c>
      <c r="J181" s="272">
        <f ca="1">+'Prog 01'!K158</f>
        <v>0</v>
      </c>
      <c r="K181" s="1546">
        <f ca="1">IFERROR(J181/I181,"0.00%")</f>
        <v>0</v>
      </c>
      <c r="L181" s="48">
        <f>+'Prog 01'!M158</f>
        <v>0</v>
      </c>
      <c r="M181" s="1546">
        <f t="shared" si="51"/>
        <v>0</v>
      </c>
      <c r="N181" s="48">
        <f>+'Prog 01'!O158</f>
        <v>55000</v>
      </c>
      <c r="O181" s="1557">
        <f t="shared" si="52"/>
        <v>1</v>
      </c>
      <c r="P181" s="534">
        <f>+'Prog 01'!Q158</f>
        <v>0</v>
      </c>
      <c r="Q181" s="48">
        <f ca="1">+'Prog 01'!R158</f>
        <v>0</v>
      </c>
      <c r="R181" s="1557" t="str">
        <f ca="1">IFERROR(Q181/P181,"0.00%")</f>
        <v>0.00%</v>
      </c>
      <c r="S181" s="3"/>
      <c r="T181" s="718"/>
      <c r="U181" s="718"/>
      <c r="V181" s="136"/>
      <c r="W181" s="1126"/>
      <c r="X181" s="1127"/>
      <c r="Y181" s="1127"/>
      <c r="Z181" s="1127"/>
      <c r="AA181" s="1128"/>
    </row>
    <row r="182" spans="2:27" s="1" customFormat="1" ht="15" hidden="1" customHeight="1" outlineLevel="2" x14ac:dyDescent="0.25">
      <c r="B182" s="168"/>
      <c r="C182" s="169"/>
      <c r="D182" s="265" t="s">
        <v>956</v>
      </c>
      <c r="E182" s="265"/>
      <c r="F182" s="171" t="str">
        <f t="shared" si="57"/>
        <v>24.03.030</v>
      </c>
      <c r="G182" s="301" t="str">
        <f>+'Prog 01'!H159</f>
        <v xml:space="preserve">SUBPESCA - Consulta indígena área marina Rapa Nui </v>
      </c>
      <c r="H182" s="1289">
        <f>+'Prog 01'!I159</f>
        <v>0</v>
      </c>
      <c r="I182" s="1290">
        <f>+'Prog 01'!J159</f>
        <v>0</v>
      </c>
      <c r="J182" s="272">
        <f ca="1">+'Prog 01'!K159</f>
        <v>0</v>
      </c>
      <c r="K182" s="1546">
        <f ca="1">+'Prog 01'!L159</f>
        <v>0</v>
      </c>
      <c r="L182" s="272">
        <f>+'Prog 01'!M159</f>
        <v>0</v>
      </c>
      <c r="M182" s="1546">
        <f>+'Prog 01'!N159</f>
        <v>0</v>
      </c>
      <c r="N182" s="272">
        <f>+'Prog 01'!O159</f>
        <v>0</v>
      </c>
      <c r="O182" s="1557">
        <f>+'Prog 01'!P159</f>
        <v>0</v>
      </c>
      <c r="P182" s="1289">
        <f>+'Prog 01'!Q159</f>
        <v>0</v>
      </c>
      <c r="Q182" s="272">
        <f ca="1">+'Prog 01'!R159</f>
        <v>0</v>
      </c>
      <c r="R182" s="1557" t="str">
        <f ca="1">+'Prog 01'!S159</f>
        <v>0,00%</v>
      </c>
      <c r="S182" s="3"/>
      <c r="T182" s="718"/>
      <c r="U182" s="718"/>
      <c r="V182" s="136"/>
      <c r="W182" s="1126"/>
      <c r="X182" s="1127"/>
      <c r="Y182" s="1127"/>
      <c r="Z182" s="1127"/>
      <c r="AA182" s="1128"/>
    </row>
    <row r="183" spans="2:27" s="1" customFormat="1" ht="15" hidden="1" customHeight="1" outlineLevel="2" x14ac:dyDescent="0.25">
      <c r="B183" s="168"/>
      <c r="C183" s="169"/>
      <c r="D183" s="264" t="s">
        <v>298</v>
      </c>
      <c r="E183" s="265"/>
      <c r="F183" s="171" t="str">
        <f t="shared" si="57"/>
        <v>24.03.033</v>
      </c>
      <c r="G183" s="301" t="s">
        <v>299</v>
      </c>
      <c r="H183" s="1289">
        <f>+'Prog 02'!H20</f>
        <v>2639109</v>
      </c>
      <c r="I183" s="1290">
        <f>+'Prog 02'!I20</f>
        <v>2639109</v>
      </c>
      <c r="J183" s="272">
        <f ca="1">+'Prog 02'!J20</f>
        <v>992535.24900000007</v>
      </c>
      <c r="K183" s="1546">
        <f ca="1">IFERROR(J183/I183,"0.00%")</f>
        <v>0.37608725103813451</v>
      </c>
      <c r="L183" s="48">
        <f>+'Prog 02'!L20</f>
        <v>1482169.817</v>
      </c>
      <c r="M183" s="1546">
        <f t="shared" si="51"/>
        <v>0.56161750689342504</v>
      </c>
      <c r="N183" s="48">
        <f>+'Prog 02'!N20</f>
        <v>1156939.183</v>
      </c>
      <c r="O183" s="1557">
        <f t="shared" si="52"/>
        <v>0.43838249310657496</v>
      </c>
      <c r="P183" s="534">
        <f>+'Prog 02'!P20</f>
        <v>2790792.63</v>
      </c>
      <c r="Q183" s="48">
        <f>+'Prog 02'!Q20</f>
        <v>695947.37840999989</v>
      </c>
      <c r="R183" s="1557">
        <f>IFERROR(Q183/P183,"0.00%")</f>
        <v>0.24937265883850349</v>
      </c>
      <c r="S183" s="3"/>
      <c r="T183" s="718"/>
      <c r="U183" s="718"/>
      <c r="V183" s="136"/>
      <c r="W183" s="1126"/>
      <c r="X183" s="1127"/>
      <c r="Y183" s="1127"/>
      <c r="Z183" s="1127"/>
      <c r="AA183" s="1128"/>
    </row>
    <row r="184" spans="2:27" s="1" customFormat="1" ht="15" hidden="1" customHeight="1" outlineLevel="2" x14ac:dyDescent="0.25">
      <c r="B184" s="168"/>
      <c r="C184" s="169"/>
      <c r="D184" s="264" t="s">
        <v>506</v>
      </c>
      <c r="E184" s="265"/>
      <c r="F184" s="171" t="s">
        <v>505</v>
      </c>
      <c r="G184" s="301" t="s">
        <v>260</v>
      </c>
      <c r="H184" s="534">
        <f>+'Prog 02'!H26</f>
        <v>42435</v>
      </c>
      <c r="I184" s="1129">
        <f>+'Prog 02'!I26</f>
        <v>42435</v>
      </c>
      <c r="J184" s="48">
        <f ca="1">+'Prog 02'!J26</f>
        <v>0</v>
      </c>
      <c r="K184" s="1546">
        <f ca="1">IFERROR(J184/I184,"0.00%")</f>
        <v>0</v>
      </c>
      <c r="L184" s="48">
        <f>+'Prog 02'!L26</f>
        <v>0</v>
      </c>
      <c r="M184" s="1546">
        <f t="shared" si="51"/>
        <v>0</v>
      </c>
      <c r="N184" s="48">
        <f>+'Prog 02'!N27</f>
        <v>42435</v>
      </c>
      <c r="O184" s="1557">
        <f t="shared" si="52"/>
        <v>1</v>
      </c>
      <c r="P184" s="534">
        <f>+'Prog 02'!P26</f>
        <v>60441.929999999993</v>
      </c>
      <c r="Q184" s="48">
        <f>+'Prog 02'!Q26</f>
        <v>35891.177309999999</v>
      </c>
      <c r="R184" s="1557">
        <f>IFERROR(Q184/P184,"0.00%")</f>
        <v>0.59381256207404365</v>
      </c>
      <c r="S184" s="3"/>
      <c r="T184" s="718"/>
      <c r="U184" s="718"/>
      <c r="V184" s="136"/>
      <c r="W184" s="1126"/>
      <c r="X184" s="1127"/>
      <c r="Y184" s="1127"/>
      <c r="Z184" s="1127"/>
      <c r="AA184" s="1128"/>
    </row>
    <row r="185" spans="2:27" s="1" customFormat="1" ht="15" hidden="1" customHeight="1" outlineLevel="2" x14ac:dyDescent="0.25">
      <c r="B185" s="168"/>
      <c r="C185" s="169"/>
      <c r="D185" s="264" t="s">
        <v>1015</v>
      </c>
      <c r="E185" s="265"/>
      <c r="F185" s="171" t="s">
        <v>1017</v>
      </c>
      <c r="G185" s="301" t="str">
        <f>+'Prog 01'!H160</f>
        <v>UFRO - Red de expertos macro zona sur</v>
      </c>
      <c r="H185" s="534">
        <f>+'Prog 01'!I160</f>
        <v>0</v>
      </c>
      <c r="I185" s="1129">
        <f>+'Prog 01'!J160</f>
        <v>400000</v>
      </c>
      <c r="J185" s="48">
        <f ca="1">+'Prog 01'!K160</f>
        <v>0</v>
      </c>
      <c r="K185" s="1546">
        <f ca="1">IFERROR(J185/I185,"0.00%")</f>
        <v>0</v>
      </c>
      <c r="L185" s="48">
        <f>+'Prog 01'!M160</f>
        <v>0</v>
      </c>
      <c r="M185" s="1546">
        <f t="shared" si="51"/>
        <v>0</v>
      </c>
      <c r="N185" s="48">
        <f>+'Prog 01'!O160</f>
        <v>400000</v>
      </c>
      <c r="O185" s="1557">
        <f t="shared" si="52"/>
        <v>1</v>
      </c>
      <c r="P185" s="534"/>
      <c r="Q185" s="48"/>
      <c r="R185" s="1557"/>
      <c r="S185" s="3"/>
      <c r="T185" s="718"/>
      <c r="U185" s="718"/>
      <c r="V185" s="136"/>
      <c r="W185" s="1126"/>
      <c r="X185" s="1127"/>
      <c r="Y185" s="1127"/>
      <c r="Z185" s="1127"/>
      <c r="AA185" s="1128"/>
    </row>
    <row r="186" spans="2:27" ht="15" hidden="1" customHeight="1" outlineLevel="2" x14ac:dyDescent="0.25">
      <c r="B186" s="95"/>
      <c r="C186" s="51"/>
      <c r="D186" s="62" t="s">
        <v>190</v>
      </c>
      <c r="E186" s="59"/>
      <c r="F186" s="53" t="s">
        <v>779</v>
      </c>
      <c r="G186" s="460" t="str">
        <f>+'Prog 01'!H161</f>
        <v xml:space="preserve">Fortalecimiento de Capacidades de Intervención en </v>
      </c>
      <c r="H186" s="93">
        <v>0</v>
      </c>
      <c r="I186" s="702">
        <v>0</v>
      </c>
      <c r="J186" s="54">
        <v>0</v>
      </c>
      <c r="K186" s="1545" t="str">
        <f t="shared" si="53"/>
        <v>0.00%</v>
      </c>
      <c r="L186" s="54">
        <v>0</v>
      </c>
      <c r="M186" s="1545">
        <f t="shared" si="51"/>
        <v>0</v>
      </c>
      <c r="N186" s="54">
        <v>0</v>
      </c>
      <c r="O186" s="1556">
        <f t="shared" si="52"/>
        <v>0</v>
      </c>
      <c r="P186" s="485">
        <f>+'Prog 01'!Q161</f>
        <v>0</v>
      </c>
      <c r="Q186" s="54">
        <f ca="1">+'Prog 01'!R161</f>
        <v>0</v>
      </c>
      <c r="R186" s="1556" t="str">
        <f ca="1">IFERROR(Q186/P186,"0.00%")</f>
        <v>0.00%</v>
      </c>
      <c r="T186" s="296"/>
      <c r="U186" s="296"/>
      <c r="W186" s="338"/>
      <c r="X186" s="331"/>
      <c r="Y186" s="331"/>
      <c r="Z186" s="331"/>
      <c r="AA186" s="336"/>
    </row>
    <row r="187" spans="2:27" ht="15" hidden="1" customHeight="1" outlineLevel="2" x14ac:dyDescent="0.25">
      <c r="B187" s="95"/>
      <c r="C187" s="51"/>
      <c r="D187" s="59" t="s">
        <v>223</v>
      </c>
      <c r="E187" s="59"/>
      <c r="F187" s="53" t="str">
        <f t="shared" ref="F187:F194" si="58">+CONCATENATE($B$146,"",$C$177,"",D187,"",E187)</f>
        <v>24.03.403</v>
      </c>
      <c r="G187" s="460" t="s">
        <v>304</v>
      </c>
      <c r="H187" s="93">
        <f>+'Prog 03'!H15</f>
        <v>75558251</v>
      </c>
      <c r="I187" s="702">
        <f>+'Prog 03'!I15</f>
        <v>75558251</v>
      </c>
      <c r="J187" s="54">
        <f ca="1">+'Prog 03'!J15</f>
        <v>75558242.291999996</v>
      </c>
      <c r="K187" s="1545">
        <f ca="1">IFERROR(J187/I187,"0.00%")</f>
        <v>0.9999998847511703</v>
      </c>
      <c r="L187" s="54">
        <f>+'Prog 03'!L15</f>
        <v>75558242.291999996</v>
      </c>
      <c r="M187" s="1545">
        <f t="shared" si="51"/>
        <v>0.9999998847511703</v>
      </c>
      <c r="N187" s="54">
        <f>+'Prog 03'!N15</f>
        <v>8.7080000042915344</v>
      </c>
      <c r="O187" s="1556">
        <f t="shared" si="52"/>
        <v>1.1524882973126965E-7</v>
      </c>
      <c r="P187" s="485">
        <f>+'Prog 03'!P15</f>
        <v>77527708.965000004</v>
      </c>
      <c r="Q187" s="54">
        <f>+'Prog 03'!Q15</f>
        <v>77495630.519654989</v>
      </c>
      <c r="R187" s="1556">
        <f>IFERROR(Q187/P187,"0.00%")</f>
        <v>0.99958623251256529</v>
      </c>
      <c r="T187" s="296"/>
      <c r="U187" s="296"/>
      <c r="W187" s="338"/>
      <c r="X187" s="331"/>
      <c r="Y187" s="331"/>
      <c r="Z187" s="331"/>
      <c r="AA187" s="336"/>
    </row>
    <row r="188" spans="2:27" ht="15" hidden="1" customHeight="1" outlineLevel="2" x14ac:dyDescent="0.25">
      <c r="B188" s="95" t="s">
        <v>2</v>
      </c>
      <c r="C188" s="51"/>
      <c r="D188" s="62" t="s">
        <v>252</v>
      </c>
      <c r="E188" s="59"/>
      <c r="F188" s="53" t="str">
        <f t="shared" si="58"/>
        <v>24.03.406</v>
      </c>
      <c r="G188" s="460" t="s">
        <v>251</v>
      </c>
      <c r="H188" s="93">
        <f>+'Prog 03'!H16</f>
        <v>3793923</v>
      </c>
      <c r="I188" s="702">
        <f>+'Prog 03'!I16</f>
        <v>3793923</v>
      </c>
      <c r="J188" s="54">
        <f ca="1">+'Prog 03'!J16</f>
        <v>1373286.2840000002</v>
      </c>
      <c r="K188" s="1545">
        <f ca="1">IFERROR(J188/I188,"0.00%")</f>
        <v>0.36196999359238452</v>
      </c>
      <c r="L188" s="54">
        <f>+'Prog 03'!L16</f>
        <v>1515054.3220000002</v>
      </c>
      <c r="M188" s="1554">
        <f t="shared" si="51"/>
        <v>0.39933712993120846</v>
      </c>
      <c r="N188" s="54">
        <f>+'Prog 03'!N16</f>
        <v>2278868.6779999998</v>
      </c>
      <c r="O188" s="1556">
        <f t="shared" si="52"/>
        <v>0.6006628700687916</v>
      </c>
      <c r="P188" s="485">
        <f>+'Prog 03'!P16</f>
        <v>3944133.4949999996</v>
      </c>
      <c r="Q188" s="54">
        <f>+'Prog 03'!Q16</f>
        <v>1100645.0768250001</v>
      </c>
      <c r="R188" s="1556">
        <f>IFERROR(Q188/P188,"0.00%")</f>
        <v>0.27905877887254427</v>
      </c>
      <c r="T188" s="296"/>
      <c r="U188" s="296"/>
      <c r="W188" s="338"/>
      <c r="X188" s="331"/>
      <c r="Y188" s="331"/>
      <c r="Z188" s="331"/>
      <c r="AA188" s="336"/>
    </row>
    <row r="189" spans="2:27" ht="15" hidden="1" customHeight="1" outlineLevel="2" x14ac:dyDescent="0.25">
      <c r="B189" s="95"/>
      <c r="C189" s="51"/>
      <c r="D189" s="62" t="s">
        <v>989</v>
      </c>
      <c r="E189" s="59"/>
      <c r="F189" s="53" t="str">
        <f>+CONCATENATE($B$146,"",$C$177,"",D189,"",E189)</f>
        <v>24.03.407</v>
      </c>
      <c r="G189" s="460" t="str">
        <f>+'Prog 03'!G23</f>
        <v>Servicios de Asistencia Técnica Especializada SATE</v>
      </c>
      <c r="H189" s="93">
        <f>+'Prog 03'!H23</f>
        <v>464198</v>
      </c>
      <c r="I189" s="702">
        <f>+'Prog 03'!I23</f>
        <v>464198</v>
      </c>
      <c r="J189" s="54">
        <f ca="1">+'Prog 03'!J23</f>
        <v>48670</v>
      </c>
      <c r="K189" s="1545">
        <f ca="1">IFERROR(J189/I189,"0.00%")</f>
        <v>0.10484750042007936</v>
      </c>
      <c r="L189" s="54">
        <f>+'Prog 03'!L23</f>
        <v>212943.33199999999</v>
      </c>
      <c r="M189" s="1554"/>
      <c r="N189" s="54">
        <f>+'Prog 03'!N23</f>
        <v>251254.66800000001</v>
      </c>
      <c r="O189" s="1556">
        <f t="shared" si="52"/>
        <v>0.54126615797569144</v>
      </c>
      <c r="P189" s="485">
        <f>+'Prog 03'!P23</f>
        <v>0</v>
      </c>
      <c r="Q189" s="54">
        <f>+'Prog 03'!Q23</f>
        <v>0</v>
      </c>
      <c r="R189" s="1556"/>
      <c r="T189" s="296"/>
      <c r="U189" s="296"/>
      <c r="W189" s="338"/>
      <c r="X189" s="331"/>
      <c r="Y189" s="331"/>
      <c r="Z189" s="331"/>
      <c r="AA189" s="336"/>
    </row>
    <row r="190" spans="2:27" ht="15" hidden="1" customHeight="1" outlineLevel="2" x14ac:dyDescent="0.25">
      <c r="B190" s="95" t="s">
        <v>2</v>
      </c>
      <c r="C190" s="51"/>
      <c r="D190" s="62" t="s">
        <v>254</v>
      </c>
      <c r="E190" s="59"/>
      <c r="F190" s="53" t="str">
        <f t="shared" si="58"/>
        <v>24.03.409</v>
      </c>
      <c r="G190" s="460" t="s">
        <v>258</v>
      </c>
      <c r="H190" s="93">
        <f>+'Prog 01'!I162</f>
        <v>112749</v>
      </c>
      <c r="I190" s="702">
        <f>+VLOOKUP(F190,matriz01,4,FALSE)</f>
        <v>112749</v>
      </c>
      <c r="J190" s="54">
        <f ca="1">+'Prog 01'!K162</f>
        <v>34181.869000000006</v>
      </c>
      <c r="K190" s="1545">
        <f ca="1">IFERROR(J190/I190,"0.00%")</f>
        <v>0.30316782410487014</v>
      </c>
      <c r="L190" s="54">
        <f>+'Prog 01'!M162</f>
        <v>66227.573999999993</v>
      </c>
      <c r="M190" s="1554">
        <f t="shared" si="51"/>
        <v>0.58738945799962738</v>
      </c>
      <c r="N190" s="54">
        <f>INDEX(coincidenciaP01,MATCH(F190,indicep01,0),9)</f>
        <v>46521.425999999999</v>
      </c>
      <c r="O190" s="1556">
        <f t="shared" si="52"/>
        <v>0.4126105420003725</v>
      </c>
      <c r="P190" s="485">
        <f>+'Prog 01'!Q162</f>
        <v>141195.73499999999</v>
      </c>
      <c r="Q190" s="54">
        <f ca="1">+'Prog 01'!R162</f>
        <v>46198.761975000001</v>
      </c>
      <c r="R190" s="1556">
        <f ca="1">IFERROR(Q190/P190,"0.00%")</f>
        <v>0.32719658263757051</v>
      </c>
      <c r="T190" s="296"/>
      <c r="U190" s="296"/>
      <c r="W190" s="338"/>
      <c r="X190" s="331"/>
      <c r="Y190" s="331"/>
      <c r="Z190" s="331"/>
      <c r="AA190" s="336"/>
    </row>
    <row r="191" spans="2:27" ht="15" hidden="1" customHeight="1" outlineLevel="2" x14ac:dyDescent="0.25">
      <c r="B191" s="95"/>
      <c r="C191" s="387"/>
      <c r="D191" s="62" t="s">
        <v>816</v>
      </c>
      <c r="E191" s="59"/>
      <c r="F191" s="53" t="str">
        <f t="shared" si="58"/>
        <v>24.03.410</v>
      </c>
      <c r="G191" s="460" t="s">
        <v>817</v>
      </c>
      <c r="H191" s="93">
        <v>0</v>
      </c>
      <c r="I191" s="54"/>
      <c r="J191" s="54"/>
      <c r="K191" s="1545" t="str">
        <f t="shared" si="53"/>
        <v>0.00%</v>
      </c>
      <c r="L191" s="54"/>
      <c r="M191" s="1545">
        <f t="shared" si="51"/>
        <v>0</v>
      </c>
      <c r="N191" s="54"/>
      <c r="O191" s="1556">
        <f t="shared" si="52"/>
        <v>0</v>
      </c>
      <c r="P191" s="485">
        <f>+'Prog 01'!Q163</f>
        <v>0</v>
      </c>
      <c r="Q191" s="54">
        <f ca="1">+'Prog 01'!R163</f>
        <v>0</v>
      </c>
      <c r="R191" s="1556" t="str">
        <f ca="1">IFERROR(Q191/P191,"0.00%")</f>
        <v>0.00%</v>
      </c>
      <c r="T191" s="296"/>
      <c r="U191" s="296"/>
      <c r="W191" s="338"/>
      <c r="X191" s="331"/>
      <c r="Y191" s="331"/>
      <c r="Z191" s="331"/>
      <c r="AA191" s="336"/>
    </row>
    <row r="192" spans="2:27" ht="15" hidden="1" customHeight="1" outlineLevel="2" x14ac:dyDescent="0.25">
      <c r="B192" s="95" t="s">
        <v>2</v>
      </c>
      <c r="C192" s="51"/>
      <c r="D192" s="62" t="s">
        <v>255</v>
      </c>
      <c r="E192" s="59"/>
      <c r="F192" s="53" t="str">
        <f t="shared" si="58"/>
        <v>24.03.415</v>
      </c>
      <c r="G192" s="460" t="s">
        <v>259</v>
      </c>
      <c r="H192" s="93">
        <f>+'Prog 01'!I164</f>
        <v>0</v>
      </c>
      <c r="I192" s="54">
        <f>+VLOOKUP(F192,matriz01,4,FALSE)</f>
        <v>0</v>
      </c>
      <c r="J192" s="54">
        <f ca="1">+'Prog 01'!K164</f>
        <v>0</v>
      </c>
      <c r="K192" s="1545" t="str">
        <f t="shared" ref="K192:K197" ca="1" si="59">IFERROR(J192/I192,"0.00%")</f>
        <v>0.00%</v>
      </c>
      <c r="L192" s="54">
        <f>INDEX(coincidenciaP01,MATCH(F192,indicep01,0),7)</f>
        <v>0</v>
      </c>
      <c r="M192" s="1545">
        <f t="shared" si="51"/>
        <v>0</v>
      </c>
      <c r="N192" s="54">
        <f>INDEX(coincidenciaP01,MATCH(F192,indicep01,0),9)</f>
        <v>0</v>
      </c>
      <c r="O192" s="1556">
        <f t="shared" si="52"/>
        <v>0</v>
      </c>
      <c r="P192" s="93">
        <f>+'Prog 01'!Q164</f>
        <v>0</v>
      </c>
      <c r="Q192" s="54">
        <f ca="1">+'Prog 01'!R164</f>
        <v>0</v>
      </c>
      <c r="R192" s="1556" t="str">
        <f ca="1">IFERROR(Q192/P192,"0.00%")</f>
        <v>0.00%</v>
      </c>
      <c r="T192" s="296"/>
      <c r="U192" s="296"/>
      <c r="W192" s="338"/>
      <c r="X192" s="331"/>
      <c r="Y192" s="331"/>
      <c r="Z192" s="331"/>
      <c r="AA192" s="336"/>
    </row>
    <row r="193" spans="1:27" ht="15" hidden="1" customHeight="1" outlineLevel="2" x14ac:dyDescent="0.25">
      <c r="B193" s="95" t="s">
        <v>2</v>
      </c>
      <c r="C193" s="51"/>
      <c r="D193" s="62" t="s">
        <v>265</v>
      </c>
      <c r="E193" s="59"/>
      <c r="F193" s="53" t="str">
        <f t="shared" si="58"/>
        <v>24.03.500</v>
      </c>
      <c r="G193" s="460" t="s">
        <v>261</v>
      </c>
      <c r="H193" s="93">
        <f>+'Prog 02'!H29</f>
        <v>0</v>
      </c>
      <c r="I193" s="54">
        <f>+'Prog 02'!I29</f>
        <v>0</v>
      </c>
      <c r="J193" s="54">
        <f ca="1">+'Prog 02'!J29</f>
        <v>0</v>
      </c>
      <c r="K193" s="1545" t="str">
        <f t="shared" ca="1" si="59"/>
        <v>0.00%</v>
      </c>
      <c r="L193" s="54">
        <f>+'Prog 02'!L28</f>
        <v>0</v>
      </c>
      <c r="M193" s="1545">
        <f t="shared" si="51"/>
        <v>0</v>
      </c>
      <c r="N193" s="54">
        <f>+'Prog 02'!N29</f>
        <v>0</v>
      </c>
      <c r="O193" s="1556">
        <f t="shared" si="52"/>
        <v>0</v>
      </c>
      <c r="P193" s="93">
        <f>+'Prog 02'!P28</f>
        <v>0</v>
      </c>
      <c r="Q193" s="54">
        <f>+'Prog 02'!Q29</f>
        <v>0</v>
      </c>
      <c r="R193" s="1556" t="str">
        <f>IFERROR(Q193/P193,"0.00%")</f>
        <v>0.00%</v>
      </c>
      <c r="T193" s="296"/>
      <c r="U193" s="296"/>
      <c r="W193" s="338"/>
      <c r="X193" s="331"/>
      <c r="Y193" s="331"/>
      <c r="Z193" s="331"/>
      <c r="AA193" s="336"/>
    </row>
    <row r="194" spans="1:27" ht="15" hidden="1" customHeight="1" outlineLevel="2" x14ac:dyDescent="0.25">
      <c r="B194" s="95" t="s">
        <v>2</v>
      </c>
      <c r="C194" s="51"/>
      <c r="D194" s="62" t="s">
        <v>316</v>
      </c>
      <c r="E194" s="59"/>
      <c r="F194" s="53" t="str">
        <f t="shared" si="58"/>
        <v>24.03.602</v>
      </c>
      <c r="G194" s="460" t="s">
        <v>296</v>
      </c>
      <c r="H194" s="93">
        <f>+'Prog 02'!H30</f>
        <v>1749827</v>
      </c>
      <c r="I194" s="54">
        <f>+'Prog 02'!I30</f>
        <v>1749827</v>
      </c>
      <c r="J194" s="54">
        <f ca="1">+'Prog 02'!J30</f>
        <v>610504.18699999992</v>
      </c>
      <c r="K194" s="1545">
        <f t="shared" ca="1" si="59"/>
        <v>0.34889402609515108</v>
      </c>
      <c r="L194" s="54">
        <f>+'Prog 02'!L30</f>
        <v>694488.75699999998</v>
      </c>
      <c r="M194" s="1545">
        <f t="shared" si="51"/>
        <v>0.39688995369256502</v>
      </c>
      <c r="N194" s="54">
        <f>+'Prog 02'!N30</f>
        <v>1055338.243</v>
      </c>
      <c r="O194" s="1556">
        <f t="shared" si="52"/>
        <v>0.60311004630743492</v>
      </c>
      <c r="P194" s="93">
        <f>+'Prog 02'!P30</f>
        <v>2174960.3849999998</v>
      </c>
      <c r="Q194" s="54">
        <f>+'Prog 02'!Q30</f>
        <v>607710.6</v>
      </c>
      <c r="R194" s="1556">
        <f>IFERROR(Q194/P194,"0.00%")</f>
        <v>0.27941226157091592</v>
      </c>
      <c r="T194" s="296"/>
      <c r="U194" s="296"/>
      <c r="W194" s="338"/>
      <c r="X194" s="331"/>
      <c r="Y194" s="331"/>
      <c r="Z194" s="331"/>
      <c r="AA194" s="336"/>
    </row>
    <row r="195" spans="1:27" s="261" customFormat="1" ht="15" hidden="1" customHeight="1" outlineLevel="1" collapsed="1" x14ac:dyDescent="0.25">
      <c r="B195" s="168" t="s">
        <v>2</v>
      </c>
      <c r="C195" s="262" t="s">
        <v>181</v>
      </c>
      <c r="D195" s="170"/>
      <c r="E195" s="263"/>
      <c r="F195" s="263"/>
      <c r="G195" s="463" t="s">
        <v>287</v>
      </c>
      <c r="H195" s="175">
        <f>SUM(H196:H201)</f>
        <v>0</v>
      </c>
      <c r="I195" s="175">
        <f>SUM(I196:I201)</f>
        <v>837092</v>
      </c>
      <c r="J195" s="48">
        <f ca="1">SUM(J196:J201)</f>
        <v>260000</v>
      </c>
      <c r="K195" s="1546">
        <f ca="1">IFERROR(J195/I195,"0.00%")</f>
        <v>0.31059907393691494</v>
      </c>
      <c r="L195" s="48">
        <f>SUM(L196:L201)</f>
        <v>260000</v>
      </c>
      <c r="M195" s="1546">
        <f>+IFERROR(L195/I195,0)</f>
        <v>0.31059907393691494</v>
      </c>
      <c r="N195" s="48">
        <f>SUM(N196:N201)</f>
        <v>577092</v>
      </c>
      <c r="O195" s="1557">
        <f>+IFERROR(N195/I195,0)</f>
        <v>0.68940092606308501</v>
      </c>
      <c r="P195" s="534">
        <f>+SUM(P196:P201)</f>
        <v>302671.26</v>
      </c>
      <c r="Q195" s="534">
        <f ca="1">+SUM(Q196:Q201)</f>
        <v>0</v>
      </c>
      <c r="R195" s="1557">
        <f t="shared" ref="R195:R203" ca="1" si="60">IFERROR(Q195/P195,"0.00%")</f>
        <v>0</v>
      </c>
      <c r="S195" s="3"/>
      <c r="T195" s="718"/>
      <c r="U195" s="718"/>
      <c r="V195" s="1132"/>
      <c r="W195" s="1126"/>
      <c r="X195" s="1127"/>
      <c r="Y195" s="1127"/>
      <c r="Z195" s="1127"/>
      <c r="AA195" s="1128"/>
    </row>
    <row r="196" spans="1:27" s="90" customFormat="1" ht="15" hidden="1" customHeight="1" outlineLevel="1" x14ac:dyDescent="0.25">
      <c r="B196" s="95"/>
      <c r="C196" s="57"/>
      <c r="D196" s="52"/>
      <c r="E196" s="61"/>
      <c r="F196" s="53" t="s">
        <v>241</v>
      </c>
      <c r="G196" s="464" t="s">
        <v>699</v>
      </c>
      <c r="H196" s="93">
        <v>0</v>
      </c>
      <c r="I196" s="54">
        <f>+'Prog 01'!J166</f>
        <v>0</v>
      </c>
      <c r="J196" s="54">
        <f ca="1">+'Prog 01'!K166</f>
        <v>0</v>
      </c>
      <c r="K196" s="1545" t="str">
        <f t="shared" ca="1" si="59"/>
        <v>0.00%</v>
      </c>
      <c r="L196" s="54">
        <f>+'Prog 01'!M166</f>
        <v>0</v>
      </c>
      <c r="M196" s="1545">
        <f t="shared" si="51"/>
        <v>0</v>
      </c>
      <c r="N196" s="54">
        <f>+'Prog 01'!O166</f>
        <v>0</v>
      </c>
      <c r="O196" s="1556">
        <f t="shared" si="52"/>
        <v>0</v>
      </c>
      <c r="P196" s="93">
        <f>+'Prog 01'!Q166</f>
        <v>170775</v>
      </c>
      <c r="Q196" s="54">
        <f ca="1">+'Prog 01'!R166</f>
        <v>0</v>
      </c>
      <c r="R196" s="1556">
        <f t="shared" ca="1" si="60"/>
        <v>0</v>
      </c>
      <c r="S196" s="42"/>
      <c r="T196" s="296"/>
      <c r="U196" s="296"/>
      <c r="V196" s="332"/>
      <c r="W196" s="338"/>
      <c r="X196" s="331"/>
      <c r="Y196" s="331"/>
      <c r="Z196" s="331"/>
      <c r="AA196" s="336"/>
    </row>
    <row r="197" spans="1:27" s="90" customFormat="1" ht="15" hidden="1" customHeight="1" outlineLevel="1" x14ac:dyDescent="0.25">
      <c r="B197" s="95"/>
      <c r="C197" s="57"/>
      <c r="D197" s="52"/>
      <c r="E197" s="61"/>
      <c r="F197" s="53" t="s">
        <v>317</v>
      </c>
      <c r="G197" s="464" t="s">
        <v>318</v>
      </c>
      <c r="H197" s="93">
        <v>0</v>
      </c>
      <c r="I197" s="54">
        <f>+'Prog 01'!J167</f>
        <v>468334</v>
      </c>
      <c r="J197" s="54">
        <f ca="1">+'Prog 01'!K167</f>
        <v>0</v>
      </c>
      <c r="K197" s="1545">
        <f t="shared" ca="1" si="59"/>
        <v>0</v>
      </c>
      <c r="L197" s="54">
        <f>+'Prog 01'!M167</f>
        <v>0</v>
      </c>
      <c r="M197" s="1545">
        <f t="shared" si="51"/>
        <v>0</v>
      </c>
      <c r="N197" s="54">
        <f>+'Prog 01'!O167</f>
        <v>468334</v>
      </c>
      <c r="O197" s="1556">
        <f t="shared" si="52"/>
        <v>1</v>
      </c>
      <c r="P197" s="93">
        <f>+'Prog 01'!Q167</f>
        <v>53486.729999999996</v>
      </c>
      <c r="Q197" s="54">
        <f ca="1">+'Prog 01'!R167</f>
        <v>0</v>
      </c>
      <c r="R197" s="1556">
        <f t="shared" ca="1" si="60"/>
        <v>0</v>
      </c>
      <c r="S197" s="42"/>
      <c r="T197" s="296"/>
      <c r="U197" s="296"/>
      <c r="V197" s="332"/>
      <c r="W197" s="338"/>
      <c r="X197" s="331"/>
      <c r="Y197" s="331"/>
      <c r="Z197" s="331"/>
      <c r="AA197" s="336"/>
    </row>
    <row r="198" spans="1:27" s="90" customFormat="1" ht="15" hidden="1" customHeight="1" outlineLevel="1" x14ac:dyDescent="0.25">
      <c r="A198" s="261"/>
      <c r="B198" s="168"/>
      <c r="C198" s="262"/>
      <c r="D198" s="170"/>
      <c r="E198" s="263"/>
      <c r="F198" s="171" t="s">
        <v>698</v>
      </c>
      <c r="G198" s="466" t="s">
        <v>482</v>
      </c>
      <c r="H198" s="93">
        <v>0</v>
      </c>
      <c r="I198" s="54">
        <f>+'Prog 01'!J168</f>
        <v>0</v>
      </c>
      <c r="J198" s="54">
        <v>0</v>
      </c>
      <c r="K198" s="1545" t="str">
        <f t="shared" si="53"/>
        <v>0.00%</v>
      </c>
      <c r="L198" s="54">
        <f>INDEX(coincidenciaP01,MATCH(F198,indicep01,0),7)</f>
        <v>0</v>
      </c>
      <c r="M198" s="1545">
        <f t="shared" si="51"/>
        <v>0</v>
      </c>
      <c r="N198" s="54">
        <f>INDEX(coincidenciaP01,MATCH(F198,indicep01,0),9)</f>
        <v>0</v>
      </c>
      <c r="O198" s="1556">
        <f t="shared" si="52"/>
        <v>0</v>
      </c>
      <c r="P198" s="93">
        <f>+'Prog 01'!Q168</f>
        <v>0</v>
      </c>
      <c r="Q198" s="54">
        <f ca="1">+'Prog 01'!R168</f>
        <v>0</v>
      </c>
      <c r="R198" s="1556" t="str">
        <f t="shared" ca="1" si="60"/>
        <v>0.00%</v>
      </c>
      <c r="S198" s="42"/>
      <c r="T198" s="296"/>
      <c r="U198" s="296"/>
      <c r="V198" s="332"/>
      <c r="W198" s="338"/>
      <c r="X198" s="331"/>
      <c r="Y198" s="331"/>
      <c r="Z198" s="331"/>
      <c r="AA198" s="336"/>
    </row>
    <row r="199" spans="1:27" s="90" customFormat="1" ht="15" hidden="1" customHeight="1" outlineLevel="1" x14ac:dyDescent="0.25">
      <c r="A199" s="261"/>
      <c r="B199" s="168"/>
      <c r="C199" s="262"/>
      <c r="D199" s="170"/>
      <c r="E199" s="263"/>
      <c r="F199" s="171" t="s">
        <v>702</v>
      </c>
      <c r="G199" s="466" t="s">
        <v>703</v>
      </c>
      <c r="H199" s="93">
        <v>0</v>
      </c>
      <c r="I199" s="54">
        <f>+'Prog 01'!J169</f>
        <v>108758</v>
      </c>
      <c r="J199" s="54">
        <v>0</v>
      </c>
      <c r="K199" s="1545">
        <f t="shared" si="53"/>
        <v>0</v>
      </c>
      <c r="L199" s="54">
        <f>INDEX(coincidenciaP01,MATCH(F199,indicep01,0),7)</f>
        <v>0</v>
      </c>
      <c r="M199" s="1545">
        <f t="shared" si="51"/>
        <v>0</v>
      </c>
      <c r="N199" s="54">
        <f>+'Prog 01'!O169</f>
        <v>108758</v>
      </c>
      <c r="O199" s="1556">
        <f t="shared" si="52"/>
        <v>1</v>
      </c>
      <c r="P199" s="93">
        <f>+'Prog 01'!Q169</f>
        <v>78409.53</v>
      </c>
      <c r="Q199" s="54">
        <f ca="1">+'Prog 01'!R169</f>
        <v>0</v>
      </c>
      <c r="R199" s="1556">
        <f t="shared" ca="1" si="60"/>
        <v>0</v>
      </c>
      <c r="S199" s="42"/>
      <c r="T199" s="296"/>
      <c r="U199" s="296"/>
      <c r="V199" s="332"/>
      <c r="W199" s="338"/>
      <c r="X199" s="331"/>
      <c r="Y199" s="331"/>
      <c r="Z199" s="331"/>
      <c r="AA199" s="336"/>
    </row>
    <row r="200" spans="1:27" s="90" customFormat="1" ht="15" hidden="1" customHeight="1" outlineLevel="1" x14ac:dyDescent="0.25">
      <c r="A200" s="261"/>
      <c r="B200" s="168"/>
      <c r="C200" s="262"/>
      <c r="D200" s="170"/>
      <c r="E200" s="263"/>
      <c r="F200" s="171" t="str">
        <f>+'Prog 01'!G170</f>
        <v xml:space="preserve">24.07.008 </v>
      </c>
      <c r="G200" s="466" t="str">
        <f>+'Prog 01'!H170</f>
        <v>A Facultad Latinoamericana de Ciencias Sociales</v>
      </c>
      <c r="H200" s="93">
        <v>0</v>
      </c>
      <c r="I200" s="54">
        <f>+'Prog 01'!J170</f>
        <v>0</v>
      </c>
      <c r="J200" s="54">
        <f ca="1">+'Prog 01'!K170</f>
        <v>0</v>
      </c>
      <c r="K200" s="1545" t="str">
        <f t="shared" ref="K200:K208" ca="1" si="61">IFERROR(J200/I200,"0.00%")</f>
        <v>0.00%</v>
      </c>
      <c r="L200" s="54">
        <f>+'Prog 01'!M170</f>
        <v>0</v>
      </c>
      <c r="M200" s="1545">
        <f t="shared" si="51"/>
        <v>0</v>
      </c>
      <c r="N200" s="54">
        <f>+'Prog 01'!O170</f>
        <v>0</v>
      </c>
      <c r="O200" s="1556">
        <f t="shared" si="52"/>
        <v>0</v>
      </c>
      <c r="P200" s="93">
        <f>+'Prog 01'!Q170</f>
        <v>0</v>
      </c>
      <c r="Q200" s="54">
        <f ca="1">+'Prog 01'!R170</f>
        <v>0</v>
      </c>
      <c r="R200" s="1556" t="str">
        <f t="shared" ca="1" si="60"/>
        <v>0.00%</v>
      </c>
      <c r="S200" s="42"/>
      <c r="T200" s="296"/>
      <c r="U200" s="296"/>
      <c r="V200" s="332"/>
      <c r="W200" s="338"/>
      <c r="X200" s="331"/>
      <c r="Y200" s="331"/>
      <c r="Z200" s="331"/>
      <c r="AA200" s="336"/>
    </row>
    <row r="201" spans="1:27" s="261" customFormat="1" ht="15" hidden="1" customHeight="1" outlineLevel="1" x14ac:dyDescent="0.25">
      <c r="B201" s="168"/>
      <c r="C201" s="262"/>
      <c r="D201" s="170"/>
      <c r="E201" s="263"/>
      <c r="F201" s="171" t="s">
        <v>1018</v>
      </c>
      <c r="G201" s="466" t="str">
        <f>+'Prog 01'!H171</f>
        <v>Diálogos participativos regionales para ela</v>
      </c>
      <c r="H201" s="175">
        <f>+'Prog 01'!I171</f>
        <v>0</v>
      </c>
      <c r="I201" s="48">
        <f>+'Prog 01'!J171</f>
        <v>260000</v>
      </c>
      <c r="J201" s="48">
        <f ca="1">+'Prog 01'!K171</f>
        <v>260000</v>
      </c>
      <c r="K201" s="1546">
        <f ca="1">+'Prog 01'!L171</f>
        <v>1</v>
      </c>
      <c r="L201" s="48">
        <f>+'Prog 01'!M171</f>
        <v>260000</v>
      </c>
      <c r="M201" s="1546">
        <f>+'Prog 01'!N171</f>
        <v>1</v>
      </c>
      <c r="N201" s="48">
        <f>+'Prog 01'!O171</f>
        <v>0</v>
      </c>
      <c r="O201" s="1557">
        <f>+'Prog 01'!P171</f>
        <v>0</v>
      </c>
      <c r="P201" s="175">
        <f>+'Prog 01'!Q171</f>
        <v>0</v>
      </c>
      <c r="Q201" s="48">
        <f>+'Prog 01'!R171</f>
        <v>0</v>
      </c>
      <c r="R201" s="1557">
        <f>+'Prog 01'!S171</f>
        <v>0</v>
      </c>
      <c r="S201" s="3"/>
      <c r="T201" s="718"/>
      <c r="U201" s="718"/>
      <c r="V201" s="1132"/>
      <c r="W201" s="1126"/>
      <c r="X201" s="1127"/>
      <c r="Y201" s="1127"/>
      <c r="Z201" s="1127"/>
      <c r="AA201" s="1128"/>
    </row>
    <row r="202" spans="1:27" s="90" customFormat="1" ht="16.5" customHeight="1" outlineLevel="2" x14ac:dyDescent="0.25">
      <c r="B202" s="95">
        <v>25</v>
      </c>
      <c r="C202" s="51"/>
      <c r="D202" s="62"/>
      <c r="E202" s="59"/>
      <c r="F202" s="53"/>
      <c r="G202" s="459" t="s">
        <v>519</v>
      </c>
      <c r="H202" s="313">
        <f>+H203</f>
        <v>171198</v>
      </c>
      <c r="I202" s="1041">
        <f>+I203</f>
        <v>537625.1</v>
      </c>
      <c r="J202" s="1041">
        <f ca="1">+'Prog 01'!K172+'Prog 02'!J37+'Prog 03'!J24+'Prog 05'!J32</f>
        <v>2941796.432</v>
      </c>
      <c r="K202" s="1545">
        <f t="shared" ca="1" si="61"/>
        <v>5.4718361028902853</v>
      </c>
      <c r="L202" s="1041">
        <f>+L203</f>
        <v>2941893.4960000003</v>
      </c>
      <c r="M202" s="1545">
        <f t="shared" si="51"/>
        <v>5.4720166450561933</v>
      </c>
      <c r="N202" s="1041">
        <f>+N203</f>
        <v>-2404268.2960000001</v>
      </c>
      <c r="O202" s="1556">
        <f t="shared" si="52"/>
        <v>-4.4720164590529725</v>
      </c>
      <c r="P202" s="313">
        <f>+'Prog 01'!Q172+'Prog 03'!P24+'Prog 05'!P32+'Prog 02'!P37</f>
        <v>171187.965</v>
      </c>
      <c r="Q202" s="1041">
        <f ca="1">+Q203</f>
        <v>3357914.3346599997</v>
      </c>
      <c r="R202" s="1556">
        <f t="shared" ca="1" si="60"/>
        <v>19.615364518527922</v>
      </c>
      <c r="S202" s="42"/>
      <c r="T202" s="296"/>
      <c r="U202" s="296"/>
      <c r="V202" s="332"/>
      <c r="W202" s="338"/>
      <c r="X202" s="331"/>
      <c r="Y202" s="331"/>
      <c r="Z202" s="331"/>
      <c r="AA202" s="336"/>
    </row>
    <row r="203" spans="1:27" s="1388" customFormat="1" ht="15" hidden="1" customHeight="1" outlineLevel="2" x14ac:dyDescent="0.25">
      <c r="B203" s="95"/>
      <c r="C203" s="51">
        <v>99</v>
      </c>
      <c r="D203" s="62"/>
      <c r="E203" s="59"/>
      <c r="F203" s="53"/>
      <c r="G203" s="460" t="s">
        <v>520</v>
      </c>
      <c r="H203" s="93">
        <f>+'Prog 01'!I173+'Prog 03'!H25+'Prog 03'!H25</f>
        <v>171198</v>
      </c>
      <c r="I203" s="54">
        <f>+'Prog 01'!J173+'Prog 02'!I37+'Prog 03'!I25</f>
        <v>537625.1</v>
      </c>
      <c r="J203" s="54">
        <f ca="1">+'Prog 01'!K172+'Prog 02'!J37+'Prog 03'!J25+'Prog 05'!J33</f>
        <v>2941796.432</v>
      </c>
      <c r="K203" s="1545">
        <f t="shared" ca="1" si="61"/>
        <v>5.4718361028902853</v>
      </c>
      <c r="L203" s="54">
        <f>+'Prog 01'!M172+'Prog 02'!L37+'Prog 03'!L24+'Prog 05'!L32</f>
        <v>2941893.4960000003</v>
      </c>
      <c r="M203" s="1545">
        <f t="shared" si="51"/>
        <v>5.4720166450561933</v>
      </c>
      <c r="N203" s="54">
        <f>+'Prog 01'!O173+'Prog 02'!N37+'Prog 03'!N25+'Prog 05'!N33</f>
        <v>-2404268.2960000001</v>
      </c>
      <c r="O203" s="1556">
        <f t="shared" si="52"/>
        <v>-4.4720164590529725</v>
      </c>
      <c r="P203" s="313">
        <f>+'Prog 01'!Q173+'Prog 03'!P25+'Prog 05'!P33+'Prog 02'!P38</f>
        <v>171187.965</v>
      </c>
      <c r="Q203" s="54">
        <f ca="1">+'Prog 02'!Q38+'Prog 03'!Q25+'Prog 05'!Q33+'Prog 01'!R172</f>
        <v>3357914.3346599997</v>
      </c>
      <c r="R203" s="1556">
        <f t="shared" ca="1" si="60"/>
        <v>19.615364518527922</v>
      </c>
      <c r="S203" s="312"/>
      <c r="T203" s="777"/>
      <c r="U203" s="777"/>
      <c r="V203" s="1389"/>
      <c r="W203" s="778"/>
      <c r="X203" s="779"/>
      <c r="Y203" s="779"/>
      <c r="Z203" s="779"/>
      <c r="AA203" s="1390"/>
    </row>
    <row r="204" spans="1:27" ht="15" hidden="1" customHeight="1" outlineLevel="2" x14ac:dyDescent="0.25">
      <c r="B204" s="95"/>
      <c r="C204" s="51"/>
      <c r="D204" s="62"/>
      <c r="E204" s="59"/>
      <c r="F204" s="53" t="s">
        <v>916</v>
      </c>
      <c r="G204" s="460" t="s">
        <v>914</v>
      </c>
      <c r="H204" s="93">
        <f>+'Prog 01'!I174</f>
        <v>71000</v>
      </c>
      <c r="I204" s="54">
        <f>+'Prog 01'!J174</f>
        <v>71000</v>
      </c>
      <c r="J204" s="54">
        <f ca="1">+'Prog 01'!K174</f>
        <v>240948.03899999999</v>
      </c>
      <c r="K204" s="1545">
        <f t="shared" ca="1" si="61"/>
        <v>3.3936343521126759</v>
      </c>
      <c r="L204" s="54">
        <f>+'Prog 01'!M174</f>
        <v>240948.03899999999</v>
      </c>
      <c r="M204" s="1545">
        <f t="shared" si="51"/>
        <v>3.3936343521126759</v>
      </c>
      <c r="N204" s="54">
        <f>+'Prog 01'!O174</f>
        <v>-169948.03899999999</v>
      </c>
      <c r="O204" s="1556">
        <f t="shared" si="52"/>
        <v>-2.3936343521126759</v>
      </c>
      <c r="P204" s="313">
        <v>0</v>
      </c>
      <c r="Q204" s="54">
        <v>0</v>
      </c>
      <c r="R204" s="1556">
        <v>0</v>
      </c>
      <c r="T204" s="296"/>
      <c r="U204" s="296"/>
      <c r="W204" s="338"/>
      <c r="X204" s="331"/>
      <c r="Y204" s="331"/>
      <c r="Z204" s="331"/>
      <c r="AA204" s="336"/>
    </row>
    <row r="205" spans="1:27" ht="15" hidden="1" customHeight="1" outlineLevel="2" x14ac:dyDescent="0.25">
      <c r="B205" s="95"/>
      <c r="C205" s="51"/>
      <c r="D205" s="62"/>
      <c r="E205" s="59"/>
      <c r="F205" s="53" t="s">
        <v>983</v>
      </c>
      <c r="G205" s="460" t="str">
        <f>+'Prog 02'!G39</f>
        <v>Integros por Saldos No Utilizados de Transferencia</v>
      </c>
      <c r="H205" s="93">
        <f>+'Prog 02'!H39</f>
        <v>1</v>
      </c>
      <c r="I205" s="54">
        <f>+'Prog 02'!I39</f>
        <v>1</v>
      </c>
      <c r="J205" s="54">
        <f ca="1">+'Prog 02'!J39</f>
        <v>366427.39299999998</v>
      </c>
      <c r="K205" s="1545">
        <f t="shared" ca="1" si="61"/>
        <v>366427.39299999998</v>
      </c>
      <c r="L205" s="54">
        <f>+'Prog 02'!L39</f>
        <v>366427.39299999998</v>
      </c>
      <c r="M205" s="1545">
        <f t="shared" si="51"/>
        <v>366427.39299999998</v>
      </c>
      <c r="N205" s="54">
        <f>+'Prog 02'!N39</f>
        <v>-366426.39299999998</v>
      </c>
      <c r="O205" s="1556">
        <f t="shared" si="52"/>
        <v>-366426.39299999998</v>
      </c>
      <c r="P205" s="313">
        <v>0</v>
      </c>
      <c r="Q205" s="54">
        <v>0</v>
      </c>
      <c r="R205" s="1556">
        <v>0</v>
      </c>
      <c r="T205" s="296"/>
      <c r="U205" s="296"/>
      <c r="W205" s="338"/>
      <c r="X205" s="331"/>
      <c r="Y205" s="331"/>
      <c r="Z205" s="331"/>
      <c r="AA205" s="336"/>
    </row>
    <row r="206" spans="1:27" ht="15" hidden="1" customHeight="1" outlineLevel="2" x14ac:dyDescent="0.25">
      <c r="B206" s="95"/>
      <c r="C206" s="51"/>
      <c r="D206" s="62"/>
      <c r="E206" s="59"/>
      <c r="F206" s="53" t="s">
        <v>978</v>
      </c>
      <c r="G206" s="460" t="s">
        <v>925</v>
      </c>
      <c r="H206" s="93">
        <f>+'Prog 01'!I175</f>
        <v>100</v>
      </c>
      <c r="I206" s="54">
        <f>+'Prog 01'!J175</f>
        <v>100</v>
      </c>
      <c r="J206" s="54">
        <f ca="1">+'Prog 01'!K175</f>
        <v>0</v>
      </c>
      <c r="K206" s="1545">
        <f t="shared" ca="1" si="61"/>
        <v>0</v>
      </c>
      <c r="L206" s="54">
        <f>+'Prog 01'!M175</f>
        <v>0</v>
      </c>
      <c r="M206" s="1545">
        <f t="shared" si="51"/>
        <v>0</v>
      </c>
      <c r="N206" s="54">
        <f>+'Prog 01'!O175</f>
        <v>100</v>
      </c>
      <c r="O206" s="1556">
        <f t="shared" si="52"/>
        <v>1</v>
      </c>
      <c r="P206" s="313">
        <v>0</v>
      </c>
      <c r="Q206" s="54">
        <v>0</v>
      </c>
      <c r="R206" s="1556">
        <v>0</v>
      </c>
      <c r="T206" s="296"/>
      <c r="U206" s="296"/>
      <c r="W206" s="338"/>
      <c r="X206" s="331"/>
      <c r="Y206" s="331"/>
      <c r="Z206" s="331"/>
      <c r="AA206" s="336"/>
    </row>
    <row r="207" spans="1:27" ht="15" hidden="1" customHeight="1" outlineLevel="2" x14ac:dyDescent="0.25">
      <c r="B207" s="95"/>
      <c r="C207" s="51"/>
      <c r="D207" s="62"/>
      <c r="E207" s="59"/>
      <c r="F207" s="53" t="s">
        <v>979</v>
      </c>
      <c r="G207" s="460" t="s">
        <v>926</v>
      </c>
      <c r="H207" s="93">
        <f>+'Prog 01'!I176</f>
        <v>78</v>
      </c>
      <c r="I207" s="54">
        <f>+'Prog 01'!J176</f>
        <v>78</v>
      </c>
      <c r="J207" s="54">
        <f ca="1">+'Prog 01'!K176</f>
        <v>0</v>
      </c>
      <c r="K207" s="1545">
        <f t="shared" ca="1" si="61"/>
        <v>0</v>
      </c>
      <c r="L207" s="54">
        <f>+'Prog 01'!M176</f>
        <v>0</v>
      </c>
      <c r="M207" s="1545">
        <f t="shared" si="51"/>
        <v>0</v>
      </c>
      <c r="N207" s="54">
        <f>+'Prog 01'!O176</f>
        <v>78</v>
      </c>
      <c r="O207" s="1556">
        <f t="shared" si="52"/>
        <v>1</v>
      </c>
      <c r="P207" s="313">
        <v>0</v>
      </c>
      <c r="Q207" s="54">
        <v>0</v>
      </c>
      <c r="R207" s="1556">
        <v>0</v>
      </c>
      <c r="T207" s="296"/>
      <c r="U207" s="296"/>
      <c r="W207" s="338"/>
      <c r="X207" s="331"/>
      <c r="Y207" s="331"/>
      <c r="Z207" s="331"/>
      <c r="AA207" s="336"/>
    </row>
    <row r="208" spans="1:27" ht="15" hidden="1" customHeight="1" outlineLevel="2" x14ac:dyDescent="0.25">
      <c r="B208" s="95"/>
      <c r="C208" s="51"/>
      <c r="D208" s="62"/>
      <c r="E208" s="59"/>
      <c r="F208" s="53" t="s">
        <v>924</v>
      </c>
      <c r="G208" s="460" t="s">
        <v>51</v>
      </c>
      <c r="H208" s="93">
        <f>+'Prog 01'!I177+'Prog 02'!H40</f>
        <v>100009</v>
      </c>
      <c r="I208" s="54">
        <f>+'Prog 01'!J177+'Prog 02'!I40</f>
        <v>466436</v>
      </c>
      <c r="J208" s="54">
        <f ca="1">+'Prog 01'!K177</f>
        <v>0</v>
      </c>
      <c r="K208" s="1545">
        <f t="shared" ca="1" si="61"/>
        <v>0</v>
      </c>
      <c r="L208" s="54">
        <f>+'Prog 01'!M177</f>
        <v>97.063999999999993</v>
      </c>
      <c r="M208" s="1545">
        <f t="shared" si="51"/>
        <v>2.080971451603221E-4</v>
      </c>
      <c r="N208" s="54">
        <f>+'Prog 01'!O177+'Prog 02'!N40</f>
        <v>466338.93599999999</v>
      </c>
      <c r="O208" s="1556">
        <f t="shared" si="52"/>
        <v>0.99979190285483965</v>
      </c>
      <c r="P208" s="313">
        <v>0</v>
      </c>
      <c r="Q208" s="54">
        <v>0</v>
      </c>
      <c r="R208" s="1556">
        <v>0</v>
      </c>
      <c r="T208" s="296"/>
      <c r="U208" s="296"/>
      <c r="W208" s="338"/>
      <c r="X208" s="331"/>
      <c r="Y208" s="331"/>
      <c r="Z208" s="331"/>
      <c r="AA208" s="336"/>
    </row>
    <row r="209" spans="1:27" ht="15" hidden="1" customHeight="1" outlineLevel="2" x14ac:dyDescent="0.25">
      <c r="A209" s="1"/>
      <c r="B209" s="168">
        <v>26</v>
      </c>
      <c r="C209" s="169"/>
      <c r="D209" s="264"/>
      <c r="E209" s="265"/>
      <c r="F209" s="171"/>
      <c r="G209" s="463" t="str">
        <f>+'Prog 03'!G27</f>
        <v>OTROS GASTOS CORRIENTES</v>
      </c>
      <c r="H209" s="93">
        <v>0</v>
      </c>
      <c r="I209" s="54">
        <v>0</v>
      </c>
      <c r="J209" s="54">
        <v>0</v>
      </c>
      <c r="K209" s="1545" t="str">
        <f t="shared" si="53"/>
        <v>0.00%</v>
      </c>
      <c r="L209" s="48">
        <v>0</v>
      </c>
      <c r="M209" s="1545">
        <f t="shared" si="51"/>
        <v>0</v>
      </c>
      <c r="N209" s="48">
        <v>0</v>
      </c>
      <c r="O209" s="1556">
        <f t="shared" si="52"/>
        <v>0</v>
      </c>
      <c r="P209" s="313">
        <f>+P210</f>
        <v>0</v>
      </c>
      <c r="Q209" s="54">
        <f ca="1">+Q210</f>
        <v>0</v>
      </c>
      <c r="R209" s="1556" t="str">
        <f ca="1">IFERROR(Q209/P209,"0.00%")</f>
        <v>0.00%</v>
      </c>
      <c r="T209" s="296"/>
      <c r="U209" s="296"/>
      <c r="W209" s="338"/>
      <c r="X209" s="331"/>
      <c r="Y209" s="331"/>
      <c r="Z209" s="331"/>
      <c r="AA209" s="336"/>
    </row>
    <row r="210" spans="1:27" ht="15" hidden="1" customHeight="1" outlineLevel="2" x14ac:dyDescent="0.25">
      <c r="A210" s="1"/>
      <c r="B210" s="168"/>
      <c r="C210" s="169">
        <v>1</v>
      </c>
      <c r="D210" s="264"/>
      <c r="E210" s="265"/>
      <c r="F210" s="171" t="s">
        <v>311</v>
      </c>
      <c r="G210" s="301" t="str">
        <f>+'Prog 03'!G28</f>
        <v>Devoluciones</v>
      </c>
      <c r="H210" s="93">
        <v>0</v>
      </c>
      <c r="I210" s="54">
        <v>0</v>
      </c>
      <c r="J210" s="54">
        <v>0</v>
      </c>
      <c r="K210" s="1545" t="str">
        <f t="shared" si="53"/>
        <v>0.00%</v>
      </c>
      <c r="L210" s="48">
        <v>0</v>
      </c>
      <c r="M210" s="1545">
        <f t="shared" si="51"/>
        <v>0</v>
      </c>
      <c r="N210" s="48">
        <v>0</v>
      </c>
      <c r="O210" s="1556">
        <f t="shared" si="52"/>
        <v>0</v>
      </c>
      <c r="P210" s="313">
        <f>+'Prog 03'!P28</f>
        <v>0</v>
      </c>
      <c r="Q210" s="54">
        <f ca="1">+'Prog 03'!Q28</f>
        <v>0</v>
      </c>
      <c r="R210" s="1556" t="str">
        <f ca="1">IFERROR(Q210/P210,"0.00%")</f>
        <v>0.00%</v>
      </c>
      <c r="T210" s="296"/>
      <c r="U210" s="296"/>
      <c r="W210" s="338"/>
      <c r="X210" s="331"/>
      <c r="Y210" s="331"/>
      <c r="Z210" s="331"/>
      <c r="AA210" s="336"/>
    </row>
    <row r="211" spans="1:27" ht="15" customHeight="1" collapsed="1" x14ac:dyDescent="0.25">
      <c r="B211" s="95">
        <v>29</v>
      </c>
      <c r="C211" s="51" t="s">
        <v>2</v>
      </c>
      <c r="D211" s="52"/>
      <c r="E211" s="53"/>
      <c r="F211" s="53"/>
      <c r="G211" s="459" t="s">
        <v>306</v>
      </c>
      <c r="H211" s="485">
        <f>+H212+H215+H216+H213+H214</f>
        <v>262003</v>
      </c>
      <c r="I211" s="702">
        <f>+I212+I215+I216+I213+I214</f>
        <v>306345</v>
      </c>
      <c r="J211" s="54">
        <f ca="1">+J212+J215+J216+J213+J214</f>
        <v>43399.023999999998</v>
      </c>
      <c r="K211" s="1545">
        <f ca="1">IFERROR(J211/I211,"0.00%")</f>
        <v>0.14166715304640193</v>
      </c>
      <c r="L211" s="54">
        <f>+L215+L216+L212+L213+L214</f>
        <v>113177.23900000002</v>
      </c>
      <c r="M211" s="1545">
        <f t="shared" si="51"/>
        <v>0.3694437284760646</v>
      </c>
      <c r="N211" s="54">
        <f>+N215+N216+N212+N213+N214</f>
        <v>193167.761</v>
      </c>
      <c r="O211" s="1556">
        <f t="shared" si="52"/>
        <v>0.63055627152393545</v>
      </c>
      <c r="P211" s="485">
        <f>SUM(P212:P216)</f>
        <v>343776.28499999997</v>
      </c>
      <c r="Q211" s="54">
        <f ca="1">SUM(Q212:Q216)</f>
        <v>61933.055534999992</v>
      </c>
      <c r="R211" s="1556">
        <f ca="1">IFERROR(Q211/P211,"0.00%")</f>
        <v>0.1801551131864724</v>
      </c>
      <c r="T211" s="296"/>
      <c r="U211" s="296"/>
      <c r="W211" s="338"/>
      <c r="X211" s="331"/>
      <c r="Y211" s="331"/>
      <c r="Z211" s="331"/>
      <c r="AA211" s="336"/>
    </row>
    <row r="212" spans="1:27" ht="15" hidden="1" customHeight="1" x14ac:dyDescent="0.25">
      <c r="A212" s="1"/>
      <c r="B212" s="168"/>
      <c r="C212" s="169">
        <v>3</v>
      </c>
      <c r="D212" s="170"/>
      <c r="E212" s="171"/>
      <c r="F212" s="171" t="s">
        <v>819</v>
      </c>
      <c r="G212" s="463" t="s">
        <v>821</v>
      </c>
      <c r="H212" s="93">
        <f>+'Prog 01'!I179</f>
        <v>33120</v>
      </c>
      <c r="I212" s="54">
        <f>+'Prog 01'!J179</f>
        <v>22500</v>
      </c>
      <c r="J212" s="54">
        <f ca="1">+'Prog 01'!K179</f>
        <v>22456.598999999998</v>
      </c>
      <c r="K212" s="1545">
        <f ca="1">IFERROR(J212/I212,"0.00%")</f>
        <v>0.99807106666666656</v>
      </c>
      <c r="L212" s="54">
        <f>+'Prog 01'!M179</f>
        <v>22456.598999999998</v>
      </c>
      <c r="M212" s="1545">
        <f t="shared" si="51"/>
        <v>0.99807106666666656</v>
      </c>
      <c r="N212" s="54">
        <f>+'Prog 01'!O179</f>
        <v>43.401000000000003</v>
      </c>
      <c r="O212" s="1556">
        <f t="shared" si="52"/>
        <v>1.9289333333333335E-3</v>
      </c>
      <c r="P212" s="93">
        <f>+'Prog 01'!Q179</f>
        <v>85815.989999999991</v>
      </c>
      <c r="Q212" s="54">
        <f ca="1">+'Prog 01'!R179</f>
        <v>52711.723034999995</v>
      </c>
      <c r="R212" s="1556">
        <f ca="1">IFERROR(Q212/P212,"0.00%")</f>
        <v>0.61424127409122709</v>
      </c>
      <c r="T212" s="296"/>
      <c r="U212" s="296"/>
      <c r="W212" s="338"/>
      <c r="X212" s="331"/>
      <c r="Y212" s="331"/>
      <c r="Z212" s="331"/>
      <c r="AA212" s="336"/>
    </row>
    <row r="213" spans="1:27" ht="15" hidden="1" customHeight="1" x14ac:dyDescent="0.25">
      <c r="B213" s="95"/>
      <c r="C213" s="51">
        <v>4</v>
      </c>
      <c r="D213" s="52"/>
      <c r="E213" s="53"/>
      <c r="F213" s="53" t="s">
        <v>889</v>
      </c>
      <c r="G213" s="459" t="str">
        <f>+'Prog 01'!H180</f>
        <v>Mobiliario y Otros</v>
      </c>
      <c r="H213" s="93">
        <f>+'Prog 01'!I180</f>
        <v>0</v>
      </c>
      <c r="I213" s="54">
        <f>+'Prog 01'!J180</f>
        <v>21000</v>
      </c>
      <c r="J213" s="54">
        <f ca="1">+'Prog 01'!K180</f>
        <v>0</v>
      </c>
      <c r="K213" s="1545">
        <f ca="1">IFERROR(J213/I213,"0.00%")</f>
        <v>0</v>
      </c>
      <c r="L213" s="54">
        <f>+'Prog 01'!M180</f>
        <v>226.1</v>
      </c>
      <c r="M213" s="1545">
        <v>0</v>
      </c>
      <c r="N213" s="54">
        <f>+'Prog 01'!O180</f>
        <v>20773.900000000001</v>
      </c>
      <c r="O213" s="1556">
        <v>0</v>
      </c>
      <c r="P213" s="93">
        <f>+'Prog 01'!Q180</f>
        <v>17085.78</v>
      </c>
      <c r="Q213" s="54">
        <v>0</v>
      </c>
      <c r="R213" s="1556">
        <v>0</v>
      </c>
      <c r="T213" s="296"/>
      <c r="U213" s="296"/>
      <c r="W213" s="338"/>
      <c r="X213" s="331"/>
      <c r="Y213" s="331"/>
      <c r="Z213" s="331"/>
      <c r="AA213" s="336"/>
    </row>
    <row r="214" spans="1:27" ht="15" hidden="1" customHeight="1" x14ac:dyDescent="0.25">
      <c r="B214" s="95"/>
      <c r="C214" s="51">
        <v>5</v>
      </c>
      <c r="D214" s="52"/>
      <c r="E214" s="53"/>
      <c r="F214" s="53" t="s">
        <v>959</v>
      </c>
      <c r="G214" s="459" t="str">
        <f>+'Prog 01'!H181</f>
        <v>Máquinas y Equipos</v>
      </c>
      <c r="H214" s="93">
        <f>+'Prog 01'!I181</f>
        <v>0</v>
      </c>
      <c r="I214" s="54">
        <f>+'Prog 01'!J181</f>
        <v>0</v>
      </c>
      <c r="J214" s="54">
        <f ca="1">+'Prog 01'!K181</f>
        <v>0</v>
      </c>
      <c r="K214" s="1545">
        <f ca="1">+'Prog 01'!L181</f>
        <v>0</v>
      </c>
      <c r="L214" s="54">
        <f>+'Prog 01'!M181</f>
        <v>0</v>
      </c>
      <c r="M214" s="1545">
        <f>+'Prog 01'!N181</f>
        <v>0</v>
      </c>
      <c r="N214" s="54">
        <f>+'Prog 01'!O181</f>
        <v>0</v>
      </c>
      <c r="O214" s="1559">
        <f>+'Prog 01'!P181</f>
        <v>0</v>
      </c>
      <c r="P214" s="93">
        <f>+'Prog 01'!Q181</f>
        <v>0</v>
      </c>
      <c r="Q214" s="54">
        <f ca="1">+'Prog 01'!R181</f>
        <v>0</v>
      </c>
      <c r="R214" s="1562" t="str">
        <f ca="1">+'Prog 01'!S181</f>
        <v>0,00%</v>
      </c>
      <c r="T214" s="296"/>
      <c r="U214" s="296"/>
      <c r="W214" s="338"/>
      <c r="X214" s="331"/>
      <c r="Y214" s="331"/>
      <c r="Z214" s="331"/>
      <c r="AA214" s="336"/>
    </row>
    <row r="215" spans="1:27" s="1" customFormat="1" ht="15" hidden="1" customHeight="1" x14ac:dyDescent="0.25">
      <c r="B215" s="168"/>
      <c r="C215" s="169" t="s">
        <v>723</v>
      </c>
      <c r="D215" s="170"/>
      <c r="E215" s="171"/>
      <c r="F215" s="171" t="s">
        <v>210</v>
      </c>
      <c r="G215" s="463" t="s">
        <v>212</v>
      </c>
      <c r="H215" s="175">
        <f>+'Prog 01'!I183</f>
        <v>0</v>
      </c>
      <c r="I215" s="48">
        <f>+'Prog 01'!J183</f>
        <v>41500</v>
      </c>
      <c r="J215" s="48">
        <f ca="1">+'Prog 01'!K183</f>
        <v>0</v>
      </c>
      <c r="K215" s="1546">
        <f t="shared" ref="K215:K220" ca="1" si="62">IFERROR(J215/I215,"0.00%")</f>
        <v>0</v>
      </c>
      <c r="L215" s="48">
        <f>+'Prog 01'!M183</f>
        <v>37448.625</v>
      </c>
      <c r="M215" s="1546">
        <f t="shared" si="51"/>
        <v>0.90237650602409636</v>
      </c>
      <c r="N215" s="48">
        <f>+'Prog 01'!O183</f>
        <v>4051.375</v>
      </c>
      <c r="O215" s="1557">
        <f t="shared" si="52"/>
        <v>9.7623493975903614E-2</v>
      </c>
      <c r="P215" s="175">
        <f>+'Prog 01'!Q183</f>
        <v>0</v>
      </c>
      <c r="Q215" s="48">
        <f ca="1">+'Prog 01'!R183</f>
        <v>0</v>
      </c>
      <c r="R215" s="1557" t="str">
        <f ca="1">IFERROR(Q215/P215,"0.00%")</f>
        <v>0.00%</v>
      </c>
      <c r="S215" s="3"/>
      <c r="T215" s="718"/>
      <c r="U215" s="718"/>
      <c r="V215" s="136"/>
      <c r="W215" s="1126"/>
      <c r="X215" s="1127"/>
      <c r="Y215" s="1127"/>
      <c r="Z215" s="1127"/>
      <c r="AA215" s="1128"/>
    </row>
    <row r="216" spans="1:27" ht="15" hidden="1" customHeight="1" outlineLevel="1" x14ac:dyDescent="0.25">
      <c r="B216" s="95" t="s">
        <v>2</v>
      </c>
      <c r="C216" s="51" t="s">
        <v>724</v>
      </c>
      <c r="D216" s="52"/>
      <c r="E216" s="53"/>
      <c r="F216" s="53" t="s">
        <v>213</v>
      </c>
      <c r="G216" s="459" t="s">
        <v>80</v>
      </c>
      <c r="H216" s="93">
        <f>+VLOOKUP(F216,matriz01,3,FALSE)</f>
        <v>228883</v>
      </c>
      <c r="I216" s="54">
        <f>+'Prog 01'!J186</f>
        <v>221345</v>
      </c>
      <c r="J216" s="54">
        <f ca="1">+VLOOKUP(F216,matriz01,5,FALSE)</f>
        <v>20942.424999999999</v>
      </c>
      <c r="K216" s="1545">
        <f t="shared" ca="1" si="62"/>
        <v>9.4614402855271174E-2</v>
      </c>
      <c r="L216" s="54">
        <f>INDEX(coincidenciaP01,MATCH(F216,indicep01,0),7)</f>
        <v>53045.915000000001</v>
      </c>
      <c r="M216" s="1545">
        <f t="shared" si="51"/>
        <v>0.23965264632135355</v>
      </c>
      <c r="N216" s="54">
        <f>+'Prog 01'!O186</f>
        <v>168299.08499999999</v>
      </c>
      <c r="O216" s="1556">
        <f t="shared" si="52"/>
        <v>0.76034735367864636</v>
      </c>
      <c r="P216" s="93">
        <f>+'Prog 01'!Q186</f>
        <v>240874.51499999998</v>
      </c>
      <c r="Q216" s="54">
        <f ca="1">+'Prog 01'!R186</f>
        <v>9221.3325000000004</v>
      </c>
      <c r="R216" s="1556">
        <f ca="1">IFERROR(Q216/P216,"0.00%")</f>
        <v>3.8282723682910171E-2</v>
      </c>
      <c r="T216" s="296"/>
      <c r="U216" s="296"/>
      <c r="W216" s="338"/>
      <c r="X216" s="331"/>
      <c r="Y216" s="331"/>
      <c r="Z216" s="331"/>
      <c r="AA216" s="336"/>
    </row>
    <row r="217" spans="1:27" ht="15" hidden="1" customHeight="1" outlineLevel="1" x14ac:dyDescent="0.25">
      <c r="B217" s="95">
        <f>+'Prog 03'!B29</f>
        <v>30</v>
      </c>
      <c r="C217" s="51"/>
      <c r="D217" s="52"/>
      <c r="E217" s="53"/>
      <c r="F217" s="53"/>
      <c r="G217" s="459" t="str">
        <f>+'Prog 03'!G29</f>
        <v xml:space="preserve">ADQUISICIÓN DE ACTIVOS FINANCIEROS </v>
      </c>
      <c r="H217" s="175">
        <f>+'Prog 03'!H29</f>
        <v>0</v>
      </c>
      <c r="I217" s="48">
        <f>+'Prog 03'!I29</f>
        <v>0</v>
      </c>
      <c r="J217" s="48">
        <f ca="1">+'Prog 03'!J29</f>
        <v>0</v>
      </c>
      <c r="K217" s="1545" t="str">
        <f t="shared" ca="1" si="62"/>
        <v>0.00%</v>
      </c>
      <c r="L217" s="54">
        <f>+'Prog 03'!L29</f>
        <v>0</v>
      </c>
      <c r="M217" s="1545">
        <f t="shared" si="51"/>
        <v>0</v>
      </c>
      <c r="N217" s="54">
        <f>+'Prog 03'!N29</f>
        <v>0</v>
      </c>
      <c r="O217" s="1556">
        <f t="shared" si="52"/>
        <v>0</v>
      </c>
      <c r="P217" s="93">
        <f>+'Prog 03'!P30</f>
        <v>0</v>
      </c>
      <c r="Q217" s="54">
        <f>+'Prog 03'!Q30</f>
        <v>0</v>
      </c>
      <c r="R217" s="1556" t="str">
        <f>IFERROR(Q217/P217,"0.00%")</f>
        <v>0.00%</v>
      </c>
      <c r="T217" s="296"/>
      <c r="U217" s="296"/>
      <c r="W217" s="338"/>
      <c r="X217" s="331"/>
      <c r="Y217" s="331"/>
      <c r="Z217" s="331"/>
      <c r="AA217" s="336"/>
    </row>
    <row r="218" spans="1:27" ht="15.75" customHeight="1" collapsed="1" x14ac:dyDescent="0.25">
      <c r="B218" s="168">
        <v>32</v>
      </c>
      <c r="C218" s="169" t="s">
        <v>2</v>
      </c>
      <c r="D218" s="170"/>
      <c r="E218" s="171"/>
      <c r="F218" s="171"/>
      <c r="G218" s="459" t="s">
        <v>148</v>
      </c>
      <c r="H218" s="175">
        <f>+H219</f>
        <v>7570484</v>
      </c>
      <c r="I218" s="172">
        <f>+I219</f>
        <v>7570484</v>
      </c>
      <c r="J218" s="172">
        <f ca="1">+J219</f>
        <v>2771721.054</v>
      </c>
      <c r="K218" s="1545">
        <f t="shared" ca="1" si="62"/>
        <v>0.36612204107425628</v>
      </c>
      <c r="L218" s="54">
        <f>+L219</f>
        <v>4381701.2580000004</v>
      </c>
      <c r="M218" s="1545">
        <f t="shared" si="51"/>
        <v>0.57878746695719852</v>
      </c>
      <c r="N218" s="54">
        <f>+N219</f>
        <v>3188782.7419999996</v>
      </c>
      <c r="O218" s="1556">
        <f t="shared" si="52"/>
        <v>0.42121253304280143</v>
      </c>
      <c r="P218" s="145">
        <f>+P219</f>
        <v>5866312.7249999996</v>
      </c>
      <c r="Q218" s="172">
        <f>+Q219</f>
        <v>333602.19463499996</v>
      </c>
      <c r="R218" s="1556">
        <f>IFERROR(Q218/P218,"0.00%")</f>
        <v>5.6867441316811145E-2</v>
      </c>
      <c r="T218" s="296"/>
      <c r="U218" s="296"/>
      <c r="W218" s="338"/>
      <c r="X218" s="331"/>
      <c r="Y218" s="331"/>
      <c r="Z218" s="331"/>
      <c r="AA218" s="336"/>
    </row>
    <row r="219" spans="1:27" ht="15" hidden="1" customHeight="1" outlineLevel="1" x14ac:dyDescent="0.25">
      <c r="B219" s="95" t="s">
        <v>2</v>
      </c>
      <c r="C219" s="51">
        <v>4</v>
      </c>
      <c r="D219" s="52"/>
      <c r="E219" s="53"/>
      <c r="F219" s="53" t="s">
        <v>221</v>
      </c>
      <c r="G219" s="460" t="s">
        <v>145</v>
      </c>
      <c r="H219" s="93">
        <f>+'Prog 03'!H32</f>
        <v>7570484</v>
      </c>
      <c r="I219" s="54">
        <f>+'Prog 03'!I32</f>
        <v>7570484</v>
      </c>
      <c r="J219" s="54">
        <f ca="1">+'Prog 03'!J32</f>
        <v>2771721.054</v>
      </c>
      <c r="K219" s="1545">
        <f t="shared" ca="1" si="62"/>
        <v>0.36612204107425628</v>
      </c>
      <c r="L219" s="54">
        <f>+'Prog 03'!L32</f>
        <v>4381701.2580000004</v>
      </c>
      <c r="M219" s="1545">
        <f t="shared" si="51"/>
        <v>0.57878746695719852</v>
      </c>
      <c r="N219" s="54">
        <f>+'Prog 03'!N32</f>
        <v>3188782.7419999996</v>
      </c>
      <c r="O219" s="1556">
        <f t="shared" si="52"/>
        <v>0.42121253304280143</v>
      </c>
      <c r="P219" s="93">
        <f>+P220+P221+P222</f>
        <v>5866312.7249999996</v>
      </c>
      <c r="Q219" s="54">
        <f>+Q220+Q221+Q222</f>
        <v>333602.19463499996</v>
      </c>
      <c r="R219" s="1556">
        <f t="shared" ref="R219:R285" si="63">IFERROR(Q219/P219,"0.00%")</f>
        <v>5.6867441316811145E-2</v>
      </c>
      <c r="T219" s="296"/>
      <c r="U219" s="296"/>
      <c r="W219" s="338"/>
      <c r="X219" s="331"/>
      <c r="Y219" s="331"/>
      <c r="Z219" s="331"/>
      <c r="AA219" s="336"/>
    </row>
    <row r="220" spans="1:27" ht="15" hidden="1" customHeight="1" outlineLevel="1" x14ac:dyDescent="0.25">
      <c r="B220" s="95"/>
      <c r="C220" s="51"/>
      <c r="D220" s="52"/>
      <c r="E220" s="53"/>
      <c r="F220" s="53"/>
      <c r="G220" s="460" t="s">
        <v>141</v>
      </c>
      <c r="H220" s="93">
        <f>+'Prog 03'!H32</f>
        <v>7570484</v>
      </c>
      <c r="I220" s="54">
        <f>+'Prog 03'!I32</f>
        <v>7570484</v>
      </c>
      <c r="J220" s="54">
        <f ca="1">+'Prog 03'!J33</f>
        <v>0</v>
      </c>
      <c r="K220" s="1545">
        <f t="shared" ca="1" si="62"/>
        <v>0</v>
      </c>
      <c r="L220" s="54"/>
      <c r="M220" s="1545">
        <f t="shared" ref="M220:M286" si="64">+IFERROR(L220/I220,0)</f>
        <v>0</v>
      </c>
      <c r="N220" s="54">
        <f>+'Prog 03'!N32</f>
        <v>3188782.7419999996</v>
      </c>
      <c r="O220" s="1556">
        <f t="shared" ref="O220:O286" si="65">+IFERROR(N220/I220,0)</f>
        <v>0.42121253304280143</v>
      </c>
      <c r="P220" s="93">
        <f>+'Prog 03'!P32</f>
        <v>5866312.7249999996</v>
      </c>
      <c r="Q220" s="54">
        <f>+'Prog 03'!Q32</f>
        <v>333602.19463499996</v>
      </c>
      <c r="R220" s="1556">
        <f t="shared" si="63"/>
        <v>5.6867441316811145E-2</v>
      </c>
      <c r="T220" s="296"/>
      <c r="U220" s="296"/>
      <c r="W220" s="338"/>
      <c r="X220" s="331"/>
      <c r="Y220" s="331"/>
      <c r="Z220" s="331"/>
      <c r="AA220" s="336"/>
    </row>
    <row r="221" spans="1:27" ht="15" hidden="1" customHeight="1" outlineLevel="1" x14ac:dyDescent="0.25">
      <c r="B221" s="95"/>
      <c r="C221" s="51"/>
      <c r="D221" s="52"/>
      <c r="E221" s="53"/>
      <c r="F221" s="53" t="s">
        <v>733</v>
      </c>
      <c r="G221" s="460" t="s">
        <v>623</v>
      </c>
      <c r="H221" s="93">
        <v>0</v>
      </c>
      <c r="I221" s="54">
        <v>0</v>
      </c>
      <c r="J221" s="54">
        <v>0</v>
      </c>
      <c r="K221" s="1545" t="str">
        <f>IFERROR(J221/I221,"0.00%")</f>
        <v>0.00%</v>
      </c>
      <c r="L221" s="54">
        <v>0</v>
      </c>
      <c r="M221" s="1545">
        <f t="shared" si="64"/>
        <v>0</v>
      </c>
      <c r="N221" s="54">
        <v>0</v>
      </c>
      <c r="O221" s="1556">
        <f t="shared" si="65"/>
        <v>0</v>
      </c>
      <c r="P221" s="93">
        <f>+'Prog 03'!P33</f>
        <v>0</v>
      </c>
      <c r="Q221" s="54">
        <f>'Prog 03'!Q33</f>
        <v>0</v>
      </c>
      <c r="R221" s="1556" t="str">
        <f t="shared" si="63"/>
        <v>0.00%</v>
      </c>
      <c r="T221" s="296"/>
      <c r="U221" s="296"/>
      <c r="W221" s="338"/>
      <c r="X221" s="331"/>
      <c r="Y221" s="331"/>
      <c r="Z221" s="331"/>
      <c r="AA221" s="336"/>
    </row>
    <row r="222" spans="1:27" ht="15" hidden="1" customHeight="1" outlineLevel="1" x14ac:dyDescent="0.25">
      <c r="B222" s="95"/>
      <c r="C222" s="51"/>
      <c r="D222" s="52"/>
      <c r="E222" s="53"/>
      <c r="F222" s="53" t="s">
        <v>766</v>
      </c>
      <c r="G222" s="460" t="s">
        <v>646</v>
      </c>
      <c r="H222" s="93">
        <v>0</v>
      </c>
      <c r="I222" s="54">
        <v>0</v>
      </c>
      <c r="J222" s="54">
        <v>0</v>
      </c>
      <c r="K222" s="1545" t="str">
        <f>IFERROR(J222/I222,"0.00%")</f>
        <v>0.00%</v>
      </c>
      <c r="L222" s="54">
        <v>0</v>
      </c>
      <c r="M222" s="1545">
        <f t="shared" si="64"/>
        <v>0</v>
      </c>
      <c r="N222" s="54">
        <v>0</v>
      </c>
      <c r="O222" s="1556">
        <f t="shared" si="65"/>
        <v>0</v>
      </c>
      <c r="P222" s="93">
        <v>0</v>
      </c>
      <c r="Q222" s="54">
        <v>0</v>
      </c>
      <c r="R222" s="1556" t="str">
        <f t="shared" si="63"/>
        <v>0.00%</v>
      </c>
      <c r="T222" s="296"/>
      <c r="U222" s="296"/>
      <c r="W222" s="338"/>
      <c r="X222" s="331"/>
      <c r="Y222" s="331"/>
      <c r="Z222" s="331"/>
      <c r="AA222" s="336"/>
    </row>
    <row r="223" spans="1:27" s="1" customFormat="1" ht="15" customHeight="1" collapsed="1" x14ac:dyDescent="0.25">
      <c r="B223" s="168">
        <v>33</v>
      </c>
      <c r="C223" s="169" t="s">
        <v>2</v>
      </c>
      <c r="D223" s="170"/>
      <c r="E223" s="171"/>
      <c r="F223" s="171"/>
      <c r="G223" s="463" t="s">
        <v>149</v>
      </c>
      <c r="H223" s="175">
        <f>+H224+H249</f>
        <v>502749445.99900001</v>
      </c>
      <c r="I223" s="48">
        <f>+I224+I249</f>
        <v>441960891</v>
      </c>
      <c r="J223" s="48">
        <f ca="1">+J224+J249</f>
        <v>66598738.480000012</v>
      </c>
      <c r="K223" s="1546">
        <f t="shared" ref="K223:K239" ca="1" si="66">IFERROR(J223/I223,"0.00%")</f>
        <v>0.15068921218189871</v>
      </c>
      <c r="L223" s="48">
        <f>+L224+L249</f>
        <v>71169550.537000015</v>
      </c>
      <c r="M223" s="1546">
        <f t="shared" si="64"/>
        <v>0.1610313310210971</v>
      </c>
      <c r="N223" s="48">
        <f>+N224+N249</f>
        <v>370791340.463</v>
      </c>
      <c r="O223" s="1557">
        <f t="shared" si="65"/>
        <v>0.83896866897890288</v>
      </c>
      <c r="P223" s="174">
        <f>+P224+P249</f>
        <v>385054634.20499998</v>
      </c>
      <c r="Q223" s="172">
        <f ca="1">+Q224+Q249</f>
        <v>57528201.840884998</v>
      </c>
      <c r="R223" s="1557">
        <f ca="1">IFERROR(Q223/P223,"0.00%")</f>
        <v>0.14940269959264391</v>
      </c>
      <c r="S223" s="3"/>
      <c r="T223" s="718"/>
      <c r="U223" s="718"/>
      <c r="V223" s="136"/>
      <c r="W223" s="1126"/>
      <c r="X223" s="1127"/>
      <c r="Y223" s="1127"/>
      <c r="Z223" s="1127"/>
      <c r="AA223" s="1128"/>
    </row>
    <row r="224" spans="1:27" s="1" customFormat="1" ht="15" hidden="1" customHeight="1" outlineLevel="1" x14ac:dyDescent="0.25">
      <c r="B224" s="168"/>
      <c r="C224" s="169" t="s">
        <v>162</v>
      </c>
      <c r="D224" s="170"/>
      <c r="E224" s="171"/>
      <c r="F224" s="171"/>
      <c r="G224" s="463" t="s">
        <v>86</v>
      </c>
      <c r="H224" s="534">
        <f>SUM(H225:H248)</f>
        <v>192052970</v>
      </c>
      <c r="I224" s="1129">
        <f>SUM(I225:I248)</f>
        <v>192052970</v>
      </c>
      <c r="J224" s="48">
        <f ca="1">SUM(J225:J248)</f>
        <v>1003570</v>
      </c>
      <c r="K224" s="1546">
        <f t="shared" ca="1" si="66"/>
        <v>5.225485448103198E-3</v>
      </c>
      <c r="L224" s="48">
        <f>SUM(L225:L248)</f>
        <v>1080957</v>
      </c>
      <c r="M224" s="1546">
        <f t="shared" si="64"/>
        <v>5.6284315728103553E-3</v>
      </c>
      <c r="N224" s="48">
        <f>SUM(N225:N248)</f>
        <v>190972013</v>
      </c>
      <c r="O224" s="1557">
        <f t="shared" si="65"/>
        <v>0.99437156842718966</v>
      </c>
      <c r="P224" s="175">
        <f>SUM(P225:P248)</f>
        <v>20234489.084999997</v>
      </c>
      <c r="Q224" s="175">
        <f ca="1">SUM(Q225:Q248)</f>
        <v>0</v>
      </c>
      <c r="R224" s="1557">
        <f ca="1">IFERROR(Q224/P224,"0.00%")</f>
        <v>0</v>
      </c>
      <c r="S224" s="3"/>
      <c r="T224" s="718"/>
      <c r="U224" s="718"/>
      <c r="V224" s="136"/>
      <c r="W224" s="1126"/>
      <c r="X224" s="1127"/>
      <c r="Y224" s="1127"/>
      <c r="Z224" s="1127"/>
      <c r="AA224" s="1128"/>
    </row>
    <row r="225" spans="2:27" s="1" customFormat="1" ht="15" hidden="1" customHeight="1" outlineLevel="2" x14ac:dyDescent="0.25">
      <c r="B225" s="168"/>
      <c r="C225" s="169"/>
      <c r="D225" s="1130" t="s">
        <v>167</v>
      </c>
      <c r="E225" s="1131"/>
      <c r="F225" s="171" t="str">
        <f>+CONCATENATE($B$223,"",$C$224,"",D225,"",E225)</f>
        <v>33.02.001</v>
      </c>
      <c r="G225" s="301" t="s">
        <v>747</v>
      </c>
      <c r="H225" s="175">
        <f>+'Prog 05'!H36</f>
        <v>0</v>
      </c>
      <c r="I225" s="48">
        <f>+'Prog 05'!I36</f>
        <v>0</v>
      </c>
      <c r="J225" s="48">
        <f ca="1">+'Prog 05'!J36</f>
        <v>0</v>
      </c>
      <c r="K225" s="1546" t="str">
        <f t="shared" ca="1" si="66"/>
        <v>0.00%</v>
      </c>
      <c r="L225" s="48">
        <f>+'Prog 05'!L36</f>
        <v>0</v>
      </c>
      <c r="M225" s="1546">
        <f t="shared" si="64"/>
        <v>0</v>
      </c>
      <c r="N225" s="48">
        <f>+'Prog 05'!N36</f>
        <v>0</v>
      </c>
      <c r="O225" s="1557">
        <f t="shared" si="65"/>
        <v>0</v>
      </c>
      <c r="P225" s="175">
        <f>+'Prog 05'!P36</f>
        <v>0</v>
      </c>
      <c r="Q225" s="48">
        <f>+'Prog 05'!Q36</f>
        <v>0</v>
      </c>
      <c r="R225" s="1557" t="str">
        <f t="shared" si="63"/>
        <v>0.00%</v>
      </c>
      <c r="S225" s="3"/>
      <c r="T225" s="718"/>
      <c r="U225" s="718"/>
      <c r="V225" s="136"/>
      <c r="W225" s="1126"/>
      <c r="X225" s="1127"/>
      <c r="Y225" s="1127"/>
      <c r="Z225" s="1127"/>
      <c r="AA225" s="1128"/>
    </row>
    <row r="226" spans="2:27" s="1" customFormat="1" ht="15" hidden="1" customHeight="1" outlineLevel="2" x14ac:dyDescent="0.25">
      <c r="B226" s="168"/>
      <c r="C226" s="169"/>
      <c r="D226" s="1130" t="s">
        <v>163</v>
      </c>
      <c r="E226" s="1131"/>
      <c r="F226" s="171" t="str">
        <f t="shared" ref="F226:F248" si="67">+CONCATENATE($B$223,"",$C$224,"",D226,"",E226)</f>
        <v>33.02.002</v>
      </c>
      <c r="G226" s="301" t="s">
        <v>748</v>
      </c>
      <c r="H226" s="175">
        <f>+'Prog 05'!H37</f>
        <v>0</v>
      </c>
      <c r="I226" s="48">
        <f>+'Prog 05'!I37</f>
        <v>0</v>
      </c>
      <c r="J226" s="48">
        <f ca="1">+'Prog 05'!J37</f>
        <v>0</v>
      </c>
      <c r="K226" s="1546" t="str">
        <f t="shared" ca="1" si="66"/>
        <v>0.00%</v>
      </c>
      <c r="L226" s="48">
        <f>+'Prog 05'!L37</f>
        <v>0</v>
      </c>
      <c r="M226" s="1546">
        <f t="shared" si="64"/>
        <v>0</v>
      </c>
      <c r="N226" s="48">
        <f>+'Prog 05'!N37</f>
        <v>0</v>
      </c>
      <c r="O226" s="1557">
        <f t="shared" si="65"/>
        <v>0</v>
      </c>
      <c r="P226" s="175">
        <f>+'Prog 05'!P37</f>
        <v>0</v>
      </c>
      <c r="Q226" s="48">
        <f ca="1">+'Prog 05'!Q37</f>
        <v>0</v>
      </c>
      <c r="R226" s="1557" t="str">
        <f t="shared" ref="R226:R241" ca="1" si="68">IFERROR(Q226/P226,"0.00%")</f>
        <v>0.00%</v>
      </c>
      <c r="S226" s="3"/>
      <c r="T226" s="718"/>
      <c r="U226" s="718"/>
      <c r="V226" s="136"/>
      <c r="W226" s="1126"/>
      <c r="X226" s="1127"/>
      <c r="Y226" s="1127"/>
      <c r="Z226" s="1127"/>
      <c r="AA226" s="1128"/>
    </row>
    <row r="227" spans="2:27" s="1" customFormat="1" ht="15" hidden="1" customHeight="1" outlineLevel="2" x14ac:dyDescent="0.25">
      <c r="B227" s="168"/>
      <c r="C227" s="169"/>
      <c r="D227" s="1130" t="s">
        <v>164</v>
      </c>
      <c r="E227" s="1131"/>
      <c r="F227" s="171" t="str">
        <f t="shared" si="67"/>
        <v>33.02.003</v>
      </c>
      <c r="G227" s="301" t="s">
        <v>749</v>
      </c>
      <c r="H227" s="175">
        <f>+'Prog 05'!H38</f>
        <v>0</v>
      </c>
      <c r="I227" s="48">
        <f>+'Prog 05'!I38</f>
        <v>0</v>
      </c>
      <c r="J227" s="48">
        <f ca="1">+'Prog 05'!J38</f>
        <v>0</v>
      </c>
      <c r="K227" s="1546" t="str">
        <f t="shared" ca="1" si="66"/>
        <v>0.00%</v>
      </c>
      <c r="L227" s="48">
        <f>+'Prog 05'!L38</f>
        <v>0</v>
      </c>
      <c r="M227" s="1546">
        <f t="shared" si="64"/>
        <v>0</v>
      </c>
      <c r="N227" s="48">
        <f>+'Prog 05'!N38</f>
        <v>0</v>
      </c>
      <c r="O227" s="1557">
        <f t="shared" si="65"/>
        <v>0</v>
      </c>
      <c r="P227" s="175">
        <f>+'Prog 05'!P38</f>
        <v>0</v>
      </c>
      <c r="Q227" s="48">
        <f ca="1">+'Prog 05'!Q38</f>
        <v>0</v>
      </c>
      <c r="R227" s="1557" t="str">
        <f t="shared" ca="1" si="68"/>
        <v>0.00%</v>
      </c>
      <c r="S227" s="3"/>
      <c r="T227" s="718"/>
      <c r="U227" s="718"/>
      <c r="V227" s="136"/>
      <c r="W227" s="1126"/>
      <c r="X227" s="1127"/>
      <c r="Y227" s="1127"/>
      <c r="Z227" s="1127"/>
      <c r="AA227" s="1128"/>
    </row>
    <row r="228" spans="2:27" s="1" customFormat="1" ht="15" hidden="1" customHeight="1" outlineLevel="2" x14ac:dyDescent="0.25">
      <c r="B228" s="168"/>
      <c r="C228" s="169"/>
      <c r="D228" s="1130" t="s">
        <v>177</v>
      </c>
      <c r="E228" s="1131"/>
      <c r="F228" s="171" t="str">
        <f t="shared" si="67"/>
        <v>33.02.004</v>
      </c>
      <c r="G228" s="301" t="s">
        <v>750</v>
      </c>
      <c r="H228" s="175">
        <f>+'Prog 05'!H39</f>
        <v>0</v>
      </c>
      <c r="I228" s="48">
        <f>+'Prog 05'!I39</f>
        <v>0</v>
      </c>
      <c r="J228" s="48">
        <f ca="1">+'Prog 05'!J39</f>
        <v>0</v>
      </c>
      <c r="K228" s="1546" t="str">
        <f t="shared" ca="1" si="66"/>
        <v>0.00%</v>
      </c>
      <c r="L228" s="48">
        <f>+'Prog 05'!L39</f>
        <v>0</v>
      </c>
      <c r="M228" s="1546">
        <f t="shared" si="64"/>
        <v>0</v>
      </c>
      <c r="N228" s="48">
        <f>+'Prog 05'!N39</f>
        <v>0</v>
      </c>
      <c r="O228" s="1557">
        <f t="shared" si="65"/>
        <v>0</v>
      </c>
      <c r="P228" s="175">
        <f>+'Prog 05'!P39</f>
        <v>0</v>
      </c>
      <c r="Q228" s="48">
        <f ca="1">+'Prog 05'!Q39</f>
        <v>0</v>
      </c>
      <c r="R228" s="1557" t="str">
        <f t="shared" ca="1" si="68"/>
        <v>0.00%</v>
      </c>
      <c r="S228" s="3"/>
      <c r="T228" s="718"/>
      <c r="U228" s="718"/>
      <c r="V228" s="136"/>
      <c r="W228" s="1126"/>
      <c r="X228" s="1127"/>
      <c r="Y228" s="1127"/>
      <c r="Z228" s="1127"/>
      <c r="AA228" s="1128"/>
    </row>
    <row r="229" spans="2:27" s="1" customFormat="1" ht="15" hidden="1" customHeight="1" outlineLevel="2" x14ac:dyDescent="0.25">
      <c r="B229" s="168"/>
      <c r="C229" s="169"/>
      <c r="D229" s="1130" t="s">
        <v>178</v>
      </c>
      <c r="E229" s="1131"/>
      <c r="F229" s="171" t="str">
        <f t="shared" si="67"/>
        <v>33.02.005</v>
      </c>
      <c r="G229" s="301" t="s">
        <v>751</v>
      </c>
      <c r="H229" s="175">
        <f>+'Prog 05'!H40</f>
        <v>0</v>
      </c>
      <c r="I229" s="48">
        <f>+'Prog 05'!I40</f>
        <v>0</v>
      </c>
      <c r="J229" s="48">
        <f ca="1">+'Prog 05'!J40</f>
        <v>0</v>
      </c>
      <c r="K229" s="1546" t="str">
        <f t="shared" ca="1" si="66"/>
        <v>0.00%</v>
      </c>
      <c r="L229" s="48">
        <f>+'Prog 05'!L40</f>
        <v>0</v>
      </c>
      <c r="M229" s="1546">
        <f t="shared" si="64"/>
        <v>0</v>
      </c>
      <c r="N229" s="48">
        <f>+'Prog 05'!N40</f>
        <v>0</v>
      </c>
      <c r="O229" s="1557">
        <f t="shared" si="65"/>
        <v>0</v>
      </c>
      <c r="P229" s="175">
        <f>+'Prog 05'!P40</f>
        <v>0</v>
      </c>
      <c r="Q229" s="48">
        <f ca="1">+'Prog 05'!Q40</f>
        <v>0</v>
      </c>
      <c r="R229" s="1557" t="str">
        <f t="shared" ca="1" si="68"/>
        <v>0.00%</v>
      </c>
      <c r="S229" s="3"/>
      <c r="T229" s="718"/>
      <c r="U229" s="718"/>
      <c r="V229" s="136"/>
      <c r="W229" s="1126"/>
      <c r="X229" s="1127"/>
      <c r="Y229" s="1127"/>
      <c r="Z229" s="1127"/>
      <c r="AA229" s="1128"/>
    </row>
    <row r="230" spans="2:27" s="1" customFormat="1" ht="15" hidden="1" customHeight="1" outlineLevel="2" x14ac:dyDescent="0.25">
      <c r="B230" s="168"/>
      <c r="C230" s="169"/>
      <c r="D230" s="1130" t="s">
        <v>179</v>
      </c>
      <c r="E230" s="1131"/>
      <c r="F230" s="171" t="str">
        <f t="shared" si="67"/>
        <v>33.02.006</v>
      </c>
      <c r="G230" s="301" t="s">
        <v>752</v>
      </c>
      <c r="H230" s="175">
        <v>0</v>
      </c>
      <c r="I230" s="48">
        <f>+'Prog 05'!I41</f>
        <v>0</v>
      </c>
      <c r="J230" s="48">
        <f ca="1">+'Prog 05'!J41</f>
        <v>0</v>
      </c>
      <c r="K230" s="1546" t="str">
        <f t="shared" ca="1" si="66"/>
        <v>0.00%</v>
      </c>
      <c r="L230" s="48">
        <f>+'Prog 05'!L41</f>
        <v>0</v>
      </c>
      <c r="M230" s="1546">
        <f t="shared" si="64"/>
        <v>0</v>
      </c>
      <c r="N230" s="48">
        <f>+'Prog 05'!N41</f>
        <v>0</v>
      </c>
      <c r="O230" s="1557">
        <f t="shared" si="65"/>
        <v>0</v>
      </c>
      <c r="P230" s="175">
        <f>+'Prog 05'!P41</f>
        <v>0</v>
      </c>
      <c r="Q230" s="48">
        <f ca="1">+'Prog 05'!Q41</f>
        <v>0</v>
      </c>
      <c r="R230" s="1557" t="str">
        <f t="shared" ca="1" si="68"/>
        <v>0.00%</v>
      </c>
      <c r="S230" s="3"/>
      <c r="T230" s="718"/>
      <c r="U230" s="718"/>
      <c r="V230" s="136"/>
      <c r="W230" s="1126"/>
      <c r="X230" s="1127"/>
      <c r="Y230" s="1127"/>
      <c r="Z230" s="1127"/>
      <c r="AA230" s="1128"/>
    </row>
    <row r="231" spans="2:27" s="1" customFormat="1" ht="15" hidden="1" customHeight="1" outlineLevel="2" x14ac:dyDescent="0.25">
      <c r="B231" s="168"/>
      <c r="C231" s="169"/>
      <c r="D231" s="1130" t="s">
        <v>168</v>
      </c>
      <c r="E231" s="1131"/>
      <c r="F231" s="171" t="str">
        <f t="shared" si="67"/>
        <v>33.02.007</v>
      </c>
      <c r="G231" s="301" t="s">
        <v>753</v>
      </c>
      <c r="H231" s="175">
        <f>+'Prog 05'!H42</f>
        <v>0</v>
      </c>
      <c r="I231" s="48">
        <f>+'Prog 05'!I42</f>
        <v>0</v>
      </c>
      <c r="J231" s="48">
        <f ca="1">+'Prog 05'!J42</f>
        <v>0</v>
      </c>
      <c r="K231" s="1546" t="str">
        <f t="shared" ca="1" si="66"/>
        <v>0.00%</v>
      </c>
      <c r="L231" s="48">
        <f>+'Prog 05'!L42</f>
        <v>0</v>
      </c>
      <c r="M231" s="1546">
        <f t="shared" si="64"/>
        <v>0</v>
      </c>
      <c r="N231" s="48">
        <f>+'Prog 05'!N42</f>
        <v>0</v>
      </c>
      <c r="O231" s="1557">
        <f t="shared" si="65"/>
        <v>0</v>
      </c>
      <c r="P231" s="175">
        <f>+'Prog 05'!P42</f>
        <v>0</v>
      </c>
      <c r="Q231" s="48">
        <f ca="1">+'Prog 05'!Q42</f>
        <v>0</v>
      </c>
      <c r="R231" s="1557" t="str">
        <f t="shared" ca="1" si="68"/>
        <v>0.00%</v>
      </c>
      <c r="S231" s="3"/>
      <c r="T231" s="718"/>
      <c r="U231" s="718"/>
      <c r="V231" s="136"/>
      <c r="W231" s="1126"/>
      <c r="X231" s="1127"/>
      <c r="Y231" s="1127"/>
      <c r="Z231" s="1127"/>
      <c r="AA231" s="1128"/>
    </row>
    <row r="232" spans="2:27" s="1" customFormat="1" ht="15" hidden="1" customHeight="1" outlineLevel="2" x14ac:dyDescent="0.25">
      <c r="B232" s="168"/>
      <c r="C232" s="169"/>
      <c r="D232" s="1130" t="s">
        <v>169</v>
      </c>
      <c r="E232" s="1131"/>
      <c r="F232" s="171" t="str">
        <f t="shared" si="67"/>
        <v>33.02.008</v>
      </c>
      <c r="G232" s="301" t="s">
        <v>754</v>
      </c>
      <c r="H232" s="175">
        <f>+'Prog 05'!H43</f>
        <v>0</v>
      </c>
      <c r="I232" s="48">
        <f>+'Prog 05'!I43</f>
        <v>0</v>
      </c>
      <c r="J232" s="48">
        <f ca="1">+'Prog 05'!J43</f>
        <v>0</v>
      </c>
      <c r="K232" s="1546" t="str">
        <f t="shared" ca="1" si="66"/>
        <v>0.00%</v>
      </c>
      <c r="L232" s="48">
        <f>+'Prog 05'!L43</f>
        <v>0</v>
      </c>
      <c r="M232" s="1546">
        <f t="shared" si="64"/>
        <v>0</v>
      </c>
      <c r="N232" s="48">
        <f>+'Prog 05'!N43</f>
        <v>0</v>
      </c>
      <c r="O232" s="1557">
        <f t="shared" si="65"/>
        <v>0</v>
      </c>
      <c r="P232" s="175">
        <f>+'Prog 05'!P43</f>
        <v>0</v>
      </c>
      <c r="Q232" s="48">
        <f ca="1">+'Prog 05'!Q43</f>
        <v>0</v>
      </c>
      <c r="R232" s="1557" t="str">
        <f t="shared" ca="1" si="68"/>
        <v>0.00%</v>
      </c>
      <c r="S232" s="3"/>
      <c r="T232" s="718"/>
      <c r="U232" s="718"/>
      <c r="V232" s="136"/>
      <c r="W232" s="1126"/>
      <c r="X232" s="1127"/>
      <c r="Y232" s="1127"/>
      <c r="Z232" s="1127"/>
      <c r="AA232" s="1128"/>
    </row>
    <row r="233" spans="2:27" s="1" customFormat="1" ht="15" hidden="1" customHeight="1" outlineLevel="2" x14ac:dyDescent="0.25">
      <c r="B233" s="168"/>
      <c r="C233" s="169"/>
      <c r="D233" s="1130" t="s">
        <v>170</v>
      </c>
      <c r="E233" s="1131"/>
      <c r="F233" s="171" t="str">
        <f t="shared" si="67"/>
        <v>33.02.009</v>
      </c>
      <c r="G233" s="301" t="s">
        <v>755</v>
      </c>
      <c r="H233" s="175">
        <f>+'Prog 05'!H44</f>
        <v>0</v>
      </c>
      <c r="I233" s="48">
        <f>+'Prog 05'!I44</f>
        <v>0</v>
      </c>
      <c r="J233" s="48">
        <f ca="1">+'Prog 05'!J44</f>
        <v>0</v>
      </c>
      <c r="K233" s="1546" t="str">
        <f t="shared" ca="1" si="66"/>
        <v>0.00%</v>
      </c>
      <c r="L233" s="48">
        <v>0</v>
      </c>
      <c r="M233" s="1546">
        <f t="shared" si="64"/>
        <v>0</v>
      </c>
      <c r="N233" s="48">
        <f>+'Prog 05'!N44</f>
        <v>0</v>
      </c>
      <c r="O233" s="1557">
        <f t="shared" si="65"/>
        <v>0</v>
      </c>
      <c r="P233" s="175">
        <f>+'Prog 05'!P44</f>
        <v>0</v>
      </c>
      <c r="Q233" s="48">
        <f ca="1">+'Prog 05'!Q44</f>
        <v>0</v>
      </c>
      <c r="R233" s="1557" t="str">
        <f t="shared" ca="1" si="68"/>
        <v>0.00%</v>
      </c>
      <c r="S233" s="3"/>
      <c r="T233" s="718"/>
      <c r="U233" s="718"/>
      <c r="V233" s="136"/>
      <c r="W233" s="1126"/>
      <c r="X233" s="1127"/>
      <c r="Y233" s="1127"/>
      <c r="Z233" s="1127"/>
      <c r="AA233" s="1128"/>
    </row>
    <row r="234" spans="2:27" s="1" customFormat="1" ht="15" hidden="1" customHeight="1" outlineLevel="2" x14ac:dyDescent="0.25">
      <c r="B234" s="168"/>
      <c r="C234" s="169"/>
      <c r="D234" s="1130" t="s">
        <v>171</v>
      </c>
      <c r="E234" s="1131"/>
      <c r="F234" s="171" t="str">
        <f t="shared" si="67"/>
        <v>33.02.010</v>
      </c>
      <c r="G234" s="301" t="s">
        <v>756</v>
      </c>
      <c r="H234" s="175">
        <f>+'Prog 05'!H45</f>
        <v>0</v>
      </c>
      <c r="I234" s="48">
        <f>+'Prog 05'!I45</f>
        <v>0</v>
      </c>
      <c r="J234" s="48">
        <f ca="1">+'Prog 05'!J45</f>
        <v>0</v>
      </c>
      <c r="K234" s="1546" t="str">
        <f t="shared" ca="1" si="66"/>
        <v>0.00%</v>
      </c>
      <c r="L234" s="48">
        <f>+'Prog 05'!L45</f>
        <v>0</v>
      </c>
      <c r="M234" s="1546">
        <f t="shared" si="64"/>
        <v>0</v>
      </c>
      <c r="N234" s="48">
        <f>+'Prog 05'!N45</f>
        <v>0</v>
      </c>
      <c r="O234" s="1557">
        <f t="shared" si="65"/>
        <v>0</v>
      </c>
      <c r="P234" s="175">
        <f>+'Prog 05'!P45</f>
        <v>0</v>
      </c>
      <c r="Q234" s="48">
        <f ca="1">+'Prog 05'!Q45</f>
        <v>0</v>
      </c>
      <c r="R234" s="1557" t="str">
        <f t="shared" ca="1" si="68"/>
        <v>0.00%</v>
      </c>
      <c r="S234" s="3"/>
      <c r="T234" s="718"/>
      <c r="U234" s="718"/>
      <c r="V234" s="136"/>
      <c r="W234" s="1126"/>
      <c r="X234" s="1127"/>
      <c r="Y234" s="1127"/>
      <c r="Z234" s="1127"/>
      <c r="AA234" s="1128"/>
    </row>
    <row r="235" spans="2:27" s="1" customFormat="1" ht="15" hidden="1" customHeight="1" outlineLevel="2" x14ac:dyDescent="0.25">
      <c r="B235" s="168"/>
      <c r="C235" s="169"/>
      <c r="D235" s="1130" t="s">
        <v>172</v>
      </c>
      <c r="E235" s="1131"/>
      <c r="F235" s="171" t="str">
        <f t="shared" si="67"/>
        <v>33.02.011</v>
      </c>
      <c r="G235" s="301" t="s">
        <v>757</v>
      </c>
      <c r="H235" s="175">
        <f>+'Prog 05'!H46</f>
        <v>0</v>
      </c>
      <c r="I235" s="48">
        <f>+'Prog 05'!I46</f>
        <v>0</v>
      </c>
      <c r="J235" s="48">
        <f ca="1">+'Prog 05'!J46</f>
        <v>0</v>
      </c>
      <c r="K235" s="1546" t="str">
        <f t="shared" ca="1" si="66"/>
        <v>0.00%</v>
      </c>
      <c r="L235" s="48">
        <f>+'Prog 05'!L46</f>
        <v>0</v>
      </c>
      <c r="M235" s="1546">
        <f t="shared" si="64"/>
        <v>0</v>
      </c>
      <c r="N235" s="48">
        <f>+'Prog 05'!N46</f>
        <v>0</v>
      </c>
      <c r="O235" s="1557">
        <f t="shared" si="65"/>
        <v>0</v>
      </c>
      <c r="P235" s="175">
        <f>+'Prog 05'!P46</f>
        <v>0</v>
      </c>
      <c r="Q235" s="48">
        <f ca="1">+'Prog 05'!Q46</f>
        <v>0</v>
      </c>
      <c r="R235" s="1557" t="str">
        <f t="shared" ca="1" si="68"/>
        <v>0.00%</v>
      </c>
      <c r="S235" s="3"/>
      <c r="T235" s="718"/>
      <c r="U235" s="718"/>
      <c r="V235" s="136"/>
      <c r="W235" s="1126"/>
      <c r="X235" s="1127"/>
      <c r="Y235" s="1127"/>
      <c r="Z235" s="1127"/>
      <c r="AA235" s="1128"/>
    </row>
    <row r="236" spans="2:27" s="1" customFormat="1" ht="15" hidden="1" customHeight="1" outlineLevel="2" x14ac:dyDescent="0.25">
      <c r="B236" s="168"/>
      <c r="C236" s="169"/>
      <c r="D236" s="1130" t="s">
        <v>173</v>
      </c>
      <c r="E236" s="1131"/>
      <c r="F236" s="171" t="str">
        <f t="shared" si="67"/>
        <v>33.02.012</v>
      </c>
      <c r="G236" s="301" t="s">
        <v>758</v>
      </c>
      <c r="H236" s="175">
        <f>+'Prog 05'!H47</f>
        <v>0</v>
      </c>
      <c r="I236" s="48">
        <f>+'Prog 05'!I47</f>
        <v>0</v>
      </c>
      <c r="J236" s="48">
        <f ca="1">+'Prog 05'!J47</f>
        <v>0</v>
      </c>
      <c r="K236" s="1546" t="str">
        <f t="shared" ca="1" si="66"/>
        <v>0.00%</v>
      </c>
      <c r="L236" s="48">
        <f>+'Prog 05'!L47</f>
        <v>0</v>
      </c>
      <c r="M236" s="1546">
        <f t="shared" si="64"/>
        <v>0</v>
      </c>
      <c r="N236" s="48">
        <f>+'Prog 05'!N47</f>
        <v>0</v>
      </c>
      <c r="O236" s="1557">
        <f t="shared" si="65"/>
        <v>0</v>
      </c>
      <c r="P236" s="175">
        <f>+'Prog 05'!P47</f>
        <v>0</v>
      </c>
      <c r="Q236" s="48">
        <f ca="1">+'Prog 05'!Q47</f>
        <v>0</v>
      </c>
      <c r="R236" s="1557" t="str">
        <f t="shared" ca="1" si="68"/>
        <v>0.00%</v>
      </c>
      <c r="S236" s="3"/>
      <c r="T236" s="718"/>
      <c r="U236" s="718"/>
      <c r="V236" s="136"/>
      <c r="W236" s="1126"/>
      <c r="X236" s="1127"/>
      <c r="Y236" s="1127"/>
      <c r="Z236" s="1127"/>
      <c r="AA236" s="1128"/>
    </row>
    <row r="237" spans="2:27" s="1" customFormat="1" ht="15" hidden="1" customHeight="1" outlineLevel="2" x14ac:dyDescent="0.25">
      <c r="B237" s="168"/>
      <c r="C237" s="169"/>
      <c r="D237" s="1130" t="s">
        <v>174</v>
      </c>
      <c r="E237" s="1131"/>
      <c r="F237" s="171" t="str">
        <f t="shared" si="67"/>
        <v>33.02.013</v>
      </c>
      <c r="G237" s="301" t="s">
        <v>88</v>
      </c>
      <c r="H237" s="175">
        <f>+'Prog 05'!H48</f>
        <v>0</v>
      </c>
      <c r="I237" s="48">
        <f>+'Prog 05'!I48</f>
        <v>0</v>
      </c>
      <c r="J237" s="48">
        <f ca="1">+'Prog 05'!J48</f>
        <v>0</v>
      </c>
      <c r="K237" s="1546" t="str">
        <f t="shared" ca="1" si="66"/>
        <v>0.00%</v>
      </c>
      <c r="L237" s="48">
        <f>+'Prog 05'!L48</f>
        <v>0</v>
      </c>
      <c r="M237" s="1546">
        <f t="shared" si="64"/>
        <v>0</v>
      </c>
      <c r="N237" s="48">
        <f>+'Prog 05'!N48</f>
        <v>0</v>
      </c>
      <c r="O237" s="1557">
        <f t="shared" si="65"/>
        <v>0</v>
      </c>
      <c r="P237" s="175">
        <f>+'Prog 05'!P48</f>
        <v>0</v>
      </c>
      <c r="Q237" s="48">
        <f ca="1">+'Prog 05'!Q48</f>
        <v>0</v>
      </c>
      <c r="R237" s="1557" t="str">
        <f t="shared" ca="1" si="68"/>
        <v>0.00%</v>
      </c>
      <c r="S237" s="3"/>
      <c r="T237" s="718"/>
      <c r="U237" s="718"/>
      <c r="V237" s="136"/>
      <c r="W237" s="1126"/>
      <c r="X237" s="1127"/>
      <c r="Y237" s="1127"/>
      <c r="Z237" s="1127"/>
      <c r="AA237" s="1128"/>
    </row>
    <row r="238" spans="2:27" s="1" customFormat="1" ht="15" hidden="1" customHeight="1" outlineLevel="2" x14ac:dyDescent="0.25">
      <c r="B238" s="168"/>
      <c r="C238" s="169"/>
      <c r="D238" s="1130" t="s">
        <v>189</v>
      </c>
      <c r="E238" s="1131"/>
      <c r="F238" s="171" t="str">
        <f t="shared" si="67"/>
        <v>33.02.014</v>
      </c>
      <c r="G238" s="301" t="s">
        <v>759</v>
      </c>
      <c r="H238" s="175">
        <f>+'Prog 05'!H49</f>
        <v>0</v>
      </c>
      <c r="I238" s="48">
        <f>+'Prog 05'!I49</f>
        <v>0</v>
      </c>
      <c r="J238" s="48">
        <f ca="1">+'Prog 05'!J49</f>
        <v>0</v>
      </c>
      <c r="K238" s="1546" t="str">
        <f t="shared" ca="1" si="66"/>
        <v>0.00%</v>
      </c>
      <c r="L238" s="48">
        <f>+'Prog 05'!L49</f>
        <v>0</v>
      </c>
      <c r="M238" s="1546">
        <f t="shared" si="64"/>
        <v>0</v>
      </c>
      <c r="N238" s="48">
        <f>+'Prog 05'!N49</f>
        <v>0</v>
      </c>
      <c r="O238" s="1557">
        <f t="shared" si="65"/>
        <v>0</v>
      </c>
      <c r="P238" s="175">
        <f>+'Prog 05'!P49</f>
        <v>0</v>
      </c>
      <c r="Q238" s="48">
        <f ca="1">+'Prog 05'!Q49</f>
        <v>0</v>
      </c>
      <c r="R238" s="1557" t="str">
        <f t="shared" ca="1" si="68"/>
        <v>0.00%</v>
      </c>
      <c r="S238" s="3"/>
      <c r="T238" s="718"/>
      <c r="U238" s="718"/>
      <c r="V238" s="136"/>
      <c r="W238" s="1126"/>
      <c r="X238" s="1127"/>
      <c r="Y238" s="1127"/>
      <c r="Z238" s="1127"/>
      <c r="AA238" s="1128"/>
    </row>
    <row r="239" spans="2:27" s="1" customFormat="1" ht="15" hidden="1" customHeight="1" outlineLevel="2" x14ac:dyDescent="0.25">
      <c r="B239" s="168"/>
      <c r="C239" s="169"/>
      <c r="D239" s="1130" t="s">
        <v>190</v>
      </c>
      <c r="E239" s="1131"/>
      <c r="F239" s="171" t="str">
        <f t="shared" si="67"/>
        <v>33.02.015</v>
      </c>
      <c r="G239" s="301" t="s">
        <v>760</v>
      </c>
      <c r="H239" s="175">
        <f>+'Prog 05'!H50</f>
        <v>0</v>
      </c>
      <c r="I239" s="48">
        <f>+'Prog 05'!I50</f>
        <v>0</v>
      </c>
      <c r="J239" s="48">
        <f ca="1">+'Prog 05'!J50</f>
        <v>0</v>
      </c>
      <c r="K239" s="1546" t="str">
        <f t="shared" ca="1" si="66"/>
        <v>0.00%</v>
      </c>
      <c r="L239" s="48">
        <f>+'Prog 05'!L50</f>
        <v>0</v>
      </c>
      <c r="M239" s="1546">
        <f t="shared" si="64"/>
        <v>0</v>
      </c>
      <c r="N239" s="48">
        <f>+'Prog 05'!N50</f>
        <v>0</v>
      </c>
      <c r="O239" s="1557">
        <f t="shared" si="65"/>
        <v>0</v>
      </c>
      <c r="P239" s="175">
        <f>+'Prog 05'!P50</f>
        <v>0</v>
      </c>
      <c r="Q239" s="48">
        <f ca="1">+'Prog 05'!Q50</f>
        <v>0</v>
      </c>
      <c r="R239" s="1557" t="str">
        <f t="shared" ca="1" si="68"/>
        <v>0.00%</v>
      </c>
      <c r="S239" s="3"/>
      <c r="T239" s="718"/>
      <c r="U239" s="718"/>
      <c r="V239" s="136"/>
      <c r="W239" s="1126"/>
      <c r="X239" s="1127"/>
      <c r="Y239" s="1127"/>
      <c r="Z239" s="1127"/>
      <c r="AA239" s="1128"/>
    </row>
    <row r="240" spans="2:27" s="1" customFormat="1" ht="15" hidden="1" customHeight="1" outlineLevel="2" x14ac:dyDescent="0.25">
      <c r="B240" s="168"/>
      <c r="C240" s="169"/>
      <c r="D240" s="365" t="s">
        <v>224</v>
      </c>
      <c r="E240" s="1131"/>
      <c r="F240" s="171" t="str">
        <f t="shared" si="67"/>
        <v>33.02.016</v>
      </c>
      <c r="G240" s="301" t="s">
        <v>761</v>
      </c>
      <c r="H240" s="175">
        <v>0</v>
      </c>
      <c r="I240" s="48">
        <f>+'Prog 05'!I51</f>
        <v>0</v>
      </c>
      <c r="J240" s="48">
        <v>0</v>
      </c>
      <c r="K240" s="1546" t="str">
        <f t="shared" ref="K240:K247" si="69">IFERROR(J240/I240,"0.00%")</f>
        <v>0.00%</v>
      </c>
      <c r="L240" s="48">
        <v>0</v>
      </c>
      <c r="M240" s="1546">
        <f t="shared" si="64"/>
        <v>0</v>
      </c>
      <c r="N240" s="48">
        <v>0</v>
      </c>
      <c r="O240" s="1557">
        <f t="shared" si="65"/>
        <v>0</v>
      </c>
      <c r="P240" s="175">
        <f>+'Prog 05'!P51</f>
        <v>0</v>
      </c>
      <c r="Q240" s="48">
        <f ca="1">+'Prog 05'!Q51</f>
        <v>0</v>
      </c>
      <c r="R240" s="1557" t="str">
        <f t="shared" ca="1" si="68"/>
        <v>0.00%</v>
      </c>
      <c r="S240" s="3"/>
      <c r="T240" s="718"/>
      <c r="U240" s="718"/>
      <c r="V240" s="136"/>
      <c r="W240" s="1126"/>
      <c r="X240" s="1127"/>
      <c r="Y240" s="1127"/>
      <c r="Z240" s="1127"/>
      <c r="AA240" s="1128"/>
    </row>
    <row r="241" spans="2:45" s="1" customFormat="1" ht="15" hidden="1" customHeight="1" outlineLevel="2" x14ac:dyDescent="0.25">
      <c r="B241" s="168"/>
      <c r="C241" s="169"/>
      <c r="D241" s="365" t="s">
        <v>191</v>
      </c>
      <c r="E241" s="1131"/>
      <c r="F241" s="171" t="str">
        <f t="shared" si="67"/>
        <v>33.02.017</v>
      </c>
      <c r="G241" s="301" t="s">
        <v>762</v>
      </c>
      <c r="H241" s="175">
        <v>0</v>
      </c>
      <c r="I241" s="48">
        <v>0</v>
      </c>
      <c r="J241" s="48">
        <v>0</v>
      </c>
      <c r="K241" s="1546" t="str">
        <f t="shared" si="69"/>
        <v>0.00%</v>
      </c>
      <c r="L241" s="48">
        <v>0</v>
      </c>
      <c r="M241" s="1546">
        <f t="shared" si="64"/>
        <v>0</v>
      </c>
      <c r="N241" s="48">
        <v>0</v>
      </c>
      <c r="O241" s="1557">
        <f t="shared" si="65"/>
        <v>0</v>
      </c>
      <c r="P241" s="175">
        <f>+'Prog 05'!P52</f>
        <v>0</v>
      </c>
      <c r="Q241" s="48">
        <f ca="1">+'Prog 05'!Q52</f>
        <v>0</v>
      </c>
      <c r="R241" s="1557" t="str">
        <f t="shared" ca="1" si="68"/>
        <v>0.00%</v>
      </c>
      <c r="S241" s="3"/>
      <c r="T241" s="718"/>
      <c r="U241" s="718"/>
      <c r="V241" s="136"/>
      <c r="W241" s="1126"/>
      <c r="X241" s="1127"/>
      <c r="Y241" s="1127"/>
      <c r="Z241" s="1127"/>
      <c r="AA241" s="1128"/>
    </row>
    <row r="242" spans="2:45" s="1" customFormat="1" ht="15" hidden="1" customHeight="1" outlineLevel="2" x14ac:dyDescent="0.25">
      <c r="B242" s="168"/>
      <c r="C242" s="169"/>
      <c r="D242" s="365" t="s">
        <v>194</v>
      </c>
      <c r="E242" s="1131"/>
      <c r="F242" s="171" t="str">
        <f t="shared" si="67"/>
        <v>33.02.025</v>
      </c>
      <c r="G242" s="301" t="str">
        <f>+'Prog 05'!G53</f>
        <v>Gobiernos Regionales - Programas de Inversión</v>
      </c>
      <c r="H242" s="175">
        <f>+'Prog 05'!H53</f>
        <v>0</v>
      </c>
      <c r="I242" s="48">
        <f>+'Prog 05'!I53</f>
        <v>0</v>
      </c>
      <c r="J242" s="48">
        <f ca="1">+'Prog 05'!J53</f>
        <v>0</v>
      </c>
      <c r="K242" s="1546" t="str">
        <f t="shared" ca="1" si="69"/>
        <v>0.00%</v>
      </c>
      <c r="L242" s="48">
        <f>+'Prog 05'!L53</f>
        <v>0</v>
      </c>
      <c r="M242" s="1546">
        <f t="shared" si="64"/>
        <v>0</v>
      </c>
      <c r="N242" s="48">
        <f>+I242-L242</f>
        <v>0</v>
      </c>
      <c r="O242" s="1557">
        <f t="shared" si="65"/>
        <v>0</v>
      </c>
      <c r="P242" s="175">
        <f>+'Prog 05'!P53</f>
        <v>20234489.084999997</v>
      </c>
      <c r="Q242" s="48">
        <f ca="1">+'Prog 05'!Q53</f>
        <v>0</v>
      </c>
      <c r="R242" s="1557">
        <f ca="1">+'Prog 05'!R53</f>
        <v>0</v>
      </c>
      <c r="S242" s="3"/>
      <c r="T242" s="718"/>
      <c r="U242" s="718"/>
      <c r="V242" s="136"/>
      <c r="W242" s="1126"/>
      <c r="X242" s="1127"/>
      <c r="Y242" s="1127"/>
      <c r="Z242" s="1127"/>
      <c r="AA242" s="1128"/>
    </row>
    <row r="243" spans="2:45" s="1" customFormat="1" ht="15" hidden="1" customHeight="1" outlineLevel="2" x14ac:dyDescent="0.25">
      <c r="B243" s="168"/>
      <c r="C243" s="169"/>
      <c r="D243" s="365" t="s">
        <v>797</v>
      </c>
      <c r="E243" s="1131"/>
      <c r="F243" s="171" t="str">
        <f t="shared" si="67"/>
        <v>33.02.018</v>
      </c>
      <c r="G243" s="301" t="s">
        <v>487</v>
      </c>
      <c r="H243" s="175">
        <v>0</v>
      </c>
      <c r="I243" s="48">
        <f>+'Prog 03'!I36</f>
        <v>0</v>
      </c>
      <c r="J243" s="48">
        <f ca="1">+'Prog 03'!J36</f>
        <v>0</v>
      </c>
      <c r="K243" s="1546" t="str">
        <f t="shared" ca="1" si="69"/>
        <v>0.00%</v>
      </c>
      <c r="L243" s="48">
        <f>+'Prog 03'!L36</f>
        <v>0</v>
      </c>
      <c r="M243" s="1546">
        <f t="shared" si="64"/>
        <v>0</v>
      </c>
      <c r="N243" s="48">
        <f>+'Prog 03'!N36</f>
        <v>0</v>
      </c>
      <c r="O243" s="1557">
        <f t="shared" si="65"/>
        <v>0</v>
      </c>
      <c r="P243" s="175">
        <f>+'Prog 03'!P36</f>
        <v>0</v>
      </c>
      <c r="Q243" s="48">
        <f>+'Prog 03'!Q36</f>
        <v>0</v>
      </c>
      <c r="R243" s="1557" t="str">
        <f t="shared" si="63"/>
        <v>0.00%</v>
      </c>
      <c r="S243" s="3"/>
      <c r="T243" s="718"/>
      <c r="U243" s="718"/>
      <c r="V243" s="136"/>
      <c r="W243" s="1126"/>
      <c r="X243" s="1127"/>
      <c r="Y243" s="1127"/>
      <c r="Z243" s="1127"/>
      <c r="AA243" s="1128"/>
    </row>
    <row r="244" spans="2:45" s="1" customFormat="1" ht="15" hidden="1" customHeight="1" outlineLevel="2" x14ac:dyDescent="0.25">
      <c r="B244" s="168"/>
      <c r="C244" s="169"/>
      <c r="D244" s="365" t="s">
        <v>862</v>
      </c>
      <c r="E244" s="1131"/>
      <c r="F244" s="171" t="str">
        <f t="shared" si="67"/>
        <v>33.02.100</v>
      </c>
      <c r="G244" s="301" t="s">
        <v>971</v>
      </c>
      <c r="H244" s="175">
        <f>+'Prog 01'!I191</f>
        <v>192052970</v>
      </c>
      <c r="I244" s="48">
        <f>+'Prog 01'!J191</f>
        <v>192052970</v>
      </c>
      <c r="J244" s="48">
        <f ca="1">+'Prog 01'!K191</f>
        <v>1003570</v>
      </c>
      <c r="K244" s="1546">
        <f t="shared" ca="1" si="69"/>
        <v>5.225485448103198E-3</v>
      </c>
      <c r="L244" s="48">
        <f>+'Prog 01'!M191</f>
        <v>1080957</v>
      </c>
      <c r="M244" s="1546">
        <f t="shared" si="64"/>
        <v>5.6284315728103553E-3</v>
      </c>
      <c r="N244" s="48">
        <f>+I244-L244</f>
        <v>190972013</v>
      </c>
      <c r="O244" s="1557">
        <f t="shared" si="65"/>
        <v>0.99437156842718966</v>
      </c>
      <c r="P244" s="175">
        <v>0</v>
      </c>
      <c r="Q244" s="48">
        <v>0</v>
      </c>
      <c r="R244" s="1557" t="str">
        <f t="shared" si="63"/>
        <v>0.00%</v>
      </c>
      <c r="S244" s="3"/>
      <c r="T244" s="718"/>
      <c r="U244" s="718"/>
      <c r="V244" s="136"/>
      <c r="W244" s="1126"/>
      <c r="X244" s="1127"/>
      <c r="Y244" s="1127"/>
      <c r="Z244" s="1127"/>
      <c r="AA244" s="1128"/>
    </row>
    <row r="245" spans="2:45" s="1" customFormat="1" ht="15" hidden="1" customHeight="1" outlineLevel="2" x14ac:dyDescent="0.25">
      <c r="B245" s="168"/>
      <c r="C245" s="169"/>
      <c r="D245" s="1130" t="s">
        <v>706</v>
      </c>
      <c r="E245" s="1131"/>
      <c r="F245" s="171" t="str">
        <f t="shared" si="67"/>
        <v>33.02.107</v>
      </c>
      <c r="G245" s="301" t="s">
        <v>641</v>
      </c>
      <c r="H245" s="175">
        <v>0</v>
      </c>
      <c r="I245" s="48">
        <v>0</v>
      </c>
      <c r="J245" s="48">
        <v>0</v>
      </c>
      <c r="K245" s="1546" t="str">
        <f t="shared" si="69"/>
        <v>0.00%</v>
      </c>
      <c r="L245" s="48">
        <v>0</v>
      </c>
      <c r="M245" s="1546">
        <f t="shared" si="64"/>
        <v>0</v>
      </c>
      <c r="N245" s="48">
        <v>0</v>
      </c>
      <c r="O245" s="1557">
        <f t="shared" si="65"/>
        <v>0</v>
      </c>
      <c r="P245" s="175">
        <f>+'Prog 05'!P54</f>
        <v>0</v>
      </c>
      <c r="Q245" s="48">
        <f ca="1">+'Prog 05'!Q54</f>
        <v>0</v>
      </c>
      <c r="R245" s="1557" t="str">
        <f ca="1">IFERROR(Q245/P245,"0.00%")</f>
        <v>0.00%</v>
      </c>
      <c r="S245" s="3"/>
      <c r="T245" s="718"/>
      <c r="U245" s="718"/>
      <c r="V245" s="136"/>
      <c r="W245" s="1126"/>
      <c r="X245" s="1127"/>
      <c r="Y245" s="1127"/>
      <c r="Z245" s="1127"/>
      <c r="AA245" s="1128"/>
    </row>
    <row r="246" spans="2:45" s="1" customFormat="1" ht="15" hidden="1" customHeight="1" outlineLevel="2" x14ac:dyDescent="0.25">
      <c r="B246" s="168"/>
      <c r="C246" s="169"/>
      <c r="D246" s="1130" t="s">
        <v>707</v>
      </c>
      <c r="E246" s="1131"/>
      <c r="F246" s="171" t="str">
        <f t="shared" si="67"/>
        <v>33.02.914</v>
      </c>
      <c r="G246" s="301" t="s">
        <v>516</v>
      </c>
      <c r="H246" s="175">
        <v>0</v>
      </c>
      <c r="I246" s="48">
        <v>0</v>
      </c>
      <c r="J246" s="48">
        <v>0</v>
      </c>
      <c r="K246" s="1546" t="str">
        <f t="shared" si="69"/>
        <v>0.00%</v>
      </c>
      <c r="L246" s="48">
        <v>0</v>
      </c>
      <c r="M246" s="1546">
        <f t="shared" si="64"/>
        <v>0</v>
      </c>
      <c r="N246" s="48">
        <v>0</v>
      </c>
      <c r="O246" s="1557">
        <f t="shared" si="65"/>
        <v>0</v>
      </c>
      <c r="P246" s="175">
        <f>+'Prog 05'!P55</f>
        <v>0</v>
      </c>
      <c r="Q246" s="48">
        <f ca="1">+'Prog 05'!Q55</f>
        <v>0</v>
      </c>
      <c r="R246" s="1557" t="str">
        <f ca="1">IFERROR(Q246/P246,"0.00%")</f>
        <v>0.00%</v>
      </c>
      <c r="S246" s="3"/>
      <c r="T246" s="718"/>
      <c r="U246" s="718"/>
      <c r="V246" s="136"/>
      <c r="W246" s="1126"/>
      <c r="X246" s="1127"/>
      <c r="Y246" s="1127"/>
      <c r="Z246" s="1127"/>
      <c r="AA246" s="1128"/>
    </row>
    <row r="247" spans="2:45" s="1" customFormat="1" ht="15" hidden="1" customHeight="1" outlineLevel="2" x14ac:dyDescent="0.25">
      <c r="B247" s="168"/>
      <c r="C247" s="169"/>
      <c r="D247" s="1130" t="s">
        <v>708</v>
      </c>
      <c r="E247" s="1131"/>
      <c r="F247" s="171" t="str">
        <f t="shared" si="67"/>
        <v>33.02.916</v>
      </c>
      <c r="G247" s="301" t="s">
        <v>307</v>
      </c>
      <c r="H247" s="175">
        <v>0</v>
      </c>
      <c r="I247" s="48">
        <v>0</v>
      </c>
      <c r="J247" s="48">
        <v>0</v>
      </c>
      <c r="K247" s="1546" t="str">
        <f t="shared" si="69"/>
        <v>0.00%</v>
      </c>
      <c r="L247" s="48">
        <v>0</v>
      </c>
      <c r="M247" s="1546">
        <f t="shared" si="64"/>
        <v>0</v>
      </c>
      <c r="N247" s="48">
        <v>0</v>
      </c>
      <c r="O247" s="1557">
        <f t="shared" si="65"/>
        <v>0</v>
      </c>
      <c r="P247" s="175">
        <f>+'Prog 05'!P56</f>
        <v>0</v>
      </c>
      <c r="Q247" s="48">
        <f ca="1">+'Prog 05'!Q56</f>
        <v>0</v>
      </c>
      <c r="R247" s="1557" t="str">
        <f ca="1">IFERROR(Q247/P247,"0.00%")</f>
        <v>0.00%</v>
      </c>
      <c r="S247" s="3"/>
      <c r="T247" s="718"/>
      <c r="U247" s="718"/>
      <c r="V247" s="136"/>
      <c r="W247" s="1126"/>
      <c r="X247" s="1127"/>
      <c r="Y247" s="1127"/>
      <c r="Z247" s="1127"/>
      <c r="AA247" s="1128"/>
    </row>
    <row r="248" spans="2:45" s="1" customFormat="1" ht="15" hidden="1" customHeight="1" outlineLevel="2" x14ac:dyDescent="0.25">
      <c r="B248" s="168"/>
      <c r="C248" s="169"/>
      <c r="D248" s="365" t="s">
        <v>645</v>
      </c>
      <c r="E248" s="1131"/>
      <c r="F248" s="171" t="str">
        <f t="shared" si="67"/>
        <v>33.02.020</v>
      </c>
      <c r="G248" s="301" t="s">
        <v>719</v>
      </c>
      <c r="H248" s="175">
        <v>0</v>
      </c>
      <c r="I248" s="48">
        <f>'Prog 05'!I57</f>
        <v>0</v>
      </c>
      <c r="J248" s="48">
        <f ca="1">+'Prog 05'!J57</f>
        <v>0</v>
      </c>
      <c r="K248" s="1546" t="str">
        <f t="shared" ref="K248:K262" ca="1" si="70">IFERROR(J248/I248,"0.00%")</f>
        <v>0.00%</v>
      </c>
      <c r="L248" s="48">
        <f>+'Prog 05'!L57</f>
        <v>0</v>
      </c>
      <c r="M248" s="1546">
        <f t="shared" si="64"/>
        <v>0</v>
      </c>
      <c r="N248" s="48">
        <f>+'Prog 05'!N57</f>
        <v>0</v>
      </c>
      <c r="O248" s="1557">
        <f t="shared" si="65"/>
        <v>0</v>
      </c>
      <c r="P248" s="175">
        <f>+'Prog 03'!P37+'Prog 05'!P57</f>
        <v>0</v>
      </c>
      <c r="Q248" s="48">
        <f ca="1">+'Prog 05'!Q57</f>
        <v>0</v>
      </c>
      <c r="R248" s="1557" t="str">
        <f ca="1">IFERROR(Q248/P248,"0.00%")</f>
        <v>0.00%</v>
      </c>
      <c r="S248" s="3"/>
      <c r="T248" s="718"/>
      <c r="U248" s="718"/>
      <c r="V248" s="136"/>
      <c r="W248" s="1126"/>
      <c r="X248" s="1127"/>
      <c r="Y248" s="1127"/>
      <c r="Z248" s="1127"/>
      <c r="AA248" s="1128"/>
    </row>
    <row r="249" spans="2:45" s="261" customFormat="1" ht="15" hidden="1" customHeight="1" outlineLevel="1" x14ac:dyDescent="0.25">
      <c r="B249" s="168"/>
      <c r="C249" s="262" t="s">
        <v>165</v>
      </c>
      <c r="D249" s="170"/>
      <c r="E249" s="171"/>
      <c r="F249" s="171"/>
      <c r="G249" s="463" t="s">
        <v>87</v>
      </c>
      <c r="H249" s="535">
        <f>+H250+H251+H256+H263+H264+H265+H266+H267+H268+H269+H270+H272+H273+H274+H275+H276+H277+H278+H279+H280+H281+H282+H283+H271</f>
        <v>310696475.99900001</v>
      </c>
      <c r="I249" s="930">
        <f>+I250+I251+I256+I263+I264+I265+I266+I267+I268+I269+I270+I272+I273+I274+I275+I276+I277+I278+I279+I280+I281+I282+I283+I271</f>
        <v>249907921</v>
      </c>
      <c r="J249" s="48">
        <f ca="1">+J250+J251+J256+J263+J264+J265+J266+J267+J268+J269+J270+J272+J273+J274+J275+J276+J277+J278+J279+J280+J281+J282+J283+J271</f>
        <v>65595168.480000012</v>
      </c>
      <c r="K249" s="1546">
        <f t="shared" ca="1" si="70"/>
        <v>0.26247734852710014</v>
      </c>
      <c r="L249" s="48">
        <f>+L250+L251+L256+L263+L264+L265+L266+L267+L268+L269+L270+L272+L273+L274+L275+L276+L277+L278+L279+L280+L281+L282+L283+L271</f>
        <v>70088593.537000015</v>
      </c>
      <c r="M249" s="1546">
        <f>+IFERROR(L249/I249,0)</f>
        <v>0.28045767119562415</v>
      </c>
      <c r="N249" s="48">
        <f>+N250+N251+N256+N263+N264+N265+N266+N267+N268+N269+N270+N272+N273+N274+N275+N276+N277+N278+N279+N280+N281+N282+N283+N271</f>
        <v>179819327.463</v>
      </c>
      <c r="O249" s="1557">
        <f t="shared" si="65"/>
        <v>0.71954232880437596</v>
      </c>
      <c r="P249" s="175">
        <f>SUM(P263:P283)+P250+P251+P256</f>
        <v>364820145.12</v>
      </c>
      <c r="Q249" s="175">
        <f ca="1">SUM(Q263:Q283)+Q250+Q251+Q256</f>
        <v>57528201.840884998</v>
      </c>
      <c r="R249" s="1557">
        <f ca="1">IFERROR(Q249/P249,"0.00%")</f>
        <v>0.15768921374109507</v>
      </c>
      <c r="S249" s="3"/>
      <c r="T249" s="718"/>
      <c r="U249" s="718"/>
      <c r="V249" s="1132"/>
      <c r="W249" s="1126"/>
      <c r="X249" s="1127"/>
      <c r="Y249" s="1133"/>
      <c r="Z249" s="1133"/>
      <c r="AA249" s="1134"/>
    </row>
    <row r="250" spans="2:45" s="1" customFormat="1" ht="15" hidden="1" customHeight="1" outlineLevel="2" x14ac:dyDescent="0.25">
      <c r="B250" s="168"/>
      <c r="C250" s="169"/>
      <c r="D250" s="1130" t="s">
        <v>167</v>
      </c>
      <c r="E250" s="171"/>
      <c r="F250" s="171" t="str">
        <f>+CONCATENATE($B$223,"",$C$249,"",D250,"",E250)</f>
        <v>33.03.001</v>
      </c>
      <c r="G250" s="463" t="s">
        <v>243</v>
      </c>
      <c r="H250" s="517">
        <f>+'Prog 05'!H59</f>
        <v>79217505</v>
      </c>
      <c r="I250" s="930">
        <f>+'Prog 05'!I59</f>
        <v>40425183</v>
      </c>
      <c r="J250" s="930">
        <f ca="1">+'Prog 05'!J59</f>
        <v>0</v>
      </c>
      <c r="K250" s="1548">
        <f t="shared" ca="1" si="70"/>
        <v>0</v>
      </c>
      <c r="L250" s="930">
        <f>+'Prog 05'!L59</f>
        <v>0</v>
      </c>
      <c r="M250" s="1548">
        <f t="shared" si="64"/>
        <v>0</v>
      </c>
      <c r="N250" s="930">
        <f>+'Prog 05'!N59</f>
        <v>40425183</v>
      </c>
      <c r="O250" s="1560">
        <f t="shared" si="65"/>
        <v>1</v>
      </c>
      <c r="P250" s="517">
        <f>+'Prog 05'!P59</f>
        <v>50689446.884999998</v>
      </c>
      <c r="Q250" s="930">
        <f>+'Prog 05'!Q59</f>
        <v>0</v>
      </c>
      <c r="R250" s="1560">
        <f t="shared" si="63"/>
        <v>0</v>
      </c>
      <c r="S250" s="3"/>
      <c r="T250" s="718"/>
      <c r="U250" s="718"/>
      <c r="V250" s="136"/>
      <c r="W250" s="1126"/>
      <c r="X250" s="1127"/>
      <c r="Y250" s="1127"/>
      <c r="Z250" s="1127"/>
      <c r="AA250" s="1128"/>
    </row>
    <row r="251" spans="2:45" s="90" customFormat="1" ht="15" hidden="1" customHeight="1" outlineLevel="2" x14ac:dyDescent="0.25">
      <c r="B251" s="95"/>
      <c r="C251" s="51"/>
      <c r="D251" s="60" t="s">
        <v>178</v>
      </c>
      <c r="E251" s="53"/>
      <c r="F251" s="53"/>
      <c r="G251" s="459" t="s">
        <v>860</v>
      </c>
      <c r="H251" s="441">
        <f>SUM(H252:H255)</f>
        <v>94992333</v>
      </c>
      <c r="I251" s="468">
        <f t="shared" ref="I251:Q251" si="71">SUM(I252:I255)</f>
        <v>97961427</v>
      </c>
      <c r="J251" s="468">
        <f ca="1">SUM(J252:J255)</f>
        <v>46914612.259000003</v>
      </c>
      <c r="K251" s="1545">
        <f t="shared" ca="1" si="70"/>
        <v>0.47890903282778846</v>
      </c>
      <c r="L251" s="468">
        <f t="shared" si="71"/>
        <v>48452365.77700001</v>
      </c>
      <c r="M251" s="1545">
        <f t="shared" si="64"/>
        <v>0.49460657384053835</v>
      </c>
      <c r="N251" s="468">
        <f t="shared" si="71"/>
        <v>49509061.222999997</v>
      </c>
      <c r="O251" s="1556">
        <f t="shared" si="65"/>
        <v>0.5053934261594617</v>
      </c>
      <c r="P251" s="441">
        <f t="shared" si="71"/>
        <v>160711982.72999999</v>
      </c>
      <c r="Q251" s="468">
        <f t="shared" si="71"/>
        <v>33424092.205290001</v>
      </c>
      <c r="R251" s="1556">
        <f t="shared" si="63"/>
        <v>0.20797510949412704</v>
      </c>
      <c r="S251" s="42"/>
      <c r="T251" s="296"/>
      <c r="U251" s="296"/>
      <c r="V251" s="332"/>
      <c r="W251" s="338"/>
      <c r="X251" s="331"/>
      <c r="Y251" s="442"/>
      <c r="Z251" s="442"/>
      <c r="AA251" s="443"/>
    </row>
    <row r="252" spans="2:45" ht="15" hidden="1" customHeight="1" outlineLevel="2" x14ac:dyDescent="0.25">
      <c r="B252" s="95"/>
      <c r="C252" s="51"/>
      <c r="D252" s="63"/>
      <c r="E252" s="53"/>
      <c r="F252" s="155" t="s">
        <v>671</v>
      </c>
      <c r="G252" s="460" t="str">
        <f>+'Prog 03'!G40</f>
        <v>Tradicional (PMU)</v>
      </c>
      <c r="H252" s="93">
        <f>+'Prog 03'!H40</f>
        <v>43586656.5</v>
      </c>
      <c r="I252" s="54">
        <f>+'Prog 03'!I40</f>
        <v>33586656.5</v>
      </c>
      <c r="J252" s="54">
        <f ca="1">+'Prog 03'!J40</f>
        <v>737067.74399999995</v>
      </c>
      <c r="K252" s="1545">
        <f t="shared" ca="1" si="70"/>
        <v>2.1945255074734812E-2</v>
      </c>
      <c r="L252" s="54">
        <f>+'Prog 03'!L40</f>
        <v>737067.74399999995</v>
      </c>
      <c r="M252" s="1545">
        <f t="shared" si="64"/>
        <v>2.1945255074734812E-2</v>
      </c>
      <c r="N252" s="54">
        <f>+'Prog 03'!N40</f>
        <v>32849588.756000001</v>
      </c>
      <c r="O252" s="1556">
        <f t="shared" si="65"/>
        <v>0.97805474492526523</v>
      </c>
      <c r="P252" s="94">
        <f>+'Prog 03'!P40</f>
        <v>43586656.919999994</v>
      </c>
      <c r="Q252" s="54">
        <f>+'Prog 03'!Q40</f>
        <v>894311.03929499991</v>
      </c>
      <c r="R252" s="1556">
        <f t="shared" si="63"/>
        <v>2.0518000289318817E-2</v>
      </c>
      <c r="T252" s="296"/>
      <c r="U252" s="296"/>
      <c r="W252" s="338"/>
      <c r="X252" s="331"/>
      <c r="Y252" s="331"/>
      <c r="Z252" s="331"/>
      <c r="AA252" s="336"/>
    </row>
    <row r="253" spans="2:45" ht="15" hidden="1" customHeight="1" outlineLevel="2" x14ac:dyDescent="0.25">
      <c r="B253" s="95"/>
      <c r="C253" s="51"/>
      <c r="D253" s="63"/>
      <c r="E253" s="53"/>
      <c r="F253" s="155" t="s">
        <v>672</v>
      </c>
      <c r="G253" s="460" t="str">
        <f>+'Prog 03'!G41</f>
        <v>Emergencia (PMU)</v>
      </c>
      <c r="H253" s="93">
        <f>+'Prog 03'!H41</f>
        <v>31528885.5</v>
      </c>
      <c r="I253" s="54">
        <f>+'Prog 03'!I41</f>
        <v>45632329.001999997</v>
      </c>
      <c r="J253" s="54">
        <f ca="1">+'Prog 03'!J41</f>
        <v>35396185.044</v>
      </c>
      <c r="K253" s="1545">
        <f t="shared" ca="1" si="70"/>
        <v>0.77568219326365384</v>
      </c>
      <c r="L253" s="54">
        <f>+'Prog 03'!L41</f>
        <v>36703599.818000004</v>
      </c>
      <c r="M253" s="1545">
        <f t="shared" si="64"/>
        <v>0.80433325716053938</v>
      </c>
      <c r="N253" s="54">
        <f>+'Prog 03'!N41</f>
        <v>8928729.1839999929</v>
      </c>
      <c r="O253" s="1556">
        <f t="shared" si="65"/>
        <v>0.19566674283946059</v>
      </c>
      <c r="P253" s="94">
        <f>+'Prog 03'!P41</f>
        <v>92654545.5</v>
      </c>
      <c r="Q253" s="54">
        <f>+'Prog 03'!Q41</f>
        <v>15655274.657189999</v>
      </c>
      <c r="R253" s="1556">
        <f t="shared" si="63"/>
        <v>0.16896391399588701</v>
      </c>
      <c r="T253" s="296"/>
      <c r="U253" s="296"/>
      <c r="W253" s="338"/>
      <c r="X253" s="331"/>
      <c r="Y253" s="331"/>
      <c r="Z253" s="331"/>
      <c r="AA253" s="336"/>
    </row>
    <row r="254" spans="2:45" ht="15" hidden="1" customHeight="1" outlineLevel="2" x14ac:dyDescent="0.25">
      <c r="B254" s="95"/>
      <c r="C254" s="51"/>
      <c r="D254" s="63"/>
      <c r="E254" s="53"/>
      <c r="F254" s="155" t="s">
        <v>673</v>
      </c>
      <c r="G254" s="460" t="str">
        <f>+'Prog 03'!G42</f>
        <v>Cuenca del Carbón (PMU)</v>
      </c>
      <c r="H254" s="93">
        <f>+'Prog 03'!H42</f>
        <v>17225780</v>
      </c>
      <c r="I254" s="54">
        <f>+'Prog 03'!I42</f>
        <v>18191430.498</v>
      </c>
      <c r="J254" s="54">
        <f ca="1">+'Prog 03'!J42</f>
        <v>10332464.544</v>
      </c>
      <c r="K254" s="1545">
        <f t="shared" ca="1" si="70"/>
        <v>0.56798526895045287</v>
      </c>
      <c r="L254" s="54">
        <f>+'Prog 03'!L42</f>
        <v>10553181.989</v>
      </c>
      <c r="M254" s="1545">
        <f t="shared" si="64"/>
        <v>0.58011831395888502</v>
      </c>
      <c r="N254" s="54">
        <f>+'Prog 03'!N42</f>
        <v>7638248.5089999996</v>
      </c>
      <c r="O254" s="1556">
        <f t="shared" si="65"/>
        <v>0.41988168604111498</v>
      </c>
      <c r="P254" s="94">
        <f>+'Prog 03'!P42</f>
        <v>17225780.309999999</v>
      </c>
      <c r="Q254" s="54">
        <f>+'Prog 03'!Q42</f>
        <v>10164223.537155</v>
      </c>
      <c r="R254" s="1556">
        <f t="shared" si="63"/>
        <v>0.59005881616024169</v>
      </c>
      <c r="T254" s="296"/>
      <c r="U254" s="296"/>
      <c r="W254" s="338"/>
      <c r="X254" s="331"/>
      <c r="Y254" s="331"/>
      <c r="Z254" s="331"/>
      <c r="AA254" s="336"/>
    </row>
    <row r="255" spans="2:45" s="1" customFormat="1" ht="15" hidden="1" customHeight="1" outlineLevel="2" x14ac:dyDescent="0.25">
      <c r="B255" s="168"/>
      <c r="C255" s="169"/>
      <c r="D255" s="365"/>
      <c r="E255" s="171"/>
      <c r="F255" s="366" t="s">
        <v>673</v>
      </c>
      <c r="G255" s="301" t="s">
        <v>791</v>
      </c>
      <c r="H255" s="175">
        <f>+'Prog 03'!H43</f>
        <v>2651011</v>
      </c>
      <c r="I255" s="48">
        <f>+'Prog 03'!I43</f>
        <v>551011</v>
      </c>
      <c r="J255" s="48">
        <f ca="1">+'Prog 03'!J43</f>
        <v>448894.92700000003</v>
      </c>
      <c r="K255" s="1545">
        <f t="shared" ca="1" si="70"/>
        <v>0.81467507363736846</v>
      </c>
      <c r="L255" s="48">
        <f>+'Prog 03'!L43</f>
        <v>458516.22600000002</v>
      </c>
      <c r="M255" s="1545">
        <f t="shared" si="64"/>
        <v>0.83213624773371131</v>
      </c>
      <c r="N255" s="48">
        <f>+'Prog 03'!N43</f>
        <v>92494.773999999976</v>
      </c>
      <c r="O255" s="1556">
        <f t="shared" si="65"/>
        <v>0.16786375226628866</v>
      </c>
      <c r="P255" s="193">
        <f>+'Prog 03'!P43</f>
        <v>7244999.9999999991</v>
      </c>
      <c r="Q255" s="48">
        <f>+'Prog 03'!Q43</f>
        <v>6710282.9716499997</v>
      </c>
      <c r="R255" s="1556">
        <f t="shared" si="63"/>
        <v>0.92619502714285717</v>
      </c>
      <c r="S255" s="42"/>
      <c r="T255" s="296"/>
      <c r="U255" s="296"/>
      <c r="V255" s="113"/>
      <c r="W255" s="338"/>
      <c r="X255" s="331"/>
      <c r="Y255" s="113"/>
      <c r="Z255" s="113"/>
      <c r="AA255" s="113"/>
      <c r="AB255" s="113"/>
      <c r="AC255" s="113"/>
      <c r="AD255" s="113"/>
      <c r="AE255" s="113"/>
      <c r="AF255" s="113"/>
      <c r="AG255" s="113"/>
      <c r="AH255" s="113"/>
      <c r="AI255" s="113"/>
      <c r="AJ255" s="113"/>
      <c r="AK255" s="113"/>
      <c r="AL255" s="113"/>
      <c r="AM255" s="113"/>
      <c r="AN255" s="113"/>
      <c r="AO255" s="113"/>
      <c r="AP255" s="113"/>
      <c r="AQ255" s="113"/>
      <c r="AR255" s="113"/>
      <c r="AS255" s="113"/>
    </row>
    <row r="256" spans="2:45" s="90" customFormat="1" ht="15" hidden="1" customHeight="1" outlineLevel="2" x14ac:dyDescent="0.25">
      <c r="B256" s="95"/>
      <c r="C256" s="51"/>
      <c r="D256" s="60">
        <v>6</v>
      </c>
      <c r="E256" s="53"/>
      <c r="F256" s="53"/>
      <c r="G256" s="459" t="s">
        <v>861</v>
      </c>
      <c r="H256" s="441">
        <f>SUM(H257:H262)</f>
        <v>57128757.998999998</v>
      </c>
      <c r="I256" s="468">
        <f t="shared" ref="I256:Q256" si="72">SUM(I257:I262)</f>
        <v>57719736</v>
      </c>
      <c r="J256" s="468">
        <f ca="1">SUM(J257:J262)</f>
        <v>13704305.199999999</v>
      </c>
      <c r="K256" s="1545">
        <f t="shared" ca="1" si="70"/>
        <v>0.23742841096847705</v>
      </c>
      <c r="L256" s="468">
        <f>SUM(L257:L262)</f>
        <v>15023856.313000001</v>
      </c>
      <c r="M256" s="1545">
        <f t="shared" si="64"/>
        <v>0.26028976142579724</v>
      </c>
      <c r="N256" s="468">
        <f t="shared" si="72"/>
        <v>42695879.686999999</v>
      </c>
      <c r="O256" s="1556">
        <f t="shared" si="65"/>
        <v>0.73971023857420271</v>
      </c>
      <c r="P256" s="441">
        <f t="shared" si="72"/>
        <v>94818599.055000007</v>
      </c>
      <c r="Q256" s="468">
        <f t="shared" si="72"/>
        <v>21556807.309214994</v>
      </c>
      <c r="R256" s="1556">
        <f t="shared" si="63"/>
        <v>0.22734787820173191</v>
      </c>
      <c r="S256" s="42"/>
      <c r="T256" s="296"/>
      <c r="U256" s="296"/>
      <c r="V256" s="332"/>
      <c r="W256" s="338"/>
      <c r="X256" s="331"/>
      <c r="Y256" s="442"/>
      <c r="Z256" s="442"/>
      <c r="AA256" s="443"/>
    </row>
    <row r="257" spans="2:27" ht="15" hidden="1" customHeight="1" outlineLevel="2" x14ac:dyDescent="0.25">
      <c r="B257" s="95"/>
      <c r="C257" s="51"/>
      <c r="D257" s="63"/>
      <c r="E257" s="53"/>
      <c r="F257" s="155" t="s">
        <v>674</v>
      </c>
      <c r="G257" s="460" t="str">
        <f>+'Prog 03'!G45</f>
        <v>Asistencia Técnica (PMB)</v>
      </c>
      <c r="H257" s="93">
        <f>+'Prog 03'!H45</f>
        <v>7099380.1940000001</v>
      </c>
      <c r="I257" s="54">
        <f>+'Prog 03'!I45</f>
        <v>5646832.0109999999</v>
      </c>
      <c r="J257" s="54">
        <f ca="1">+'Prog 03'!J45</f>
        <v>4096244.895</v>
      </c>
      <c r="K257" s="1545">
        <f t="shared" ca="1" si="70"/>
        <v>0.72540583587762764</v>
      </c>
      <c r="L257" s="54">
        <f>+'Prog 03'!L45</f>
        <v>4169517.895</v>
      </c>
      <c r="M257" s="1545">
        <f t="shared" si="64"/>
        <v>0.73838178413627331</v>
      </c>
      <c r="N257" s="54">
        <f>+'Prog 03'!N45</f>
        <v>1477314.1159999999</v>
      </c>
      <c r="O257" s="1556">
        <f t="shared" si="65"/>
        <v>0.26161821586372669</v>
      </c>
      <c r="P257" s="94">
        <f>+'Prog 03'!P45</f>
        <v>16201605.279779999</v>
      </c>
      <c r="Q257" s="54">
        <f>+'Prog 03'!Q45</f>
        <v>5645896.1607599994</v>
      </c>
      <c r="R257" s="1556">
        <f t="shared" si="63"/>
        <v>0.34847757757721803</v>
      </c>
      <c r="T257" s="296"/>
      <c r="U257" s="296"/>
      <c r="W257" s="338"/>
      <c r="X257" s="331"/>
      <c r="Y257" s="331"/>
      <c r="Z257" s="331"/>
      <c r="AA257" s="336"/>
    </row>
    <row r="258" spans="2:27" ht="15" hidden="1" customHeight="1" outlineLevel="2" x14ac:dyDescent="0.25">
      <c r="B258" s="95"/>
      <c r="C258" s="51"/>
      <c r="D258" s="63"/>
      <c r="E258" s="53"/>
      <c r="F258" s="155" t="s">
        <v>675</v>
      </c>
      <c r="G258" s="460" t="str">
        <f>+'Prog 03'!G46</f>
        <v>Terrenos (PMB)</v>
      </c>
      <c r="H258" s="93">
        <f>+'Prog 03'!H46</f>
        <v>3167999.2140000002</v>
      </c>
      <c r="I258" s="54">
        <f>+'Prog 03'!I46</f>
        <v>3167999.2140000002</v>
      </c>
      <c r="J258" s="54">
        <f ca="1">+'Prog 03'!J46</f>
        <v>1066032.3399999999</v>
      </c>
      <c r="K258" s="1545">
        <f t="shared" ca="1" si="70"/>
        <v>0.33650019081096899</v>
      </c>
      <c r="L258" s="54">
        <f>+'Prog 03'!L46</f>
        <v>1066032.3400000001</v>
      </c>
      <c r="M258" s="1545">
        <f t="shared" si="64"/>
        <v>0.33650019081096905</v>
      </c>
      <c r="N258" s="54">
        <f>+'Prog 03'!N46</f>
        <v>2101966.8739999998</v>
      </c>
      <c r="O258" s="1556">
        <f t="shared" si="65"/>
        <v>0.66349980918903084</v>
      </c>
      <c r="P258" s="94">
        <f>+'Prog 03'!P46</f>
        <v>12929647.643369999</v>
      </c>
      <c r="Q258" s="54">
        <f>+'Prog 03'!Q46</f>
        <v>3934669.6288799997</v>
      </c>
      <c r="R258" s="1556">
        <f t="shared" si="63"/>
        <v>0.30431375528610016</v>
      </c>
      <c r="T258" s="296"/>
      <c r="U258" s="296"/>
      <c r="W258" s="338"/>
      <c r="X258" s="331"/>
      <c r="Y258" s="331"/>
      <c r="Z258" s="331"/>
      <c r="AA258" s="336"/>
    </row>
    <row r="259" spans="2:27" ht="15" hidden="1" customHeight="1" outlineLevel="2" x14ac:dyDescent="0.25">
      <c r="B259" s="95"/>
      <c r="C259" s="51"/>
      <c r="D259" s="63"/>
      <c r="E259" s="53"/>
      <c r="F259" s="155" t="s">
        <v>676</v>
      </c>
      <c r="G259" s="460" t="str">
        <f>+'Prog 03'!G47</f>
        <v>Otras Transferencias (PMB)</v>
      </c>
      <c r="H259" s="93">
        <f>+'Prog 03'!H47</f>
        <v>2690153.1310000001</v>
      </c>
      <c r="I259" s="54">
        <f>+'Prog 03'!I47</f>
        <v>2200153.1310000001</v>
      </c>
      <c r="J259" s="54">
        <f ca="1">+'Prog 03'!J47</f>
        <v>873801.77</v>
      </c>
      <c r="K259" s="1545">
        <f t="shared" ca="1" si="70"/>
        <v>0.39715497875497646</v>
      </c>
      <c r="L259" s="54">
        <f>+'Prog 03'!L47</f>
        <v>873801.77</v>
      </c>
      <c r="M259" s="1545">
        <f t="shared" si="64"/>
        <v>0.39715497875497646</v>
      </c>
      <c r="N259" s="54">
        <f>+'Prog 03'!N47</f>
        <v>1326351.361</v>
      </c>
      <c r="O259" s="1556">
        <f t="shared" si="65"/>
        <v>0.60284502124502348</v>
      </c>
      <c r="P259" s="94">
        <f>+'Prog 03'!P47</f>
        <v>5332793.9368500002</v>
      </c>
      <c r="Q259" s="54">
        <f>+'Prog 03'!Q47</f>
        <v>1649805.97212</v>
      </c>
      <c r="R259" s="1556">
        <f t="shared" si="63"/>
        <v>0.30936990846762685</v>
      </c>
      <c r="T259" s="296"/>
      <c r="U259" s="296"/>
      <c r="W259" s="338"/>
      <c r="X259" s="331"/>
      <c r="Y259" s="331"/>
      <c r="Z259" s="331"/>
      <c r="AA259" s="336"/>
    </row>
    <row r="260" spans="2:27" ht="15" hidden="1" customHeight="1" outlineLevel="2" x14ac:dyDescent="0.25">
      <c r="B260" s="95"/>
      <c r="C260" s="51"/>
      <c r="D260" s="63"/>
      <c r="E260" s="53"/>
      <c r="F260" s="155" t="s">
        <v>677</v>
      </c>
      <c r="G260" s="460" t="str">
        <f>+'Prog 03'!G48</f>
        <v>Estudios y diseños (PMB)</v>
      </c>
      <c r="H260" s="93">
        <f>+'Prog 03'!H48</f>
        <v>1767372.8019999999</v>
      </c>
      <c r="I260" s="54">
        <f>+'Prog 03'!I48</f>
        <v>1567372.8019999999</v>
      </c>
      <c r="J260" s="54">
        <f ca="1">+'Prog 03'!J48</f>
        <v>440348.29000000004</v>
      </c>
      <c r="K260" s="1545">
        <f t="shared" ca="1" si="70"/>
        <v>0.28094674696288374</v>
      </c>
      <c r="L260" s="54">
        <f>+'Prog 03'!L48</f>
        <v>440348.29</v>
      </c>
      <c r="M260" s="1545">
        <f t="shared" si="64"/>
        <v>0.28094674696288369</v>
      </c>
      <c r="N260" s="54">
        <f>+'Prog 03'!N48</f>
        <v>1127024.5119999999</v>
      </c>
      <c r="O260" s="1556">
        <f t="shared" si="65"/>
        <v>0.71905325303711631</v>
      </c>
      <c r="P260" s="94">
        <f>+'Prog 03'!P48</f>
        <v>3332296.3499999996</v>
      </c>
      <c r="Q260" s="54">
        <f>+'Prog 03'!Q48</f>
        <v>609599.76065999991</v>
      </c>
      <c r="R260" s="1556">
        <f t="shared" si="63"/>
        <v>0.18293683893390814</v>
      </c>
      <c r="T260" s="296"/>
      <c r="U260" s="296"/>
      <c r="W260" s="338"/>
      <c r="X260" s="331"/>
      <c r="Y260" s="331"/>
      <c r="Z260" s="331"/>
      <c r="AA260" s="336"/>
    </row>
    <row r="261" spans="2:27" ht="15" hidden="1" customHeight="1" outlineLevel="2" x14ac:dyDescent="0.25">
      <c r="B261" s="95"/>
      <c r="C261" s="51"/>
      <c r="D261" s="63"/>
      <c r="E261" s="53"/>
      <c r="F261" s="155" t="s">
        <v>678</v>
      </c>
      <c r="G261" s="460" t="str">
        <f>+'Prog 03'!G49</f>
        <v>IRAL Inversión Regional de Asignación Local (PMB)</v>
      </c>
      <c r="H261" s="93">
        <f>+'Prog 03'!H49</f>
        <v>20808775</v>
      </c>
      <c r="I261" s="54">
        <f>+'Prog 03'!I49</f>
        <v>25451323.184</v>
      </c>
      <c r="J261" s="54">
        <f ca="1">+'Prog 03'!J49</f>
        <v>382620</v>
      </c>
      <c r="K261" s="1545">
        <f t="shared" ca="1" si="70"/>
        <v>1.5033403066467461E-2</v>
      </c>
      <c r="L261" s="54">
        <f>+'Prog 03'!L49</f>
        <v>678013.10900000005</v>
      </c>
      <c r="M261" s="1545">
        <f t="shared" si="64"/>
        <v>2.6639601567993668E-2</v>
      </c>
      <c r="N261" s="54">
        <f>+'Prog 03'!N49</f>
        <v>24773310.074999999</v>
      </c>
      <c r="O261" s="1556">
        <f t="shared" si="65"/>
        <v>0.97336039843200628</v>
      </c>
      <c r="P261" s="94">
        <f>+'Prog 03'!P49</f>
        <v>22000841.819999997</v>
      </c>
      <c r="Q261" s="54">
        <f>+'Prog 03'!Q49</f>
        <v>776373.31196999992</v>
      </c>
      <c r="R261" s="1556">
        <f t="shared" si="63"/>
        <v>3.5288345706128078E-2</v>
      </c>
      <c r="T261" s="296"/>
      <c r="U261" s="296"/>
      <c r="W261" s="338"/>
      <c r="X261" s="331"/>
      <c r="Y261" s="331"/>
      <c r="Z261" s="331"/>
      <c r="AA261" s="336"/>
    </row>
    <row r="262" spans="2:27" ht="15" hidden="1" customHeight="1" outlineLevel="2" x14ac:dyDescent="0.25">
      <c r="B262" s="95"/>
      <c r="C262" s="51"/>
      <c r="D262" s="63"/>
      <c r="E262" s="53"/>
      <c r="F262" s="155" t="s">
        <v>679</v>
      </c>
      <c r="G262" s="460" t="str">
        <f>+'Prog 03'!G50</f>
        <v>Obras (PMB)</v>
      </c>
      <c r="H262" s="93">
        <f>+'Prog 03'!H50</f>
        <v>21595077.658</v>
      </c>
      <c r="I262" s="54">
        <f>+'Prog 03'!I50</f>
        <v>19686055.658</v>
      </c>
      <c r="J262" s="54">
        <f ca="1">+'Prog 03'!J50</f>
        <v>6845257.9049999993</v>
      </c>
      <c r="K262" s="1545">
        <f t="shared" ca="1" si="70"/>
        <v>0.34772114962593992</v>
      </c>
      <c r="L262" s="54">
        <f>+'Prog 03'!L50</f>
        <v>7796142.909</v>
      </c>
      <c r="M262" s="1545">
        <f t="shared" si="64"/>
        <v>0.39602361409721054</v>
      </c>
      <c r="N262" s="54">
        <f>+'Prog 03'!N50</f>
        <v>11889912.749</v>
      </c>
      <c r="O262" s="1556">
        <f t="shared" si="65"/>
        <v>0.60397638590278946</v>
      </c>
      <c r="P262" s="94">
        <f>+'Prog 03'!P50</f>
        <v>35021414.024999999</v>
      </c>
      <c r="Q262" s="54">
        <f>+'Prog 03'!Q50</f>
        <v>8940462.4748249985</v>
      </c>
      <c r="R262" s="1556">
        <f t="shared" si="63"/>
        <v>0.25528559379249677</v>
      </c>
      <c r="T262" s="296"/>
      <c r="U262" s="296"/>
      <c r="W262" s="338"/>
      <c r="X262" s="331"/>
      <c r="Y262" s="331"/>
      <c r="Z262" s="331"/>
      <c r="AA262" s="336"/>
    </row>
    <row r="263" spans="2:27" ht="15" hidden="1" customHeight="1" outlineLevel="2" x14ac:dyDescent="0.25">
      <c r="B263" s="95"/>
      <c r="C263" s="51"/>
      <c r="D263" s="60" t="s">
        <v>171</v>
      </c>
      <c r="E263" s="53"/>
      <c r="F263" s="53" t="str">
        <f>+CONCATENATE($B$223,"",$C$249,"",D263,"",E263)</f>
        <v>33.03.010</v>
      </c>
      <c r="G263" s="460" t="s">
        <v>709</v>
      </c>
      <c r="H263" s="93">
        <v>0</v>
      </c>
      <c r="I263" s="54">
        <v>0</v>
      </c>
      <c r="J263" s="54">
        <v>0</v>
      </c>
      <c r="K263" s="1545" t="str">
        <f t="shared" ref="K263:K270" si="73">IFERROR(J263/I263,"0.00%")</f>
        <v>0.00%</v>
      </c>
      <c r="L263" s="54">
        <v>0</v>
      </c>
      <c r="M263" s="1545">
        <f t="shared" si="64"/>
        <v>0</v>
      </c>
      <c r="N263" s="54">
        <v>0</v>
      </c>
      <c r="O263" s="1556">
        <f t="shared" si="65"/>
        <v>0</v>
      </c>
      <c r="P263" s="93">
        <v>0</v>
      </c>
      <c r="Q263" s="54">
        <v>0</v>
      </c>
      <c r="R263" s="1556" t="str">
        <f t="shared" si="63"/>
        <v>0.00%</v>
      </c>
      <c r="T263" s="296"/>
      <c r="U263" s="296"/>
      <c r="W263" s="338"/>
      <c r="X263" s="331"/>
      <c r="Y263" s="331"/>
      <c r="Z263" s="331"/>
      <c r="AA263" s="336"/>
    </row>
    <row r="264" spans="2:27" ht="15" hidden="1" customHeight="1" outlineLevel="2" x14ac:dyDescent="0.25">
      <c r="B264" s="95"/>
      <c r="C264" s="51"/>
      <c r="D264" s="60" t="s">
        <v>191</v>
      </c>
      <c r="E264" s="53"/>
      <c r="F264" s="53" t="str">
        <f>+CONCATENATE($B$223,"",$C$249,"",D264,"",E264)</f>
        <v>33.03.017</v>
      </c>
      <c r="G264" s="460" t="s">
        <v>527</v>
      </c>
      <c r="H264" s="93">
        <f>+'Prog 05'!H61</f>
        <v>0</v>
      </c>
      <c r="I264" s="54">
        <f>+'Prog 05'!I61</f>
        <v>0</v>
      </c>
      <c r="J264" s="54">
        <f ca="1">+'Prog 05'!J61</f>
        <v>0</v>
      </c>
      <c r="K264" s="1545" t="str">
        <f t="shared" ca="1" si="73"/>
        <v>0.00%</v>
      </c>
      <c r="L264" s="54">
        <f>+'Prog 05'!L61</f>
        <v>0</v>
      </c>
      <c r="M264" s="1545">
        <f t="shared" si="64"/>
        <v>0</v>
      </c>
      <c r="N264" s="54">
        <f>+'Prog 05'!N61</f>
        <v>0</v>
      </c>
      <c r="O264" s="1556">
        <f t="shared" si="65"/>
        <v>0</v>
      </c>
      <c r="P264" s="93">
        <f>+'Prog 05'!P61</f>
        <v>0</v>
      </c>
      <c r="Q264" s="54">
        <f ca="1">+'Prog 05'!Q61</f>
        <v>0</v>
      </c>
      <c r="R264" s="1556" t="str">
        <f ca="1">IFERROR(Q264/P264,"0.00%")</f>
        <v>0.00%</v>
      </c>
      <c r="T264" s="296"/>
      <c r="U264" s="296"/>
      <c r="W264" s="338"/>
      <c r="X264" s="331"/>
      <c r="Y264" s="331"/>
      <c r="Z264" s="331"/>
      <c r="AA264" s="336"/>
    </row>
    <row r="265" spans="2:27" ht="15" hidden="1" customHeight="1" outlineLevel="2" x14ac:dyDescent="0.25">
      <c r="B265" s="95"/>
      <c r="C265" s="51"/>
      <c r="D265" s="60" t="s">
        <v>645</v>
      </c>
      <c r="E265" s="53"/>
      <c r="F265" s="53" t="str">
        <f>+CONCATENATE($B$223,"",$C$249,"",D265,"",E265)</f>
        <v>33.03.020</v>
      </c>
      <c r="G265" s="460" t="s">
        <v>710</v>
      </c>
      <c r="H265" s="93">
        <v>0</v>
      </c>
      <c r="I265" s="54">
        <v>0</v>
      </c>
      <c r="J265" s="54">
        <v>0</v>
      </c>
      <c r="K265" s="1545" t="str">
        <f t="shared" si="73"/>
        <v>0.00%</v>
      </c>
      <c r="L265" s="54">
        <v>0</v>
      </c>
      <c r="M265" s="1545">
        <f t="shared" si="64"/>
        <v>0</v>
      </c>
      <c r="N265" s="54">
        <v>0</v>
      </c>
      <c r="O265" s="1556">
        <f t="shared" si="65"/>
        <v>0</v>
      </c>
      <c r="P265" s="93">
        <v>0</v>
      </c>
      <c r="Q265" s="54">
        <v>0</v>
      </c>
      <c r="R265" s="1556" t="str">
        <f t="shared" si="63"/>
        <v>0.00%</v>
      </c>
      <c r="T265" s="296"/>
      <c r="U265" s="296"/>
      <c r="W265" s="338"/>
      <c r="X265" s="331"/>
      <c r="Y265" s="331"/>
      <c r="Z265" s="331"/>
      <c r="AA265" s="336"/>
    </row>
    <row r="266" spans="2:27" ht="15" hidden="1" customHeight="1" outlineLevel="2" x14ac:dyDescent="0.25">
      <c r="B266" s="95"/>
      <c r="C266" s="51"/>
      <c r="D266" s="60" t="s">
        <v>192</v>
      </c>
      <c r="E266" s="53"/>
      <c r="F266" s="53" t="str">
        <f>+CONCATENATE($B$223,"",$C$249,"",D266,"",E266)</f>
        <v>33.03.021</v>
      </c>
      <c r="G266" s="460" t="s">
        <v>525</v>
      </c>
      <c r="H266" s="93">
        <f>+'Prog 05'!H62</f>
        <v>0</v>
      </c>
      <c r="I266" s="54">
        <f>+'Prog 05'!I62</f>
        <v>0</v>
      </c>
      <c r="J266" s="54">
        <f ca="1">+'Prog 05'!J62</f>
        <v>0</v>
      </c>
      <c r="K266" s="1545" t="str">
        <f t="shared" ca="1" si="73"/>
        <v>0.00%</v>
      </c>
      <c r="L266" s="54">
        <f>+'Prog 05'!L62</f>
        <v>0</v>
      </c>
      <c r="M266" s="1545">
        <f t="shared" si="64"/>
        <v>0</v>
      </c>
      <c r="N266" s="54">
        <f>+'Prog 05'!N62</f>
        <v>0</v>
      </c>
      <c r="O266" s="1556">
        <f t="shared" si="65"/>
        <v>0</v>
      </c>
      <c r="P266" s="93">
        <f>+'Prog 05'!P62</f>
        <v>0</v>
      </c>
      <c r="Q266" s="54">
        <f ca="1">+'Prog 05'!Q62</f>
        <v>0</v>
      </c>
      <c r="R266" s="1556" t="str">
        <f ca="1">IFERROR(Q266/P266,"0.00%")</f>
        <v>0.00%</v>
      </c>
      <c r="T266" s="296"/>
      <c r="U266" s="296"/>
      <c r="W266" s="338"/>
      <c r="X266" s="331"/>
      <c r="Y266" s="331"/>
      <c r="Z266" s="331"/>
      <c r="AA266" s="336"/>
    </row>
    <row r="267" spans="2:27" ht="15" hidden="1" customHeight="1" outlineLevel="2" x14ac:dyDescent="0.25">
      <c r="B267" s="95"/>
      <c r="C267" s="51"/>
      <c r="D267" s="60" t="s">
        <v>194</v>
      </c>
      <c r="E267" s="53"/>
      <c r="F267" s="53" t="str">
        <f>+CONCATENATE($B$223,"",$C$249,"",D267,"",E267)</f>
        <v>33.03.025</v>
      </c>
      <c r="G267" s="301" t="s">
        <v>526</v>
      </c>
      <c r="H267" s="175">
        <f>+'Prog 05'!H63</f>
        <v>0</v>
      </c>
      <c r="I267" s="48">
        <f>+'Prog 05'!I63</f>
        <v>0</v>
      </c>
      <c r="J267" s="48">
        <f ca="1">+'Prog 05'!J63</f>
        <v>0</v>
      </c>
      <c r="K267" s="1545" t="str">
        <f t="shared" ca="1" si="73"/>
        <v>0.00%</v>
      </c>
      <c r="L267" s="48">
        <f>+'Prog 05'!L63</f>
        <v>0</v>
      </c>
      <c r="M267" s="1545">
        <f t="shared" si="64"/>
        <v>0</v>
      </c>
      <c r="N267" s="48">
        <f>+'Prog 05'!N63</f>
        <v>0</v>
      </c>
      <c r="O267" s="1556">
        <f t="shared" si="65"/>
        <v>0</v>
      </c>
      <c r="P267" s="175">
        <f>+'Prog 05'!P63</f>
        <v>0</v>
      </c>
      <c r="Q267" s="48">
        <f ca="1">+'Prog 05'!Q63</f>
        <v>0</v>
      </c>
      <c r="R267" s="1556" t="str">
        <f ca="1">IFERROR(Q267/P267,"0.00%")</f>
        <v>0.00%</v>
      </c>
      <c r="T267" s="296"/>
      <c r="U267" s="296"/>
      <c r="W267" s="338"/>
      <c r="X267" s="331"/>
      <c r="Y267" s="331"/>
      <c r="Z267" s="331"/>
      <c r="AA267" s="336"/>
    </row>
    <row r="268" spans="2:27" ht="15" hidden="1" customHeight="1" outlineLevel="2" x14ac:dyDescent="0.25">
      <c r="B268" s="95"/>
      <c r="C268" s="51"/>
      <c r="D268" s="63" t="s">
        <v>862</v>
      </c>
      <c r="E268" s="53"/>
      <c r="F268" s="155" t="s">
        <v>640</v>
      </c>
      <c r="G268" s="460" t="str">
        <f>+'Prog 03'!G51</f>
        <v>Fondo Recuperación de  (FRC)</v>
      </c>
      <c r="H268" s="93">
        <f>+'Prog 03'!H51</f>
        <v>9719640</v>
      </c>
      <c r="I268" s="54">
        <f>+'Prog 03'!I51</f>
        <v>9719640</v>
      </c>
      <c r="J268" s="54">
        <f ca="1">+'Prog 03'!J51</f>
        <v>0</v>
      </c>
      <c r="K268" s="1545">
        <f t="shared" ca="1" si="73"/>
        <v>0</v>
      </c>
      <c r="L268" s="54">
        <f>+'Prog 03'!L51</f>
        <v>1264918.6740000001</v>
      </c>
      <c r="M268" s="1545">
        <f t="shared" si="64"/>
        <v>0.13014048606738524</v>
      </c>
      <c r="N268" s="54">
        <f>+'Prog 03'!N51</f>
        <v>8454721.3259999994</v>
      </c>
      <c r="O268" s="1556">
        <f t="shared" si="65"/>
        <v>0.86985951393261474</v>
      </c>
      <c r="P268" s="94">
        <f>+'Prog 03'!P51</f>
        <v>13834912.274999999</v>
      </c>
      <c r="Q268" s="54">
        <f>+'Prog 03'!Q51</f>
        <v>0</v>
      </c>
      <c r="R268" s="1556">
        <f t="shared" si="63"/>
        <v>0</v>
      </c>
      <c r="T268" s="296"/>
      <c r="U268" s="296"/>
      <c r="W268" s="338"/>
      <c r="X268" s="331"/>
      <c r="Y268" s="331"/>
      <c r="Z268" s="331"/>
      <c r="AA268" s="336"/>
    </row>
    <row r="269" spans="2:27" ht="15" hidden="1" customHeight="1" outlineLevel="2" x14ac:dyDescent="0.25">
      <c r="B269" s="95"/>
      <c r="C269" s="51"/>
      <c r="D269" s="60" t="s">
        <v>187</v>
      </c>
      <c r="E269" s="53"/>
      <c r="F269" s="53" t="str">
        <f>+CONCATENATE($B$223,"",$C$249,"",D269,"",E269)</f>
        <v>33.03.110</v>
      </c>
      <c r="G269" s="460" t="s">
        <v>611</v>
      </c>
      <c r="H269" s="93">
        <f>+'Prog 03'!H52</f>
        <v>17089021</v>
      </c>
      <c r="I269" s="54">
        <f>+'Prog 03'!I52</f>
        <v>17089021</v>
      </c>
      <c r="J269" s="54">
        <f ca="1">+'Prog 03'!J52</f>
        <v>0</v>
      </c>
      <c r="K269" s="1545">
        <f t="shared" ca="1" si="73"/>
        <v>0</v>
      </c>
      <c r="L269" s="54">
        <f>+'Prog 03'!L52</f>
        <v>0</v>
      </c>
      <c r="M269" s="1545">
        <f t="shared" si="64"/>
        <v>0</v>
      </c>
      <c r="N269" s="54">
        <f>+'Prog 03'!N52</f>
        <v>17089021</v>
      </c>
      <c r="O269" s="1556">
        <f t="shared" si="65"/>
        <v>1</v>
      </c>
      <c r="P269" s="93">
        <f>+'Prog 03'!P52</f>
        <v>17527200.254999999</v>
      </c>
      <c r="Q269" s="54">
        <f>+'Prog 03'!Q52</f>
        <v>0</v>
      </c>
      <c r="R269" s="1556">
        <f t="shared" si="63"/>
        <v>0</v>
      </c>
      <c r="T269" s="296"/>
      <c r="U269" s="296"/>
      <c r="W269" s="338"/>
      <c r="X269" s="331"/>
      <c r="Y269" s="331"/>
      <c r="Z269" s="331"/>
      <c r="AA269" s="336"/>
    </row>
    <row r="270" spans="2:27" ht="15" hidden="1" customHeight="1" outlineLevel="2" x14ac:dyDescent="0.25">
      <c r="B270" s="95"/>
      <c r="C270" s="51"/>
      <c r="D270" s="63" t="s">
        <v>188</v>
      </c>
      <c r="E270" s="53"/>
      <c r="F270" s="53" t="str">
        <f>+CONCATENATE($B$223,"",$C$249,"",D270,"",E270)</f>
        <v>33.03.111</v>
      </c>
      <c r="G270" s="460" t="s">
        <v>612</v>
      </c>
      <c r="H270" s="93">
        <f>+'Prog 03'!H53</f>
        <v>8937547</v>
      </c>
      <c r="I270" s="54">
        <f>+'Prog 03'!I53</f>
        <v>8937547</v>
      </c>
      <c r="J270" s="54">
        <f ca="1">+'Prog 03'!J53</f>
        <v>4644854.3209999995</v>
      </c>
      <c r="K270" s="1545">
        <f t="shared" ca="1" si="73"/>
        <v>0.51970124699763809</v>
      </c>
      <c r="L270" s="54">
        <f>+'Prog 03'!L53</f>
        <v>4644854.3210000005</v>
      </c>
      <c r="M270" s="1545">
        <f t="shared" si="64"/>
        <v>0.5197012469976382</v>
      </c>
      <c r="N270" s="54">
        <f>+'Prog 03'!N53</f>
        <v>4292692.6789999995</v>
      </c>
      <c r="O270" s="1556">
        <f t="shared" si="65"/>
        <v>0.4802987530023618</v>
      </c>
      <c r="P270" s="93">
        <f>+'Prog 03'!P53</f>
        <v>8937546.8849999998</v>
      </c>
      <c r="Q270" s="54">
        <f>+'Prog 03'!Q53</f>
        <v>2444580.674325</v>
      </c>
      <c r="R270" s="1556">
        <f t="shared" si="63"/>
        <v>0.27351808116696669</v>
      </c>
      <c r="T270" s="296"/>
      <c r="U270" s="296"/>
      <c r="W270" s="338"/>
      <c r="X270" s="331"/>
      <c r="Y270" s="331"/>
      <c r="Z270" s="331"/>
      <c r="AA270" s="336"/>
    </row>
    <row r="271" spans="2:27" ht="15" hidden="1" customHeight="1" outlineLevel="2" x14ac:dyDescent="0.25">
      <c r="B271" s="95"/>
      <c r="C271" s="51"/>
      <c r="D271" s="63" t="s">
        <v>910</v>
      </c>
      <c r="E271" s="53"/>
      <c r="F271" s="53" t="s">
        <v>909</v>
      </c>
      <c r="G271" s="460" t="s">
        <v>905</v>
      </c>
      <c r="H271" s="93">
        <f>+'Prog 03'!H54</f>
        <v>3933000</v>
      </c>
      <c r="I271" s="54">
        <f>+'Prog 03'!I54</f>
        <v>3933000</v>
      </c>
      <c r="J271" s="54">
        <f ca="1">+'Prog 03'!J54</f>
        <v>0</v>
      </c>
      <c r="K271" s="1545">
        <f ca="1">+'Prog 03'!K54</f>
        <v>0</v>
      </c>
      <c r="L271" s="54">
        <f>+'Prog 03'!L54</f>
        <v>0</v>
      </c>
      <c r="M271" s="1545">
        <f t="shared" si="64"/>
        <v>0</v>
      </c>
      <c r="N271" s="54">
        <f>+'Prog 03'!N54</f>
        <v>3933000</v>
      </c>
      <c r="O271" s="1556">
        <f t="shared" si="65"/>
        <v>1</v>
      </c>
      <c r="P271" s="93">
        <f>+'Prog 03'!P54</f>
        <v>1292715</v>
      </c>
      <c r="Q271" s="54">
        <f>+'Prog 03'!Q54</f>
        <v>0</v>
      </c>
      <c r="R271" s="1556">
        <v>0</v>
      </c>
      <c r="T271" s="296"/>
      <c r="U271" s="296"/>
      <c r="W271" s="338"/>
      <c r="X271" s="331"/>
      <c r="Y271" s="331"/>
      <c r="Z271" s="331"/>
      <c r="AA271" s="336"/>
    </row>
    <row r="272" spans="2:27" ht="15" hidden="1" customHeight="1" outlineLevel="2" x14ac:dyDescent="0.25">
      <c r="B272" s="95"/>
      <c r="C272" s="51"/>
      <c r="D272" s="63" t="s">
        <v>195</v>
      </c>
      <c r="E272" s="53"/>
      <c r="F272" s="53" t="str">
        <f t="shared" ref="F272:F288" si="74">+CONCATENATE($B$223,"",$C$249,"",D272,"",E272)</f>
        <v>33.03.130</v>
      </c>
      <c r="G272" s="460" t="s">
        <v>247</v>
      </c>
      <c r="H272" s="93">
        <f>+'Prog 05'!H64</f>
        <v>0</v>
      </c>
      <c r="I272" s="54">
        <f>+'Prog 05'!I64</f>
        <v>0</v>
      </c>
      <c r="J272" s="54">
        <f ca="1">+'Prog 05'!J64</f>
        <v>0</v>
      </c>
      <c r="K272" s="1545" t="str">
        <f t="shared" ref="K272:K282" ca="1" si="75">IFERROR(J272/I272,"0.00%")</f>
        <v>0.00%</v>
      </c>
      <c r="L272" s="54">
        <f>+'Prog 05'!L64</f>
        <v>0</v>
      </c>
      <c r="M272" s="1545">
        <f t="shared" si="64"/>
        <v>0</v>
      </c>
      <c r="N272" s="54">
        <f>+'Prog 05'!N64</f>
        <v>0</v>
      </c>
      <c r="O272" s="1556">
        <f t="shared" si="65"/>
        <v>0</v>
      </c>
      <c r="P272" s="93">
        <f>+'Prog 05'!P64</f>
        <v>0</v>
      </c>
      <c r="Q272" s="54">
        <f ca="1">+'Prog 05'!Q64</f>
        <v>0</v>
      </c>
      <c r="R272" s="1556" t="str">
        <f ca="1">IFERROR(Q272/P272,"0.00%")</f>
        <v>0.00%</v>
      </c>
      <c r="T272" s="296"/>
      <c r="U272" s="296"/>
      <c r="W272" s="338"/>
      <c r="X272" s="331"/>
      <c r="Y272" s="331"/>
      <c r="Z272" s="331"/>
      <c r="AA272" s="336"/>
    </row>
    <row r="273" spans="2:27" ht="15" hidden="1" customHeight="1" outlineLevel="2" x14ac:dyDescent="0.25">
      <c r="B273" s="95"/>
      <c r="C273" s="51"/>
      <c r="D273" s="63" t="s">
        <v>196</v>
      </c>
      <c r="E273" s="53"/>
      <c r="F273" s="53" t="str">
        <f t="shared" si="74"/>
        <v>33.03.190</v>
      </c>
      <c r="G273" s="460" t="s">
        <v>248</v>
      </c>
      <c r="H273" s="93">
        <f>+'Prog 05'!H65</f>
        <v>0</v>
      </c>
      <c r="I273" s="54">
        <f>+'Prog 05'!I65</f>
        <v>0</v>
      </c>
      <c r="J273" s="54">
        <f ca="1">+'Prog 05'!J65</f>
        <v>0</v>
      </c>
      <c r="K273" s="1545" t="str">
        <f t="shared" ca="1" si="75"/>
        <v>0.00%</v>
      </c>
      <c r="L273" s="54">
        <f>+'Prog 05'!L65</f>
        <v>0</v>
      </c>
      <c r="M273" s="1545">
        <f t="shared" si="64"/>
        <v>0</v>
      </c>
      <c r="N273" s="54">
        <f>+'Prog 05'!N65</f>
        <v>0</v>
      </c>
      <c r="O273" s="1556">
        <f t="shared" si="65"/>
        <v>0</v>
      </c>
      <c r="P273" s="93">
        <f>+'Prog 05'!P65</f>
        <v>0</v>
      </c>
      <c r="Q273" s="54">
        <f ca="1">+'Prog 05'!Q65</f>
        <v>0</v>
      </c>
      <c r="R273" s="1556" t="str">
        <f ca="1">IFERROR(Q273/P273,"0.00%")</f>
        <v>0.00%</v>
      </c>
      <c r="T273" s="296"/>
      <c r="U273" s="296"/>
      <c r="W273" s="338"/>
      <c r="X273" s="331"/>
      <c r="Y273" s="331"/>
      <c r="Z273" s="331"/>
      <c r="AA273" s="336"/>
    </row>
    <row r="274" spans="2:27" ht="15" hidden="1" customHeight="1" outlineLevel="2" x14ac:dyDescent="0.25">
      <c r="B274" s="95"/>
      <c r="C274" s="51"/>
      <c r="D274" s="60" t="s">
        <v>197</v>
      </c>
      <c r="E274" s="53"/>
      <c r="F274" s="53" t="str">
        <f t="shared" si="74"/>
        <v>33.03.418</v>
      </c>
      <c r="G274" s="460" t="s">
        <v>618</v>
      </c>
      <c r="H274" s="93">
        <f>+'Prog 05'!H66</f>
        <v>0</v>
      </c>
      <c r="I274" s="54">
        <f>+'Prog 05'!I66</f>
        <v>0</v>
      </c>
      <c r="J274" s="54">
        <f ca="1">+'Prog 05'!J66</f>
        <v>0</v>
      </c>
      <c r="K274" s="1545" t="str">
        <f t="shared" ca="1" si="75"/>
        <v>0.00%</v>
      </c>
      <c r="L274" s="54">
        <f>+'Prog 05'!L66</f>
        <v>0</v>
      </c>
      <c r="M274" s="1545">
        <f t="shared" si="64"/>
        <v>0</v>
      </c>
      <c r="N274" s="54">
        <f>+'Prog 05'!N66</f>
        <v>0</v>
      </c>
      <c r="O274" s="1556">
        <f t="shared" si="65"/>
        <v>0</v>
      </c>
      <c r="P274" s="93">
        <f>+'Prog 05'!P66</f>
        <v>0</v>
      </c>
      <c r="Q274" s="54">
        <f ca="1">+'Prog 05'!Q66</f>
        <v>0</v>
      </c>
      <c r="R274" s="1556" t="str">
        <f ca="1">IFERROR(Q274/P274,"0.00%")</f>
        <v>0.00%</v>
      </c>
      <c r="T274" s="296"/>
      <c r="U274" s="296"/>
      <c r="W274" s="338"/>
      <c r="X274" s="331"/>
      <c r="Y274" s="331"/>
      <c r="Z274" s="331"/>
      <c r="AA274" s="336"/>
    </row>
    <row r="275" spans="2:27" ht="15" hidden="1" customHeight="1" outlineLevel="2" x14ac:dyDescent="0.25">
      <c r="B275" s="95"/>
      <c r="C275" s="51"/>
      <c r="D275" s="60" t="s">
        <v>198</v>
      </c>
      <c r="E275" s="53"/>
      <c r="F275" s="53" t="str">
        <f t="shared" si="74"/>
        <v>33.03.421</v>
      </c>
      <c r="G275" s="460" t="s">
        <v>121</v>
      </c>
      <c r="H275" s="93">
        <f>+'Prog 05'!H67</f>
        <v>0</v>
      </c>
      <c r="I275" s="54">
        <f>+'Prog 05'!I67</f>
        <v>0</v>
      </c>
      <c r="J275" s="54">
        <f ca="1">+'Prog 05'!J67</f>
        <v>0</v>
      </c>
      <c r="K275" s="1545" t="str">
        <f t="shared" ca="1" si="75"/>
        <v>0.00%</v>
      </c>
      <c r="L275" s="54">
        <f>+'Prog 05'!L67</f>
        <v>0</v>
      </c>
      <c r="M275" s="1545">
        <f t="shared" si="64"/>
        <v>0</v>
      </c>
      <c r="N275" s="54">
        <f>+'Prog 05'!N67</f>
        <v>0</v>
      </c>
      <c r="O275" s="1556">
        <f t="shared" si="65"/>
        <v>0</v>
      </c>
      <c r="P275" s="93">
        <f>+'Prog 05'!P67</f>
        <v>0</v>
      </c>
      <c r="Q275" s="54">
        <f ca="1">+'Prog 05'!Q67</f>
        <v>0</v>
      </c>
      <c r="R275" s="1556" t="str">
        <f ca="1">IFERROR(Q275/P275,"0.00%")</f>
        <v>0.00%</v>
      </c>
      <c r="T275" s="296"/>
      <c r="U275" s="296"/>
      <c r="W275" s="338"/>
      <c r="X275" s="331"/>
      <c r="Y275" s="331"/>
      <c r="Z275" s="331"/>
      <c r="AA275" s="336"/>
    </row>
    <row r="276" spans="2:27" ht="15" hidden="1" customHeight="1" outlineLevel="2" x14ac:dyDescent="0.25">
      <c r="B276" s="95"/>
      <c r="C276" s="51"/>
      <c r="D276" s="60" t="s">
        <v>199</v>
      </c>
      <c r="E276" s="53"/>
      <c r="F276" s="53" t="str">
        <f t="shared" si="74"/>
        <v>33.03.426</v>
      </c>
      <c r="G276" s="460" t="s">
        <v>122</v>
      </c>
      <c r="H276" s="93">
        <f>+'Prog 05'!H68</f>
        <v>0</v>
      </c>
      <c r="I276" s="54">
        <f>+'Prog 05'!I68</f>
        <v>0</v>
      </c>
      <c r="J276" s="54">
        <f ca="1">+'Prog 05'!J68</f>
        <v>0</v>
      </c>
      <c r="K276" s="1545" t="str">
        <f t="shared" ca="1" si="75"/>
        <v>0.00%</v>
      </c>
      <c r="L276" s="54">
        <f>+'Prog 05'!L68</f>
        <v>0</v>
      </c>
      <c r="M276" s="1545">
        <f t="shared" si="64"/>
        <v>0</v>
      </c>
      <c r="N276" s="54">
        <f>+'Prog 05'!N68</f>
        <v>0</v>
      </c>
      <c r="O276" s="1556">
        <f t="shared" si="65"/>
        <v>0</v>
      </c>
      <c r="P276" s="93">
        <f>+'Prog 05'!P68</f>
        <v>0</v>
      </c>
      <c r="Q276" s="54">
        <f ca="1">+'Prog 05'!Q68</f>
        <v>0</v>
      </c>
      <c r="R276" s="1556" t="str">
        <f ca="1">IFERROR(Q276/P276,"0.00%")</f>
        <v>0.00%</v>
      </c>
      <c r="T276" s="296"/>
      <c r="U276" s="296"/>
      <c r="W276" s="338"/>
      <c r="X276" s="331"/>
      <c r="Y276" s="331"/>
      <c r="Z276" s="331"/>
      <c r="AA276" s="336"/>
    </row>
    <row r="277" spans="2:27" s="91" customFormat="1" ht="15" hidden="1" customHeight="1" outlineLevel="2" x14ac:dyDescent="0.25">
      <c r="B277" s="95"/>
      <c r="C277" s="51"/>
      <c r="D277" s="60" t="s">
        <v>256</v>
      </c>
      <c r="E277" s="53"/>
      <c r="F277" s="53" t="str">
        <f t="shared" si="74"/>
        <v>33.03.427</v>
      </c>
      <c r="G277" s="460" t="s">
        <v>263</v>
      </c>
      <c r="H277" s="93">
        <v>0</v>
      </c>
      <c r="I277" s="54">
        <v>0</v>
      </c>
      <c r="J277" s="54">
        <v>0</v>
      </c>
      <c r="K277" s="1545" t="str">
        <f t="shared" si="75"/>
        <v>0.00%</v>
      </c>
      <c r="L277" s="54">
        <v>0</v>
      </c>
      <c r="M277" s="1545">
        <f t="shared" si="64"/>
        <v>0</v>
      </c>
      <c r="N277" s="54">
        <v>0</v>
      </c>
      <c r="O277" s="1556">
        <f t="shared" si="65"/>
        <v>0</v>
      </c>
      <c r="P277" s="93">
        <v>0</v>
      </c>
      <c r="Q277" s="54">
        <v>0</v>
      </c>
      <c r="R277" s="1556" t="str">
        <f t="shared" si="63"/>
        <v>0.00%</v>
      </c>
      <c r="S277" s="42"/>
      <c r="T277" s="296"/>
      <c r="U277" s="296"/>
      <c r="V277" s="333"/>
      <c r="W277" s="338"/>
      <c r="X277" s="331"/>
      <c r="Y277" s="331"/>
      <c r="Z277" s="331"/>
      <c r="AA277" s="336"/>
    </row>
    <row r="278" spans="2:27" ht="15" hidden="1" customHeight="1" outlineLevel="2" x14ac:dyDescent="0.25">
      <c r="B278" s="95"/>
      <c r="C278" s="51"/>
      <c r="D278" s="60" t="s">
        <v>257</v>
      </c>
      <c r="E278" s="53"/>
      <c r="F278" s="53" t="str">
        <f t="shared" si="74"/>
        <v>33.03.428</v>
      </c>
      <c r="G278" s="460" t="s">
        <v>264</v>
      </c>
      <c r="H278" s="93">
        <v>0</v>
      </c>
      <c r="I278" s="54">
        <v>0</v>
      </c>
      <c r="J278" s="54">
        <v>0</v>
      </c>
      <c r="K278" s="1545" t="str">
        <f t="shared" si="75"/>
        <v>0.00%</v>
      </c>
      <c r="L278" s="54">
        <v>0</v>
      </c>
      <c r="M278" s="1545">
        <f t="shared" si="64"/>
        <v>0</v>
      </c>
      <c r="N278" s="54">
        <v>0</v>
      </c>
      <c r="O278" s="1556">
        <f t="shared" si="65"/>
        <v>0</v>
      </c>
      <c r="P278" s="93">
        <v>0</v>
      </c>
      <c r="Q278" s="54">
        <v>0</v>
      </c>
      <c r="R278" s="1556" t="str">
        <f t="shared" si="63"/>
        <v>0.00%</v>
      </c>
      <c r="T278" s="296"/>
      <c r="U278" s="296"/>
      <c r="W278" s="338"/>
      <c r="X278" s="331"/>
      <c r="Y278" s="331"/>
      <c r="Z278" s="331"/>
      <c r="AA278" s="336"/>
    </row>
    <row r="279" spans="2:27" ht="15" hidden="1" customHeight="1" outlineLevel="2" x14ac:dyDescent="0.25">
      <c r="B279" s="95"/>
      <c r="C279" s="51"/>
      <c r="D279" s="60" t="s">
        <v>200</v>
      </c>
      <c r="E279" s="53"/>
      <c r="F279" s="53" t="str">
        <f t="shared" si="74"/>
        <v>33.03.429</v>
      </c>
      <c r="G279" s="460" t="s">
        <v>608</v>
      </c>
      <c r="H279" s="93">
        <v>0</v>
      </c>
      <c r="I279" s="54">
        <v>0</v>
      </c>
      <c r="J279" s="54">
        <v>0</v>
      </c>
      <c r="K279" s="1545" t="str">
        <f t="shared" si="75"/>
        <v>0.00%</v>
      </c>
      <c r="L279" s="54">
        <v>0</v>
      </c>
      <c r="M279" s="1545">
        <f t="shared" si="64"/>
        <v>0</v>
      </c>
      <c r="N279" s="54">
        <v>0</v>
      </c>
      <c r="O279" s="1556">
        <f t="shared" si="65"/>
        <v>0</v>
      </c>
      <c r="P279" s="93">
        <v>0</v>
      </c>
      <c r="Q279" s="54">
        <v>0</v>
      </c>
      <c r="R279" s="1556" t="str">
        <f t="shared" si="63"/>
        <v>0.00%</v>
      </c>
      <c r="T279" s="296"/>
      <c r="U279" s="296"/>
      <c r="W279" s="338"/>
      <c r="X279" s="331"/>
      <c r="Y279" s="331"/>
      <c r="Z279" s="331"/>
      <c r="AA279" s="336"/>
    </row>
    <row r="280" spans="2:27" ht="15" hidden="1" customHeight="1" outlineLevel="2" x14ac:dyDescent="0.25">
      <c r="B280" s="95"/>
      <c r="C280" s="51"/>
      <c r="D280" s="60" t="s">
        <v>598</v>
      </c>
      <c r="E280" s="53"/>
      <c r="F280" s="53" t="str">
        <f t="shared" si="74"/>
        <v>33.03.431</v>
      </c>
      <c r="G280" s="460" t="s">
        <v>619</v>
      </c>
      <c r="H280" s="93">
        <v>0</v>
      </c>
      <c r="I280" s="54">
        <v>0</v>
      </c>
      <c r="J280" s="54">
        <v>0</v>
      </c>
      <c r="K280" s="1545" t="str">
        <f t="shared" si="75"/>
        <v>0.00%</v>
      </c>
      <c r="L280" s="54">
        <v>0</v>
      </c>
      <c r="M280" s="1545">
        <f t="shared" si="64"/>
        <v>0</v>
      </c>
      <c r="N280" s="54">
        <v>0</v>
      </c>
      <c r="O280" s="1556">
        <f t="shared" si="65"/>
        <v>0</v>
      </c>
      <c r="P280" s="93">
        <v>0</v>
      </c>
      <c r="Q280" s="54">
        <v>0</v>
      </c>
      <c r="R280" s="1556" t="str">
        <f t="shared" si="63"/>
        <v>0.00%</v>
      </c>
      <c r="T280" s="296"/>
      <c r="U280" s="296"/>
      <c r="W280" s="338"/>
      <c r="X280" s="331"/>
      <c r="Y280" s="331"/>
      <c r="Z280" s="331"/>
      <c r="AA280" s="336"/>
    </row>
    <row r="281" spans="2:27" ht="15" hidden="1" customHeight="1" outlineLevel="2" x14ac:dyDescent="0.25">
      <c r="B281" s="95"/>
      <c r="C281" s="51"/>
      <c r="D281" s="60" t="s">
        <v>657</v>
      </c>
      <c r="E281" s="53"/>
      <c r="F281" s="53" t="str">
        <f t="shared" si="74"/>
        <v>33.03.432</v>
      </c>
      <c r="G281" s="460" t="s">
        <v>656</v>
      </c>
      <c r="H281" s="93">
        <f>+'Prog 05'!H60</f>
        <v>38281761</v>
      </c>
      <c r="I281" s="54">
        <f>+'Prog 05'!I60</f>
        <v>12856456</v>
      </c>
      <c r="J281" s="54">
        <f ca="1">+'Prog 05'!J60</f>
        <v>0</v>
      </c>
      <c r="K281" s="1545">
        <f t="shared" ca="1" si="75"/>
        <v>0</v>
      </c>
      <c r="L281" s="54">
        <f>+'Prog 05'!L60</f>
        <v>0</v>
      </c>
      <c r="M281" s="1545">
        <f t="shared" si="64"/>
        <v>0</v>
      </c>
      <c r="N281" s="54">
        <f>+'Prog 05'!N60</f>
        <v>12856456</v>
      </c>
      <c r="O281" s="1556">
        <f t="shared" si="65"/>
        <v>1</v>
      </c>
      <c r="P281" s="93">
        <f>+'Prog 05'!P60</f>
        <v>15782069.159999998</v>
      </c>
      <c r="Q281" s="54">
        <v>0</v>
      </c>
      <c r="R281" s="1556">
        <f t="shared" si="63"/>
        <v>0</v>
      </c>
      <c r="T281" s="296"/>
      <c r="U281" s="296"/>
      <c r="W281" s="338"/>
      <c r="X281" s="331"/>
      <c r="Y281" s="331"/>
      <c r="Z281" s="331"/>
      <c r="AA281" s="336"/>
    </row>
    <row r="282" spans="2:27" ht="15" hidden="1" customHeight="1" outlineLevel="2" x14ac:dyDescent="0.25">
      <c r="B282" s="95"/>
      <c r="C282" s="51"/>
      <c r="D282" s="60" t="s">
        <v>654</v>
      </c>
      <c r="E282" s="53"/>
      <c r="F282" s="53" t="str">
        <f t="shared" si="74"/>
        <v>33.03.433</v>
      </c>
      <c r="G282" s="301" t="s">
        <v>653</v>
      </c>
      <c r="H282" s="175">
        <v>0</v>
      </c>
      <c r="I282" s="48">
        <v>0</v>
      </c>
      <c r="J282" s="54">
        <v>0</v>
      </c>
      <c r="K282" s="1545" t="str">
        <f t="shared" si="75"/>
        <v>0.00%</v>
      </c>
      <c r="L282" s="54">
        <v>0</v>
      </c>
      <c r="M282" s="1545">
        <f t="shared" si="64"/>
        <v>0</v>
      </c>
      <c r="N282" s="54">
        <v>0</v>
      </c>
      <c r="O282" s="1556">
        <f t="shared" si="65"/>
        <v>0</v>
      </c>
      <c r="P282" s="93">
        <v>0</v>
      </c>
      <c r="Q282" s="54">
        <v>0</v>
      </c>
      <c r="R282" s="1556" t="str">
        <f t="shared" si="63"/>
        <v>0.00%</v>
      </c>
      <c r="T282" s="296"/>
      <c r="U282" s="296"/>
      <c r="W282" s="338"/>
      <c r="X282" s="331"/>
      <c r="Y282" s="331"/>
      <c r="Z282" s="331"/>
      <c r="AA282" s="336"/>
    </row>
    <row r="283" spans="2:27" ht="15" hidden="1" customHeight="1" outlineLevel="2" x14ac:dyDescent="0.25">
      <c r="B283" s="95"/>
      <c r="C283" s="51"/>
      <c r="D283" s="60" t="s">
        <v>316</v>
      </c>
      <c r="E283" s="53"/>
      <c r="F283" s="53" t="str">
        <f t="shared" si="74"/>
        <v>33.03.602</v>
      </c>
      <c r="G283" s="460" t="s">
        <v>326</v>
      </c>
      <c r="H283" s="93">
        <f>+SUM(H284:H288)</f>
        <v>1396911</v>
      </c>
      <c r="I283" s="54">
        <f>+SUM(I284:I288)</f>
        <v>1265911</v>
      </c>
      <c r="J283" s="54">
        <f ca="1">+SUM(J284:J288)</f>
        <v>331396.7</v>
      </c>
      <c r="K283" s="1545">
        <f t="shared" ref="K283:K291" ca="1" si="76">IFERROR(J283/I283,"0.00%")</f>
        <v>0.26178514919295276</v>
      </c>
      <c r="L283" s="54">
        <f>+SUM(L284:L288)</f>
        <v>702598.45200000005</v>
      </c>
      <c r="M283" s="1545">
        <f t="shared" si="64"/>
        <v>0.55501409814750013</v>
      </c>
      <c r="N283" s="54">
        <f>+SUM(N284:N288)</f>
        <v>563312.54799999995</v>
      </c>
      <c r="O283" s="1556">
        <f t="shared" si="65"/>
        <v>0.44498590185249987</v>
      </c>
      <c r="P283" s="93">
        <f>+SUM(P284:P288)</f>
        <v>1225672.875</v>
      </c>
      <c r="Q283" s="54">
        <f>+SUM(Q284:Q288)</f>
        <v>102721.652055</v>
      </c>
      <c r="R283" s="1556">
        <f t="shared" si="63"/>
        <v>8.3808375097637694E-2</v>
      </c>
      <c r="T283" s="296"/>
      <c r="U283" s="296"/>
      <c r="W283" s="338"/>
      <c r="X283" s="331"/>
      <c r="Y283" s="331"/>
      <c r="Z283" s="331"/>
      <c r="AA283" s="336"/>
    </row>
    <row r="284" spans="2:27" ht="15" hidden="1" customHeight="1" outlineLevel="2" x14ac:dyDescent="0.25">
      <c r="B284" s="95"/>
      <c r="C284" s="51"/>
      <c r="D284" s="60" t="s">
        <v>167</v>
      </c>
      <c r="E284" s="53"/>
      <c r="F284" s="53" t="str">
        <f t="shared" si="74"/>
        <v>33.03.001</v>
      </c>
      <c r="G284" s="460" t="s">
        <v>711</v>
      </c>
      <c r="H284" s="93">
        <f>+'Prog 02'!H44</f>
        <v>613392</v>
      </c>
      <c r="I284" s="54">
        <f>+'Prog 02'!I44</f>
        <v>512392</v>
      </c>
      <c r="J284" s="54">
        <f ca="1">+'Prog 02'!J44</f>
        <v>240089.144</v>
      </c>
      <c r="K284" s="1545">
        <f t="shared" ca="1" si="76"/>
        <v>0.46856536401817361</v>
      </c>
      <c r="L284" s="54">
        <f>+'Prog 02'!L44</f>
        <v>357347.92599999998</v>
      </c>
      <c r="M284" s="1545">
        <f t="shared" si="64"/>
        <v>0.6974112125091726</v>
      </c>
      <c r="N284" s="54">
        <f>+'Prog 02'!N44</f>
        <v>155044.07400000002</v>
      </c>
      <c r="O284" s="1556">
        <f t="shared" si="65"/>
        <v>0.3025887874908274</v>
      </c>
      <c r="P284" s="93">
        <f>+'Prog 02'!P44</f>
        <v>538200</v>
      </c>
      <c r="Q284" s="54">
        <f>+'Prog 02'!Q44</f>
        <v>0</v>
      </c>
      <c r="R284" s="1556">
        <f t="shared" si="63"/>
        <v>0</v>
      </c>
      <c r="T284" s="296"/>
      <c r="U284" s="296"/>
      <c r="W284" s="338"/>
      <c r="X284" s="331"/>
      <c r="Y284" s="331"/>
      <c r="Z284" s="331"/>
      <c r="AA284" s="336"/>
    </row>
    <row r="285" spans="2:27" ht="15" hidden="1" customHeight="1" outlineLevel="2" x14ac:dyDescent="0.25">
      <c r="B285" s="95"/>
      <c r="C285" s="51"/>
      <c r="D285" s="60" t="s">
        <v>163</v>
      </c>
      <c r="E285" s="53"/>
      <c r="F285" s="53" t="str">
        <f t="shared" si="74"/>
        <v>33.03.002</v>
      </c>
      <c r="G285" s="460" t="s">
        <v>712</v>
      </c>
      <c r="H285" s="93">
        <f>+'Prog 02'!H45</f>
        <v>354224</v>
      </c>
      <c r="I285" s="54">
        <f>+'Prog 02'!I45</f>
        <v>324224</v>
      </c>
      <c r="J285" s="54">
        <f ca="1">+'Prog 02'!J45</f>
        <v>62519.706999999995</v>
      </c>
      <c r="K285" s="1545">
        <f t="shared" ca="1" si="76"/>
        <v>0.19282874494176863</v>
      </c>
      <c r="L285" s="54">
        <f>+'Prog 02'!L45</f>
        <v>164125.52600000001</v>
      </c>
      <c r="M285" s="1545">
        <f t="shared" si="64"/>
        <v>0.50621029288393216</v>
      </c>
      <c r="N285" s="54">
        <f>+'Prog 02'!N45</f>
        <v>160098.47399999999</v>
      </c>
      <c r="O285" s="1556">
        <f t="shared" si="65"/>
        <v>0.49378970711606784</v>
      </c>
      <c r="P285" s="93">
        <f>+'Prog 02'!P45</f>
        <v>310802.21999999997</v>
      </c>
      <c r="Q285" s="54">
        <f>+'Prog 02'!Q45</f>
        <v>102721.652055</v>
      </c>
      <c r="R285" s="1556">
        <f t="shared" si="63"/>
        <v>0.33050488524502819</v>
      </c>
      <c r="T285" s="296"/>
      <c r="U285" s="296"/>
      <c r="W285" s="338"/>
      <c r="X285" s="331"/>
      <c r="Y285" s="331"/>
      <c r="Z285" s="331"/>
      <c r="AA285" s="336"/>
    </row>
    <row r="286" spans="2:27" ht="15" hidden="1" customHeight="1" outlineLevel="2" x14ac:dyDescent="0.25">
      <c r="B286" s="95"/>
      <c r="C286" s="51"/>
      <c r="D286" s="60" t="s">
        <v>164</v>
      </c>
      <c r="E286" s="53"/>
      <c r="F286" s="53" t="str">
        <f t="shared" si="74"/>
        <v>33.03.003</v>
      </c>
      <c r="G286" s="460" t="s">
        <v>713</v>
      </c>
      <c r="H286" s="93">
        <f>+'Prog 02'!H46</f>
        <v>329029</v>
      </c>
      <c r="I286" s="54">
        <f>+'Prog 02'!I46</f>
        <v>268009</v>
      </c>
      <c r="J286" s="54">
        <f ca="1">+'Prog 02'!J46</f>
        <v>20991.599999999999</v>
      </c>
      <c r="K286" s="1545">
        <f t="shared" ca="1" si="76"/>
        <v>7.8324235380155136E-2</v>
      </c>
      <c r="L286" s="54">
        <f>+'Prog 02'!L46</f>
        <v>149940</v>
      </c>
      <c r="M286" s="1545">
        <f t="shared" si="64"/>
        <v>0.55945882414396531</v>
      </c>
      <c r="N286" s="54">
        <f>+'Prog 02'!N46</f>
        <v>118069</v>
      </c>
      <c r="O286" s="1556">
        <f t="shared" si="65"/>
        <v>0.44054117585603469</v>
      </c>
      <c r="P286" s="93">
        <f>+'Prog 02'!P46</f>
        <v>288695.65499999997</v>
      </c>
      <c r="Q286" s="54">
        <f>+'Prog 02'!Q46</f>
        <v>0</v>
      </c>
      <c r="R286" s="1556">
        <f t="shared" ref="R286:R294" si="77">IFERROR(Q286/P286,"0.00%")</f>
        <v>0</v>
      </c>
      <c r="T286" s="296"/>
      <c r="U286" s="296"/>
      <c r="W286" s="338"/>
      <c r="X286" s="331"/>
      <c r="Y286" s="331"/>
      <c r="Z286" s="331"/>
      <c r="AA286" s="336"/>
    </row>
    <row r="287" spans="2:27" ht="15" hidden="1" customHeight="1" outlineLevel="2" x14ac:dyDescent="0.25">
      <c r="B287" s="95"/>
      <c r="C287" s="51"/>
      <c r="D287" s="60" t="s">
        <v>177</v>
      </c>
      <c r="E287" s="53"/>
      <c r="F287" s="53" t="str">
        <f t="shared" si="74"/>
        <v>33.03.004</v>
      </c>
      <c r="G287" s="460" t="s">
        <v>627</v>
      </c>
      <c r="H287" s="93">
        <f>+'Prog 02'!H47</f>
        <v>41286</v>
      </c>
      <c r="I287" s="54">
        <f>+'Prog 02'!I47</f>
        <v>41286</v>
      </c>
      <c r="J287" s="54">
        <f ca="1">+'Prog 02'!J47</f>
        <v>7796.2489999999998</v>
      </c>
      <c r="K287" s="1545">
        <f t="shared" ca="1" si="76"/>
        <v>0.18883517415104392</v>
      </c>
      <c r="L287" s="54">
        <f>+'Prog 02'!L47</f>
        <v>31185</v>
      </c>
      <c r="M287" s="1545">
        <f t="shared" ref="M287:M294" si="78">+IFERROR(L287/I287,0)</f>
        <v>0.75534079348931837</v>
      </c>
      <c r="N287" s="54">
        <f>+'Prog 02'!N47</f>
        <v>10101</v>
      </c>
      <c r="O287" s="1556">
        <f t="shared" ref="O287:O294" si="79">+IFERROR(N287/I287,0)</f>
        <v>0.2446592065106816</v>
      </c>
      <c r="P287" s="93">
        <f>+'Prog 02'!P47</f>
        <v>36225</v>
      </c>
      <c r="Q287" s="54">
        <f>+'Prog 02'!Q47</f>
        <v>0</v>
      </c>
      <c r="R287" s="1556">
        <f t="shared" si="77"/>
        <v>0</v>
      </c>
      <c r="T287" s="296"/>
      <c r="U287" s="296"/>
      <c r="W287" s="338"/>
      <c r="X287" s="331"/>
      <c r="Y287" s="331"/>
      <c r="Z287" s="331"/>
      <c r="AA287" s="336"/>
    </row>
    <row r="288" spans="2:27" ht="15" hidden="1" customHeight="1" outlineLevel="2" x14ac:dyDescent="0.25">
      <c r="B288" s="95"/>
      <c r="C288" s="51"/>
      <c r="D288" s="60" t="s">
        <v>178</v>
      </c>
      <c r="E288" s="53"/>
      <c r="F288" s="53" t="str">
        <f t="shared" si="74"/>
        <v>33.03.005</v>
      </c>
      <c r="G288" s="460" t="s">
        <v>629</v>
      </c>
      <c r="H288" s="93">
        <f>+'Prog 02'!H48</f>
        <v>58980</v>
      </c>
      <c r="I288" s="54">
        <f>+'Prog 02'!I48</f>
        <v>120000</v>
      </c>
      <c r="J288" s="54">
        <f ca="1">+'Prog 02'!J48</f>
        <v>0</v>
      </c>
      <c r="K288" s="1545">
        <f t="shared" ca="1" si="76"/>
        <v>0</v>
      </c>
      <c r="L288" s="54">
        <f>+'Prog 02'!L48</f>
        <v>0</v>
      </c>
      <c r="M288" s="1545">
        <f t="shared" si="78"/>
        <v>0</v>
      </c>
      <c r="N288" s="54">
        <f>+'Prog 02'!N48</f>
        <v>120000</v>
      </c>
      <c r="O288" s="1556">
        <f t="shared" si="79"/>
        <v>1</v>
      </c>
      <c r="P288" s="93">
        <f>+'Prog 02'!P48</f>
        <v>51749.999999999993</v>
      </c>
      <c r="Q288" s="54">
        <f>+'Prog 02'!Q48</f>
        <v>0</v>
      </c>
      <c r="R288" s="1556">
        <f t="shared" si="77"/>
        <v>0</v>
      </c>
      <c r="T288" s="296"/>
      <c r="U288" s="296"/>
      <c r="W288" s="338"/>
      <c r="X288" s="331"/>
      <c r="Y288" s="331"/>
      <c r="Z288" s="331"/>
      <c r="AA288" s="336"/>
    </row>
    <row r="289" spans="2:27" ht="15" customHeight="1" collapsed="1" x14ac:dyDescent="0.25">
      <c r="B289" s="95">
        <v>34</v>
      </c>
      <c r="C289" s="51"/>
      <c r="D289" s="52"/>
      <c r="E289" s="53"/>
      <c r="F289" s="53"/>
      <c r="G289" s="459" t="s">
        <v>83</v>
      </c>
      <c r="H289" s="93">
        <f>+'Prog 01'!I192+'Prog 02'!H49+'Prog 03'!H55</f>
        <v>15249064.299999999</v>
      </c>
      <c r="I289" s="54">
        <f>+'Prog 01'!J192+'Prog 02'!I49+'Prog 03'!I55+'Prog 05'!I70</f>
        <v>39740923.399999999</v>
      </c>
      <c r="J289" s="55">
        <f ca="1">+'Prog 01'!K192+'Prog 02'!J49+'Prog 03'!J55+'Prog 05'!J70</f>
        <v>33561266.004000001</v>
      </c>
      <c r="K289" s="1545">
        <f t="shared" ca="1" si="76"/>
        <v>0.84450141397570044</v>
      </c>
      <c r="L289" s="54">
        <f>+'Prog 01'!M192+'Prog 02'!L49+'Prog 03'!L55+'Prog 05'!L70</f>
        <v>33561266.004000001</v>
      </c>
      <c r="M289" s="1545">
        <f t="shared" si="78"/>
        <v>0.84450141397570044</v>
      </c>
      <c r="N289" s="54">
        <f>+'Prog 01'!O192+'Prog 02'!N49+'Prog 03'!N55+'Prog 05'!N70</f>
        <v>6179657.3959999988</v>
      </c>
      <c r="O289" s="1556">
        <f t="shared" si="79"/>
        <v>0.15549858602429956</v>
      </c>
      <c r="P289" s="145">
        <f>SUM(P290:P293)</f>
        <v>19804485.914999999</v>
      </c>
      <c r="Q289" s="55">
        <f ca="1">SUM(Q290:Q293)</f>
        <v>10620241.468379999</v>
      </c>
      <c r="R289" s="1556">
        <f ca="1">IFERROR(Q289/P289,"0.00%")</f>
        <v>0.53625433722246652</v>
      </c>
      <c r="T289" s="296"/>
      <c r="U289" s="296"/>
      <c r="W289" s="338"/>
      <c r="X289" s="331"/>
      <c r="Y289" s="331"/>
      <c r="Z289" s="331"/>
      <c r="AA289" s="336"/>
    </row>
    <row r="290" spans="2:27" ht="15" hidden="1" customHeight="1" outlineLevel="1" x14ac:dyDescent="0.25">
      <c r="B290" s="95"/>
      <c r="C290" s="1108" t="s">
        <v>89</v>
      </c>
      <c r="D290" s="52"/>
      <c r="E290" s="53"/>
      <c r="F290" s="53" t="s">
        <v>201</v>
      </c>
      <c r="G290" s="460" t="s">
        <v>84</v>
      </c>
      <c r="H290" s="93">
        <f>+VLOOKUP(F290,matriz01,3,FALSE)</f>
        <v>12687731</v>
      </c>
      <c r="I290" s="54">
        <f>+'Prog 01'!J193</f>
        <v>12687731</v>
      </c>
      <c r="J290" s="54">
        <f ca="1">+VLOOKUP(F290,matriz01,5,FALSE)</f>
        <v>7265998.5240000002</v>
      </c>
      <c r="K290" s="1545">
        <f t="shared" ca="1" si="76"/>
        <v>0.57267911212808664</v>
      </c>
      <c r="L290" s="54">
        <f>+'Prog 01'!M193</f>
        <v>7265998.5240000002</v>
      </c>
      <c r="M290" s="1545">
        <f t="shared" si="78"/>
        <v>0.57267911212808664</v>
      </c>
      <c r="N290" s="54">
        <f>+I290-L290</f>
        <v>5421732.4759999998</v>
      </c>
      <c r="O290" s="1556">
        <f t="shared" si="79"/>
        <v>0.42732088787191341</v>
      </c>
      <c r="P290" s="93">
        <f>+'Prog 01'!Q193</f>
        <v>16004574.494999999</v>
      </c>
      <c r="Q290" s="54">
        <f ca="1">+'Prog 01'!R193</f>
        <v>7704479.6615699995</v>
      </c>
      <c r="R290" s="1556">
        <f ca="1">IFERROR(Q290/P290,"0.00%")</f>
        <v>0.48139234591815994</v>
      </c>
      <c r="T290" s="296"/>
      <c r="U290" s="296"/>
      <c r="W290" s="338"/>
      <c r="X290" s="331"/>
      <c r="AA290" s="336"/>
    </row>
    <row r="291" spans="2:27" ht="15" hidden="1" customHeight="1" outlineLevel="1" x14ac:dyDescent="0.25">
      <c r="B291" s="95"/>
      <c r="C291" s="1108" t="s">
        <v>90</v>
      </c>
      <c r="D291" s="52"/>
      <c r="E291" s="53"/>
      <c r="F291" s="53" t="s">
        <v>202</v>
      </c>
      <c r="G291" s="460" t="s">
        <v>85</v>
      </c>
      <c r="H291" s="93">
        <f>+VLOOKUP(F291,matriz01,3,FALSE)</f>
        <v>2561303</v>
      </c>
      <c r="I291" s="54">
        <f>+'Prog 01'!J194</f>
        <v>2561303</v>
      </c>
      <c r="J291" s="54">
        <f ca="1">+VLOOKUP(F291,matriz01,5,FALSE)</f>
        <v>1803475.6840000001</v>
      </c>
      <c r="K291" s="1545">
        <f t="shared" ca="1" si="76"/>
        <v>0.70412430079533739</v>
      </c>
      <c r="L291" s="54">
        <f>+'Prog 01'!M194</f>
        <v>1803475.6839999999</v>
      </c>
      <c r="M291" s="1545">
        <f t="shared" si="78"/>
        <v>0.70412430079533728</v>
      </c>
      <c r="N291" s="54">
        <f>+I291-L291</f>
        <v>757827.31600000011</v>
      </c>
      <c r="O291" s="1556">
        <f t="shared" si="79"/>
        <v>0.29587569920466267</v>
      </c>
      <c r="P291" s="93">
        <f>+'Prog 01'!Q194</f>
        <v>2586579.8849999998</v>
      </c>
      <c r="Q291" s="54">
        <f ca="1">+'Prog 01'!R194</f>
        <v>1702432.8085949996</v>
      </c>
      <c r="R291" s="1556">
        <f ca="1">IFERROR(Q291/P291,"0.00%")</f>
        <v>0.65817909528628371</v>
      </c>
      <c r="T291" s="296"/>
      <c r="U291" s="296"/>
      <c r="W291" s="338"/>
      <c r="X291" s="331"/>
      <c r="AA291" s="336"/>
    </row>
    <row r="292" spans="2:27" ht="15" hidden="1" customHeight="1" outlineLevel="1" x14ac:dyDescent="0.25">
      <c r="B292" s="95"/>
      <c r="C292" s="1108">
        <v>6</v>
      </c>
      <c r="D292" s="52"/>
      <c r="E292" s="53"/>
      <c r="F292" s="1117">
        <v>34.06</v>
      </c>
      <c r="G292" s="460" t="s">
        <v>288</v>
      </c>
      <c r="H292" s="93">
        <v>0</v>
      </c>
      <c r="I292" s="54">
        <f>+'Prog 01'!J195</f>
        <v>0</v>
      </c>
      <c r="J292" s="54">
        <v>0</v>
      </c>
      <c r="K292" s="1545" t="str">
        <f>IFERROR(J292/I292,"0.00%")</f>
        <v>0.00%</v>
      </c>
      <c r="L292" s="54">
        <f>+'Prog 01'!M195</f>
        <v>0</v>
      </c>
      <c r="M292" s="1545">
        <f t="shared" si="78"/>
        <v>0</v>
      </c>
      <c r="N292" s="54">
        <f>+I292-L292</f>
        <v>0</v>
      </c>
      <c r="O292" s="1556">
        <f t="shared" si="79"/>
        <v>0</v>
      </c>
      <c r="P292" s="93">
        <f>+'Prog 01'!Q195</f>
        <v>0</v>
      </c>
      <c r="Q292" s="54">
        <f ca="1">+'Prog 01'!R195</f>
        <v>0</v>
      </c>
      <c r="R292" s="1556" t="str">
        <f ca="1">IFERROR(Q292/P292,"0.00%")</f>
        <v>0.00%</v>
      </c>
      <c r="T292" s="296"/>
      <c r="U292" s="296"/>
      <c r="W292" s="338"/>
      <c r="X292" s="331"/>
      <c r="AA292" s="336"/>
    </row>
    <row r="293" spans="2:27" ht="15" hidden="1" customHeight="1" outlineLevel="1" x14ac:dyDescent="0.25">
      <c r="B293" s="95"/>
      <c r="C293" s="1108">
        <v>7</v>
      </c>
      <c r="D293" s="52"/>
      <c r="E293" s="53"/>
      <c r="F293" s="53" t="s">
        <v>203</v>
      </c>
      <c r="G293" s="460" t="s">
        <v>127</v>
      </c>
      <c r="H293" s="93">
        <f>+'Prog 01'!I196+'Prog 02'!H50+'Prog 03'!H56+'Prog 05'!H71</f>
        <v>30.4</v>
      </c>
      <c r="I293" s="93">
        <f>+'Prog 01'!J196+'Prog 02'!I50+'Prog 03'!I56+'Prog 05'!I71</f>
        <v>24491889.399999999</v>
      </c>
      <c r="J293" s="54">
        <f ca="1">+'Prog 01'!K196+'Prog 02'!J50+'Prog 03'!J56+'Prog 05'!J71</f>
        <v>24491791.796</v>
      </c>
      <c r="K293" s="1545">
        <f ca="1">IFERROR(J293/I293,"0.00%")</f>
        <v>0.9999960148439998</v>
      </c>
      <c r="L293" s="54">
        <f>+'Prog 01'!M196+'Prog 02'!L49+'Prog 03'!L56+'Prog 05'!L71</f>
        <v>24491791.796</v>
      </c>
      <c r="M293" s="1545">
        <f t="shared" si="78"/>
        <v>0.9999960148439998</v>
      </c>
      <c r="N293" s="54">
        <f>+I293-L293</f>
        <v>97.603999998420477</v>
      </c>
      <c r="O293" s="1556">
        <f t="shared" si="79"/>
        <v>3.9851560001908425E-6</v>
      </c>
      <c r="P293" s="93">
        <f>+'Prog 03'!P56+'Prog 01'!Q196+'Prog 02'!P50</f>
        <v>1213331.5349999999</v>
      </c>
      <c r="Q293" s="54">
        <f ca="1">+'Prog 01'!R196+'Prog 02'!Q50+'Prog 03'!Q56</f>
        <v>1213328.9982149999</v>
      </c>
      <c r="R293" s="1556">
        <f ca="1">IFERROR(Q293/P293,"0.00%")</f>
        <v>0.99999790924003307</v>
      </c>
      <c r="T293" s="296"/>
      <c r="U293" s="296"/>
      <c r="W293" s="338"/>
      <c r="X293" s="331"/>
      <c r="AA293" s="336"/>
    </row>
    <row r="294" spans="2:27" ht="15" hidden="1" customHeight="1" collapsed="1" thickBot="1" x14ac:dyDescent="0.3">
      <c r="B294" s="266">
        <v>35</v>
      </c>
      <c r="C294" s="267"/>
      <c r="D294" s="268"/>
      <c r="E294" s="269"/>
      <c r="F294" s="269"/>
      <c r="G294" s="467" t="s">
        <v>124</v>
      </c>
      <c r="H294" s="473">
        <f>+'Prog 01'!I197+'Prog 02'!H51+'Prog 03'!H57+'Prog 05'!H72</f>
        <v>0</v>
      </c>
      <c r="I294" s="270">
        <f>+'Prog 01'!J197+'Prog 02'!I51+'Prog 03'!I57+'Prog 05'!I72</f>
        <v>0</v>
      </c>
      <c r="J294" s="270">
        <v>0</v>
      </c>
      <c r="K294" s="1549" t="str">
        <f>IFERROR(J294/I294,"0.00%")</f>
        <v>0.00%</v>
      </c>
      <c r="L294" s="140">
        <f>+'Prog 01'!M202+'Prog 02'!L51+'Prog 03'!L57+'Prog 05'!L72</f>
        <v>0</v>
      </c>
      <c r="M294" s="1549">
        <f t="shared" si="78"/>
        <v>0</v>
      </c>
      <c r="N294" s="140">
        <f>+'Prog 01'!O197</f>
        <v>0</v>
      </c>
      <c r="O294" s="1561">
        <f t="shared" si="79"/>
        <v>0</v>
      </c>
      <c r="P294" s="311">
        <f>+'Prog 01'!Q197+'Prog 02'!P51+'Prog 03'!P57+'Prog 05'!P72</f>
        <v>0</v>
      </c>
      <c r="Q294" s="271">
        <v>0</v>
      </c>
      <c r="R294" s="1561" t="str">
        <f t="shared" si="77"/>
        <v>0.00%</v>
      </c>
      <c r="T294" s="296"/>
      <c r="U294" s="296"/>
      <c r="W294" s="338"/>
      <c r="X294" s="331"/>
    </row>
    <row r="295" spans="2:27" s="42" customFormat="1" ht="13.5" thickBot="1" x14ac:dyDescent="0.25">
      <c r="B295" s="1115"/>
      <c r="C295" s="33"/>
      <c r="D295" s="34"/>
      <c r="E295" s="35"/>
      <c r="F295" s="35"/>
      <c r="G295" s="31"/>
      <c r="H295" s="31"/>
      <c r="I295" s="32"/>
      <c r="J295" s="32"/>
      <c r="K295" s="32"/>
      <c r="L295" s="117"/>
      <c r="M295" s="115"/>
      <c r="N295" s="117"/>
      <c r="O295" s="32"/>
      <c r="P295" s="32"/>
      <c r="Q295" s="32"/>
      <c r="R295" s="1116"/>
      <c r="S295" s="141"/>
      <c r="T295" s="113"/>
      <c r="U295" s="113"/>
      <c r="V295" s="113"/>
      <c r="W295" s="113"/>
    </row>
    <row r="296" spans="2:27" s="42" customFormat="1" ht="21" thickBot="1" x14ac:dyDescent="0.35">
      <c r="B296" s="1715" t="s">
        <v>150</v>
      </c>
      <c r="C296" s="1716"/>
      <c r="D296" s="1716"/>
      <c r="E296" s="1716"/>
      <c r="F296" s="1716"/>
      <c r="G296" s="1716"/>
      <c r="H296" s="1716"/>
      <c r="I296" s="1716"/>
      <c r="J296" s="1716"/>
      <c r="K296" s="1716"/>
      <c r="L296" s="1716"/>
      <c r="M296" s="1716"/>
      <c r="N296" s="1716"/>
      <c r="O296" s="1716"/>
      <c r="P296" s="1739"/>
      <c r="Q296" s="1739"/>
      <c r="R296" s="1740"/>
      <c r="S296" s="1109"/>
      <c r="T296" s="113"/>
      <c r="U296" s="113"/>
      <c r="V296" s="113"/>
      <c r="W296" s="113"/>
    </row>
    <row r="297" spans="2:27" s="42" customFormat="1" ht="18.75" customHeight="1" thickBot="1" x14ac:dyDescent="0.25">
      <c r="B297" s="1727" t="s">
        <v>279</v>
      </c>
      <c r="C297" s="1728"/>
      <c r="D297" s="1728"/>
      <c r="E297" s="1728"/>
      <c r="F297" s="1728"/>
      <c r="G297" s="1729"/>
      <c r="H297" s="1741" t="s">
        <v>962</v>
      </c>
      <c r="I297" s="1742"/>
      <c r="J297" s="1742"/>
      <c r="K297" s="1742"/>
      <c r="L297" s="1742"/>
      <c r="M297" s="1742"/>
      <c r="N297" s="1742"/>
      <c r="O297" s="1743"/>
      <c r="P297" s="1718" t="s">
        <v>822</v>
      </c>
      <c r="Q297" s="1719"/>
      <c r="R297" s="1720"/>
      <c r="S297" s="1110"/>
      <c r="T297" s="113"/>
      <c r="U297" s="113"/>
      <c r="V297" s="113"/>
      <c r="W297" s="113"/>
    </row>
    <row r="298" spans="2:27" s="42" customFormat="1" ht="15.75" customHeight="1" thickBot="1" x14ac:dyDescent="0.3">
      <c r="B298" s="1730"/>
      <c r="C298" s="1731"/>
      <c r="D298" s="1731"/>
      <c r="E298" s="1731"/>
      <c r="F298" s="1731"/>
      <c r="G298" s="1732"/>
      <c r="H298" s="291" t="s">
        <v>129</v>
      </c>
      <c r="I298" s="282" t="s">
        <v>130</v>
      </c>
      <c r="J298" s="1106" t="s">
        <v>131</v>
      </c>
      <c r="K298" s="282" t="s">
        <v>132</v>
      </c>
      <c r="L298" s="292" t="s">
        <v>726</v>
      </c>
      <c r="M298" s="293" t="s">
        <v>728</v>
      </c>
      <c r="N298" s="292" t="s">
        <v>727</v>
      </c>
      <c r="O298" s="291" t="s">
        <v>729</v>
      </c>
      <c r="P298" s="285" t="s">
        <v>129</v>
      </c>
      <c r="Q298" s="285" t="s">
        <v>130</v>
      </c>
      <c r="R298" s="285" t="s">
        <v>133</v>
      </c>
      <c r="S298" s="1111" t="s">
        <v>737</v>
      </c>
      <c r="T298" s="113"/>
      <c r="U298" s="113"/>
      <c r="V298" s="113"/>
      <c r="W298" s="113"/>
    </row>
    <row r="299" spans="2:27" s="42" customFormat="1" ht="61.5" customHeight="1" thickBot="1" x14ac:dyDescent="0.25">
      <c r="B299" s="103">
        <v>1</v>
      </c>
      <c r="C299" s="104" t="s">
        <v>284</v>
      </c>
      <c r="D299" s="104" t="s">
        <v>284</v>
      </c>
      <c r="E299" s="104" t="s">
        <v>284</v>
      </c>
      <c r="F299" s="104" t="s">
        <v>284</v>
      </c>
      <c r="G299" s="384" t="s">
        <v>284</v>
      </c>
      <c r="H299" s="294" t="s">
        <v>960</v>
      </c>
      <c r="I299" s="286" t="s">
        <v>961</v>
      </c>
      <c r="J299" s="286" t="s">
        <v>1044</v>
      </c>
      <c r="K299" s="286" t="s">
        <v>1045</v>
      </c>
      <c r="L299" s="286" t="s">
        <v>741</v>
      </c>
      <c r="M299" s="286" t="s">
        <v>740</v>
      </c>
      <c r="N299" s="286" t="s">
        <v>738</v>
      </c>
      <c r="O299" s="287" t="s">
        <v>739</v>
      </c>
      <c r="P299" s="288" t="s">
        <v>1046</v>
      </c>
      <c r="Q299" s="289" t="s">
        <v>1047</v>
      </c>
      <c r="R299" s="290" t="s">
        <v>1048</v>
      </c>
      <c r="S299" s="1112" t="s">
        <v>736</v>
      </c>
      <c r="T299" s="113"/>
      <c r="U299" s="113"/>
      <c r="V299" s="113"/>
      <c r="W299" s="113"/>
    </row>
    <row r="300" spans="2:27" s="42" customFormat="1" ht="71.25" hidden="1" customHeight="1" thickBot="1" x14ac:dyDescent="0.25">
      <c r="B300" s="361">
        <v>1</v>
      </c>
      <c r="C300" s="362" t="s">
        <v>284</v>
      </c>
      <c r="D300" s="362" t="s">
        <v>284</v>
      </c>
      <c r="E300" s="362" t="s">
        <v>284</v>
      </c>
      <c r="F300" s="362" t="s">
        <v>284</v>
      </c>
      <c r="G300" s="363" t="s">
        <v>284</v>
      </c>
      <c r="H300" s="294" t="s">
        <v>960</v>
      </c>
      <c r="I300" s="286" t="s">
        <v>961</v>
      </c>
      <c r="J300" s="286" t="s">
        <v>784</v>
      </c>
      <c r="K300" s="286" t="s">
        <v>993</v>
      </c>
      <c r="L300" s="505" t="s">
        <v>741</v>
      </c>
      <c r="M300" s="286" t="s">
        <v>740</v>
      </c>
      <c r="N300" s="286" t="s">
        <v>738</v>
      </c>
      <c r="O300" s="287" t="s">
        <v>739</v>
      </c>
      <c r="P300" s="288" t="s">
        <v>992</v>
      </c>
      <c r="Q300" s="289" t="s">
        <v>785</v>
      </c>
      <c r="R300" s="290" t="s">
        <v>994</v>
      </c>
      <c r="S300" s="1112" t="s">
        <v>736</v>
      </c>
      <c r="T300" s="113"/>
      <c r="U300" s="113"/>
      <c r="V300" s="113"/>
      <c r="W300" s="113"/>
    </row>
    <row r="301" spans="2:27" s="42" customFormat="1" ht="15" customHeight="1" x14ac:dyDescent="0.2">
      <c r="B301" s="106" t="s">
        <v>662</v>
      </c>
      <c r="C301" s="107"/>
      <c r="D301" s="107"/>
      <c r="E301" s="107"/>
      <c r="F301" s="108"/>
      <c r="G301" s="183"/>
      <c r="H301" s="146">
        <f>+'Prog 01'!I9</f>
        <v>229312051.09999999</v>
      </c>
      <c r="I301" s="147">
        <f>+'Prog 01'!J9</f>
        <v>234124058.09999999</v>
      </c>
      <c r="J301" s="147">
        <f ca="1">+'Prog 01'!K9</f>
        <v>22877442.257000003</v>
      </c>
      <c r="K301" s="1543">
        <f ca="1">+J301/I301</f>
        <v>9.7715042369667535E-2</v>
      </c>
      <c r="L301" s="509">
        <f>+'Prog 01'!M9</f>
        <v>24763900.543000001</v>
      </c>
      <c r="M301" s="1543">
        <f>+L301/I301</f>
        <v>0.10577255812139881</v>
      </c>
      <c r="N301" s="1125">
        <f>+'Prog 01'!O9</f>
        <v>209360157.55700001</v>
      </c>
      <c r="O301" s="158">
        <f>+N301/I301</f>
        <v>0.89422744187860126</v>
      </c>
      <c r="P301" s="146">
        <f>+'Prog 01'!Q9</f>
        <v>42810325.154999986</v>
      </c>
      <c r="Q301" s="147">
        <f ca="1">+'Prog 01'!R9</f>
        <v>20864641.218434997</v>
      </c>
      <c r="R301" s="1563">
        <f ca="1">Q301/P301</f>
        <v>0.48737404219407415</v>
      </c>
      <c r="S301" s="1113">
        <f ca="1">+L301-J301</f>
        <v>1886458.2859999985</v>
      </c>
      <c r="T301" s="738"/>
      <c r="U301" s="738"/>
      <c r="V301" s="113"/>
      <c r="W301" s="113"/>
    </row>
    <row r="302" spans="2:27" s="42" customFormat="1" ht="15" customHeight="1" x14ac:dyDescent="0.2">
      <c r="B302" s="109" t="s">
        <v>249</v>
      </c>
      <c r="C302" s="110"/>
      <c r="D302" s="110"/>
      <c r="E302" s="110"/>
      <c r="F302" s="111"/>
      <c r="G302" s="184"/>
      <c r="H302" s="144">
        <f>+'Prog 02'!H9</f>
        <v>7376302.0999999996</v>
      </c>
      <c r="I302" s="44">
        <f>+'Prog 02'!I9</f>
        <v>7884592.0999999996</v>
      </c>
      <c r="J302" s="44">
        <f ca="1">+'Prog 02'!J9</f>
        <v>2973350.8470000001</v>
      </c>
      <c r="K302" s="1550">
        <f ca="1">+J302/I302</f>
        <v>0.37710902596977719</v>
      </c>
      <c r="L302" s="509">
        <f>+'Prog 02'!L9</f>
        <v>4521634.318</v>
      </c>
      <c r="M302" s="1543">
        <f>+L302/I302</f>
        <v>0.57347726561530055</v>
      </c>
      <c r="N302" s="139">
        <f>+'Prog 02'!N9</f>
        <v>3362957.7819999997</v>
      </c>
      <c r="O302" s="158">
        <f>+N302/I302</f>
        <v>0.42652273438469945</v>
      </c>
      <c r="P302" s="144">
        <f>+'Prog 02'!P9</f>
        <v>8760043.3499999996</v>
      </c>
      <c r="Q302" s="44">
        <f>+'Prog 02'!Q9</f>
        <v>2701975.4339399999</v>
      </c>
      <c r="R302" s="1563">
        <f>Q302/P302</f>
        <v>0.30844315786861948</v>
      </c>
      <c r="S302" s="1113">
        <f ca="1">+L302-J302</f>
        <v>1548283.4709999999</v>
      </c>
      <c r="T302" s="738"/>
      <c r="U302" s="113"/>
      <c r="V302" s="113"/>
      <c r="W302" s="113"/>
    </row>
    <row r="303" spans="2:27" s="42" customFormat="1" ht="15" customHeight="1" x14ac:dyDescent="0.2">
      <c r="B303" s="380" t="s">
        <v>250</v>
      </c>
      <c r="C303" s="375"/>
      <c r="D303" s="375"/>
      <c r="E303" s="375"/>
      <c r="F303" s="376"/>
      <c r="G303" s="377"/>
      <c r="H303" s="94">
        <f>+'Prog 03'!H11</f>
        <v>279187175.09900004</v>
      </c>
      <c r="I303" s="55">
        <f>+'Prog 03'!I11</f>
        <v>298023489.20000005</v>
      </c>
      <c r="J303" s="55">
        <f ca="1">+'Prog 03'!J11</f>
        <v>160291943.01300001</v>
      </c>
      <c r="K303" s="1550">
        <f ca="1">+J303/I303</f>
        <v>0.53785003136256138</v>
      </c>
      <c r="L303" s="509">
        <f>+'Prog 03'!L11</f>
        <v>166330187.89200002</v>
      </c>
      <c r="M303" s="1543">
        <f>+L303/I303</f>
        <v>0.55811100104387334</v>
      </c>
      <c r="N303" s="139">
        <f>+'Prog 03'!N11</f>
        <v>131693301.30800003</v>
      </c>
      <c r="O303" s="158">
        <f>+N303/I303</f>
        <v>0.4418889989561266</v>
      </c>
      <c r="P303" s="144">
        <f>+'Prog 03'!P11</f>
        <v>384479963.91000003</v>
      </c>
      <c r="Q303" s="44">
        <f ca="1">+'Prog 03'!Q11</f>
        <v>139456346.36134496</v>
      </c>
      <c r="R303" s="1563">
        <f ca="1">Q303/P303</f>
        <v>0.36271420997633375</v>
      </c>
      <c r="S303" s="1113">
        <f ca="1">+L303-J303</f>
        <v>6038244.8790000081</v>
      </c>
      <c r="T303" s="738"/>
      <c r="U303" s="113"/>
      <c r="V303" s="113"/>
      <c r="W303" s="113"/>
    </row>
    <row r="304" spans="2:27" s="42" customFormat="1" ht="15" customHeight="1" x14ac:dyDescent="0.2">
      <c r="B304" s="380" t="s">
        <v>651</v>
      </c>
      <c r="C304" s="375"/>
      <c r="D304" s="375"/>
      <c r="E304" s="375"/>
      <c r="F304" s="376"/>
      <c r="G304" s="377"/>
      <c r="H304" s="94">
        <f>+'Prog 05'!H9</f>
        <v>117499266</v>
      </c>
      <c r="I304" s="55">
        <f>+'Prog 05'!I9</f>
        <v>61138811.200000003</v>
      </c>
      <c r="J304" s="55">
        <f ca="1">+'Prog 05'!J9</f>
        <v>10191593</v>
      </c>
      <c r="K304" s="1551">
        <f ca="1">+J304/I304</f>
        <v>0.16669596284201221</v>
      </c>
      <c r="L304" s="58">
        <f>+'Prog 05'!L9</f>
        <v>10191593</v>
      </c>
      <c r="M304" s="1553">
        <f>+L304/I304</f>
        <v>0.16669596284201221</v>
      </c>
      <c r="N304" s="378">
        <f>+'Prog 05'!N9</f>
        <v>50947218.200000003</v>
      </c>
      <c r="O304" s="379">
        <f>+N304/I304</f>
        <v>0.83330403715798784</v>
      </c>
      <c r="P304" s="94">
        <f>+'Prog 05'!P9</f>
        <v>86706005.129999995</v>
      </c>
      <c r="Q304" s="55">
        <f ca="1">+'Prog 05'!Q9</f>
        <v>0</v>
      </c>
      <c r="R304" s="1564">
        <f ca="1">Q304/P304</f>
        <v>0</v>
      </c>
      <c r="S304" s="1113">
        <f ca="1">+L304-J304</f>
        <v>0</v>
      </c>
      <c r="T304" s="738"/>
      <c r="U304" s="113"/>
      <c r="V304" s="113"/>
      <c r="W304" s="113"/>
    </row>
    <row r="305" spans="2:23" s="42" customFormat="1" ht="12.75" customHeight="1" thickBot="1" x14ac:dyDescent="0.25">
      <c r="B305" s="1733"/>
      <c r="C305" s="1734"/>
      <c r="D305" s="1734"/>
      <c r="E305" s="1734"/>
      <c r="F305" s="1734"/>
      <c r="G305" s="1734"/>
      <c r="H305" s="1734"/>
      <c r="I305" s="1734"/>
      <c r="J305" s="1734"/>
      <c r="K305" s="1734"/>
      <c r="L305" s="1734"/>
      <c r="M305" s="1734"/>
      <c r="N305" s="1734"/>
      <c r="O305" s="1734"/>
      <c r="P305" s="1734"/>
      <c r="Q305" s="1734"/>
      <c r="R305" s="1735"/>
      <c r="T305" s="738"/>
      <c r="U305" s="113"/>
      <c r="V305" s="113"/>
      <c r="W305" s="113"/>
    </row>
    <row r="306" spans="2:23" s="42" customFormat="1" ht="16.5" thickBot="1" x14ac:dyDescent="0.3">
      <c r="B306" s="1736" t="s">
        <v>140</v>
      </c>
      <c r="C306" s="1737"/>
      <c r="D306" s="1737"/>
      <c r="E306" s="1737"/>
      <c r="F306" s="1737"/>
      <c r="G306" s="1738"/>
      <c r="H306" s="278">
        <f>SUM(H301:H304)</f>
        <v>633374794.29900002</v>
      </c>
      <c r="I306" s="279">
        <f>SUM(I301:I304)</f>
        <v>601170950.60000014</v>
      </c>
      <c r="J306" s="279">
        <f ca="1">SUM(J301:J304)</f>
        <v>196334329.11700001</v>
      </c>
      <c r="K306" s="1552">
        <f ca="1">+J306/I306</f>
        <v>0.32658652072434313</v>
      </c>
      <c r="L306" s="280">
        <f>SUM(L301:L304)</f>
        <v>205807315.75300002</v>
      </c>
      <c r="M306" s="1567">
        <f>+L306/I306</f>
        <v>0.34234407957935015</v>
      </c>
      <c r="N306" s="280">
        <f>SUM(N301:N304)</f>
        <v>395363634.84700006</v>
      </c>
      <c r="O306" s="1566">
        <f>+N306/I306</f>
        <v>0.6576559204206498</v>
      </c>
      <c r="P306" s="281">
        <f>SUM(P301:P305)</f>
        <v>522756337.54500002</v>
      </c>
      <c r="Q306" s="281">
        <f ca="1">SUM(Q301:Q305)</f>
        <v>163022963.01371998</v>
      </c>
      <c r="R306" s="1565">
        <f ca="1">Q306/P306</f>
        <v>0.31185267648656023</v>
      </c>
      <c r="S306" s="1114">
        <f ca="1">+J306-L306</f>
        <v>-9472986.6360000074</v>
      </c>
      <c r="T306" s="738"/>
      <c r="U306" s="113"/>
      <c r="V306" s="113"/>
      <c r="W306" s="113"/>
    </row>
    <row r="307" spans="2:23" s="42" customFormat="1" ht="15" hidden="1" customHeight="1" x14ac:dyDescent="0.2">
      <c r="B307" s="85"/>
      <c r="C307" s="86"/>
      <c r="D307" s="87"/>
      <c r="E307" s="88"/>
      <c r="F307" s="88"/>
      <c r="G307" s="43"/>
      <c r="H307" s="42">
        <f t="shared" ref="H307:R307" si="80">+H9-H306</f>
        <v>0</v>
      </c>
      <c r="I307" s="42">
        <f t="shared" si="80"/>
        <v>-0.10000014305114746</v>
      </c>
      <c r="J307" s="42">
        <f t="shared" ca="1" si="80"/>
        <v>0</v>
      </c>
      <c r="K307" s="42">
        <f t="shared" ca="1" si="80"/>
        <v>5.4325155485202004E-11</v>
      </c>
      <c r="L307" s="89">
        <f t="shared" si="80"/>
        <v>0</v>
      </c>
      <c r="M307" s="454">
        <f t="shared" si="80"/>
        <v>5.6946281024039536E-11</v>
      </c>
      <c r="N307" s="42">
        <f t="shared" si="80"/>
        <v>0</v>
      </c>
      <c r="O307" s="42">
        <f t="shared" si="80"/>
        <v>1.093958257314398E-10</v>
      </c>
      <c r="P307" s="312">
        <f t="shared" si="80"/>
        <v>0</v>
      </c>
      <c r="Q307" s="42">
        <f t="shared" ca="1" si="80"/>
        <v>0</v>
      </c>
      <c r="R307" s="42">
        <f t="shared" ca="1" si="80"/>
        <v>0</v>
      </c>
      <c r="T307" s="113"/>
      <c r="U307" s="113"/>
      <c r="V307" s="113"/>
      <c r="W307" s="113"/>
    </row>
    <row r="308" spans="2:23" ht="12.75" customHeight="1" x14ac:dyDescent="0.2">
      <c r="H308" s="455">
        <f>+H9-H306</f>
        <v>0</v>
      </c>
      <c r="I308" s="455">
        <f t="shared" ref="I308:R308" si="81">+I9-I306</f>
        <v>-0.10000014305114746</v>
      </c>
      <c r="J308" s="455">
        <f t="shared" ca="1" si="81"/>
        <v>0</v>
      </c>
      <c r="K308" s="455">
        <f t="shared" ca="1" si="81"/>
        <v>5.4325155485202004E-11</v>
      </c>
      <c r="L308" s="455">
        <f t="shared" si="81"/>
        <v>0</v>
      </c>
      <c r="M308" s="455">
        <f t="shared" si="81"/>
        <v>5.6946281024039536E-11</v>
      </c>
      <c r="N308" s="455">
        <f t="shared" si="81"/>
        <v>0</v>
      </c>
      <c r="O308" s="455">
        <f t="shared" si="81"/>
        <v>1.093958257314398E-10</v>
      </c>
      <c r="P308" s="455">
        <f t="shared" si="81"/>
        <v>0</v>
      </c>
      <c r="Q308" s="455">
        <f t="shared" ca="1" si="81"/>
        <v>0</v>
      </c>
      <c r="R308" s="455">
        <f t="shared" ca="1" si="81"/>
        <v>0</v>
      </c>
      <c r="S308" s="314">
        <f ca="1">+S306-S9</f>
        <v>-9472986.6360000074</v>
      </c>
    </row>
    <row r="309" spans="2:23" ht="12.75" customHeight="1" x14ac:dyDescent="0.2">
      <c r="G309" s="42"/>
      <c r="H309" s="42"/>
    </row>
    <row r="310" spans="2:23" ht="12.75" customHeight="1" x14ac:dyDescent="0.2">
      <c r="G310" s="42"/>
      <c r="H310" s="42"/>
    </row>
    <row r="311" spans="2:23" ht="12.75" customHeight="1" x14ac:dyDescent="0.2">
      <c r="G311" s="42"/>
      <c r="H311" s="42"/>
    </row>
    <row r="312" spans="2:23" ht="12.75" customHeight="1" x14ac:dyDescent="0.2">
      <c r="G312" s="42"/>
      <c r="H312" s="42"/>
      <c r="O312" s="275"/>
    </row>
    <row r="313" spans="2:23" ht="12.75" customHeight="1" x14ac:dyDescent="0.2">
      <c r="G313" s="42"/>
      <c r="H313" s="42"/>
      <c r="K313" s="275"/>
      <c r="O313" s="275"/>
    </row>
    <row r="314" spans="2:23" ht="12.75" customHeight="1" x14ac:dyDescent="0.2">
      <c r="G314" s="42"/>
      <c r="H314" s="42"/>
      <c r="K314" s="275"/>
      <c r="M314" s="737"/>
      <c r="O314" s="738"/>
    </row>
    <row r="315" spans="2:23" ht="12.75" customHeight="1" x14ac:dyDescent="0.2">
      <c r="G315" s="42"/>
      <c r="H315" s="42"/>
      <c r="K315" s="275"/>
      <c r="O315" s="275"/>
    </row>
    <row r="316" spans="2:23" ht="12.75" customHeight="1" x14ac:dyDescent="0.2">
      <c r="G316" s="42"/>
      <c r="H316" s="42"/>
      <c r="K316" s="275"/>
      <c r="M316" s="737"/>
      <c r="N316" s="737"/>
      <c r="O316" s="737"/>
    </row>
    <row r="317" spans="2:23" ht="12.75" customHeight="1" x14ac:dyDescent="0.2">
      <c r="G317" s="42"/>
      <c r="H317" s="42"/>
      <c r="K317" s="275"/>
      <c r="O317" s="739"/>
    </row>
    <row r="318" spans="2:23" ht="12.75" customHeight="1" x14ac:dyDescent="0.2">
      <c r="G318" s="42"/>
      <c r="H318" s="42"/>
      <c r="K318" s="275"/>
      <c r="O318" s="275"/>
    </row>
    <row r="319" spans="2:23" ht="12.75" customHeight="1" x14ac:dyDescent="0.2">
      <c r="G319" s="42"/>
      <c r="H319" s="42"/>
      <c r="K319" s="275"/>
      <c r="O319" s="275"/>
    </row>
    <row r="320" spans="2:23" ht="12.75" customHeight="1" x14ac:dyDescent="0.2">
      <c r="G320" s="42"/>
      <c r="H320" s="42"/>
      <c r="K320" s="275"/>
      <c r="O320" s="275"/>
    </row>
    <row r="321" spans="7:8" ht="12.75" customHeight="1" x14ac:dyDescent="0.2">
      <c r="G321" s="42"/>
      <c r="H321" s="42"/>
    </row>
    <row r="322" spans="7:8" ht="12.75" customHeight="1" x14ac:dyDescent="0.2">
      <c r="G322" s="42"/>
      <c r="H322" s="42"/>
    </row>
  </sheetData>
  <mergeCells count="12">
    <mergeCell ref="B305:R305"/>
    <mergeCell ref="B306:G306"/>
    <mergeCell ref="B296:R296"/>
    <mergeCell ref="H5:O5"/>
    <mergeCell ref="H297:O297"/>
    <mergeCell ref="B5:G7"/>
    <mergeCell ref="B2:R2"/>
    <mergeCell ref="B4:R4"/>
    <mergeCell ref="P297:R297"/>
    <mergeCell ref="P5:R5"/>
    <mergeCell ref="B3:R3"/>
    <mergeCell ref="B297:G298"/>
  </mergeCells>
  <phoneticPr fontId="26" type="noConversion"/>
  <printOptions horizontalCentered="1"/>
  <pageMargins left="1" right="1" top="1" bottom="1" header="0.5" footer="0.5"/>
  <pageSetup paperSize="5" scale="80" orientation="landscape" r:id="rId1"/>
  <ignoredErrors>
    <ignoredError sqref="H98 H115:H117 H107 I84:J84 H108:J108 H122:H126 J122:J124 I111:I117 H127:J129 I121:I126 H133 J116:J117 H118:I120 H64:J66 P37 P41 H37:J37 I98:I107 I141 H76:I76 H69:J69 H68:I68 H83:I83 H85:I85 J119:J120 J126 H131 Q38:Q40 P47:Q47 Q48:Q50 Q57:Q58 Q60 P69:Q71 Q64:Q66 Q74 H142:J142 M295 P56 I134:I139 H33:J35 L68:L71 M306 L73:L76 O10 I109 K9:M10 N11 L13:L22 H26:J27 H28 L32:L41 P52:Q53 L43:L53 P61:Q61 H56:J56 H60:J61 H59 J131 N68:N71 N73:N76 L11 N13:N22 N25:N27 N29:N30 N32:N41 N43:N53 N56:N58 N60:N61 H29:J30 L25:L27 L29:L30 L56:L58 L60:L61 P43:P46 N64:N66 L63:L66 J63 H58:J58 H57 J57 H25:I25 Q193 P150:R152 K111:M130 K146:R146 K196:Q196 K282:Q288 Q192:R192 K209:R209 R193:R196 K88:M88 M78 K78:L87 M85:R87 K192:N194 K151:O152 K149:N150 K294:O294 K131:L144 M131:M141 M142:R142 K273:N281 O272:R279 O280:Q281 M79:N84 O81:R84 O194:Q194 O192:P193 O150 O149:R149 K190:R191 N111:R117 R280:R293 R147 O79:O80 K272:L272 N272 K250:R256 O249 Q249:R249 K197:R199 K90:R110 K89:O89 Q89:R89 K306 O78:R78 K263:R270 K257:M262 O257:R262 K245:R247 K242:M242 O242:R242 K212:O212 K216:R222 K215 R215 N119:R124 N118:O118 Q118:R118 R88 R79:R80 K225:R241 R224 K200:O200 Q200:R200 K248:P248 R248 O88 K213 M213 Q294:R294 K153:R174 K180:R180 O211 K210:K211 M210:M211 O210:R210 P51 M144:R144 M143:P143 R143 R211:R212 K181:O181 R181 K202:M203 O202:R203 K186:R188 K293 M293 O293:Q293 K290:Q292 K289 M289 O289:Q289 Q213:R213 K176:R178 K175:O175 R175 K243:R243 O224 K223:M224 O223:R223 K183:R184 N130:R141 N129:P129 R129 N126:R128 N125:P125 R125 M215 O215:P215 O213" formula="1"/>
    <ignoredError sqref="B10 C224 C187:D187 C249:D249 F293 F216 C155:D155 D225:D240 C194:D195 F290:F291 C147 D183 C180:D180 D190 D192:D193 C177:D178 D188" numberStoredAsText="1"/>
    <ignoredError sqref="I180 Q306 I178" emptyCellReference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>
    <tabColor rgb="FF00B050"/>
    <pageSetUpPr fitToPage="1"/>
  </sheetPr>
  <dimension ref="A1:CF1262"/>
  <sheetViews>
    <sheetView zoomScale="70" zoomScaleNormal="70" workbookViewId="0">
      <pane xSplit="2" ySplit="9" topLeftCell="C10" activePane="bottomRight" state="frozen"/>
      <selection activeCell="H72" sqref="H72"/>
      <selection pane="topRight" activeCell="H72" sqref="H72"/>
      <selection pane="bottomLeft" activeCell="H72" sqref="H72"/>
      <selection pane="bottomRight" activeCell="L9" sqref="L9"/>
    </sheetView>
  </sheetViews>
  <sheetFormatPr baseColWidth="10" defaultColWidth="11.42578125" defaultRowHeight="12.75" x14ac:dyDescent="0.25"/>
  <cols>
    <col min="1" max="1" width="5.7109375" style="167" customWidth="1"/>
    <col min="2" max="2" width="4.28515625" style="1593" hidden="1" customWidth="1"/>
    <col min="3" max="3" width="7.140625" style="1434" bestFit="1" customWidth="1"/>
    <col min="4" max="4" width="7" style="1315" bestFit="1" customWidth="1"/>
    <col min="5" max="5" width="6.7109375" style="1316" bestFit="1" customWidth="1"/>
    <col min="6" max="6" width="5.85546875" style="1316" hidden="1" customWidth="1"/>
    <col min="7" max="7" width="14.5703125" style="1316" hidden="1" customWidth="1"/>
    <col min="8" max="8" width="59.7109375" style="97" customWidth="1"/>
    <col min="9" max="11" width="23.7109375" style="1317" customWidth="1"/>
    <col min="12" max="12" width="23.7109375" style="1321" customWidth="1"/>
    <col min="13" max="13" width="23.7109375" style="1317" hidden="1" customWidth="1"/>
    <col min="14" max="14" width="23.7109375" style="1321" hidden="1" customWidth="1"/>
    <col min="15" max="15" width="23.7109375" style="1317" hidden="1" customWidth="1"/>
    <col min="16" max="16" width="23.7109375" style="1321" hidden="1" customWidth="1"/>
    <col min="17" max="17" width="25.42578125" style="1322" customWidth="1"/>
    <col min="18" max="18" width="25.42578125" style="1317" customWidth="1"/>
    <col min="19" max="19" width="25.42578125" style="1321" customWidth="1"/>
    <col min="20" max="20" width="17.7109375" style="1321" hidden="1" customWidth="1"/>
    <col min="21" max="22" width="17.7109375" style="1322" hidden="1" customWidth="1"/>
    <col min="23" max="26" width="17.7109375" style="1317" hidden="1" customWidth="1"/>
    <col min="27" max="29" width="17.7109375" style="1320" hidden="1" customWidth="1"/>
    <col min="30" max="31" width="23" style="1320" hidden="1" customWidth="1"/>
    <col min="32" max="37" width="17.7109375" style="1320" hidden="1" customWidth="1"/>
    <col min="38" max="38" width="33.28515625" style="620" hidden="1" customWidth="1"/>
    <col min="39" max="46" width="14.42578125" style="620" hidden="1" customWidth="1"/>
    <col min="47" max="47" width="33.28515625" style="620" hidden="1" customWidth="1"/>
    <col min="48" max="49" width="15.28515625" style="620" hidden="1" customWidth="1"/>
    <col min="50" max="50" width="16.42578125" style="620" hidden="1" customWidth="1"/>
    <col min="51" max="52" width="14.42578125" style="620" hidden="1" customWidth="1"/>
    <col min="53" max="55" width="16" style="620" hidden="1" customWidth="1"/>
    <col min="56" max="56" width="17.85546875" style="620" hidden="1" customWidth="1"/>
    <col min="57" max="57" width="28.140625" style="620" hidden="1" customWidth="1"/>
    <col min="58" max="58" width="21.28515625" style="620" hidden="1" customWidth="1"/>
    <col min="59" max="60" width="29.28515625" style="620" hidden="1" customWidth="1"/>
    <col min="61" max="61" width="16.28515625" style="575" hidden="1" customWidth="1"/>
    <col min="62" max="62" width="29" style="620" hidden="1" customWidth="1"/>
    <col min="63" max="63" width="17.7109375" style="620" hidden="1" customWidth="1"/>
    <col min="64" max="67" width="17.7109375" style="575" hidden="1" customWidth="1"/>
    <col min="68" max="68" width="17.7109375" style="98" hidden="1" customWidth="1"/>
    <col min="69" max="69" width="17.7109375" style="620" hidden="1" customWidth="1"/>
    <col min="70" max="70" width="17.7109375" style="97" hidden="1" customWidth="1"/>
    <col min="71" max="73" width="17.28515625" style="97" hidden="1" customWidth="1"/>
    <col min="74" max="16384" width="11.42578125" style="97"/>
  </cols>
  <sheetData>
    <row r="1" spans="1:73" customFormat="1" ht="15.75" thickBot="1" x14ac:dyDescent="0.3">
      <c r="A1" s="1433"/>
      <c r="B1" s="1590"/>
      <c r="C1" s="1433"/>
      <c r="J1" s="686"/>
      <c r="K1" s="686"/>
      <c r="L1" s="686"/>
      <c r="M1" s="686"/>
      <c r="N1" s="1568"/>
      <c r="O1" s="686"/>
      <c r="P1" s="684"/>
      <c r="Q1" s="747"/>
      <c r="R1" s="747"/>
      <c r="S1" s="747"/>
      <c r="T1" s="747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1599"/>
      <c r="AW1" s="1599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721"/>
      <c r="BJ1" s="38"/>
    </row>
    <row r="2" spans="1:73" s="868" customFormat="1" ht="27" customHeight="1" thickBot="1" x14ac:dyDescent="0.3">
      <c r="A2" s="666"/>
      <c r="B2" s="1591"/>
      <c r="C2" s="1754" t="s">
        <v>1003</v>
      </c>
      <c r="D2" s="1755"/>
      <c r="E2" s="1755"/>
      <c r="F2" s="1755"/>
      <c r="G2" s="1755"/>
      <c r="H2" s="1755"/>
      <c r="I2" s="1755"/>
      <c r="J2" s="1755"/>
      <c r="K2" s="1755"/>
      <c r="L2" s="1755"/>
      <c r="M2" s="1755"/>
      <c r="N2" s="1755"/>
      <c r="O2" s="1755"/>
      <c r="P2" s="1755"/>
      <c r="Q2" s="1755"/>
      <c r="R2" s="1755"/>
      <c r="S2" s="1755"/>
      <c r="T2" s="1755"/>
      <c r="U2" s="1755"/>
      <c r="V2" s="1755"/>
      <c r="W2" s="1755"/>
      <c r="X2" s="1755"/>
      <c r="Y2" s="1755"/>
      <c r="Z2" s="1755"/>
      <c r="AA2" s="1755"/>
      <c r="AB2" s="1755"/>
      <c r="AC2" s="1755"/>
      <c r="AD2" s="1755"/>
      <c r="AE2" s="1755"/>
      <c r="AF2" s="1755"/>
      <c r="AG2" s="1755"/>
      <c r="AH2" s="1755"/>
      <c r="AI2" s="1755"/>
      <c r="AJ2" s="1755"/>
      <c r="AK2" s="1755"/>
      <c r="AL2" s="865"/>
      <c r="AM2" s="865"/>
      <c r="AN2" s="865"/>
      <c r="AO2" s="865"/>
      <c r="AP2" s="865"/>
      <c r="AQ2" s="865"/>
      <c r="AR2" s="865"/>
      <c r="AS2" s="865"/>
      <c r="AT2" s="865"/>
      <c r="AU2" s="865"/>
      <c r="AV2" s="865"/>
      <c r="AW2" s="865"/>
      <c r="AX2" s="865"/>
      <c r="AY2" s="865"/>
      <c r="AZ2" s="865"/>
      <c r="BA2" s="865"/>
      <c r="BB2" s="865"/>
      <c r="BC2" s="865"/>
      <c r="BD2" s="865"/>
      <c r="BE2" s="865"/>
      <c r="BF2" s="865"/>
      <c r="BG2" s="865"/>
      <c r="BH2" s="865"/>
      <c r="BI2" s="866"/>
      <c r="BJ2" s="865"/>
      <c r="BK2" s="865"/>
      <c r="BL2" s="866"/>
      <c r="BM2" s="866"/>
      <c r="BN2" s="866"/>
      <c r="BO2" s="866"/>
      <c r="BP2" s="867"/>
      <c r="BQ2" s="865"/>
    </row>
    <row r="3" spans="1:73" s="666" customFormat="1" ht="27" hidden="1" customHeight="1" x14ac:dyDescent="0.25">
      <c r="B3" s="1591"/>
      <c r="C3" s="869"/>
      <c r="D3" s="870"/>
      <c r="E3" s="871"/>
      <c r="F3" s="871"/>
      <c r="G3" s="871"/>
      <c r="H3" s="872"/>
      <c r="I3" s="873"/>
      <c r="J3" s="873"/>
      <c r="K3" s="873"/>
      <c r="L3" s="874"/>
      <c r="M3" s="873"/>
      <c r="N3" s="874"/>
      <c r="O3" s="873"/>
      <c r="P3" s="874"/>
      <c r="Q3" s="875"/>
      <c r="R3" s="873"/>
      <c r="S3" s="874"/>
      <c r="T3" s="874" t="s">
        <v>266</v>
      </c>
      <c r="U3" s="876" t="s">
        <v>126</v>
      </c>
      <c r="V3" s="874" t="s">
        <v>266</v>
      </c>
      <c r="W3" s="876" t="s">
        <v>126</v>
      </c>
      <c r="X3" s="874" t="s">
        <v>266</v>
      </c>
      <c r="Y3" s="876" t="s">
        <v>126</v>
      </c>
      <c r="Z3" s="874" t="s">
        <v>266</v>
      </c>
      <c r="AA3" s="876" t="s">
        <v>126</v>
      </c>
      <c r="AB3" s="874" t="s">
        <v>266</v>
      </c>
      <c r="AC3" s="876" t="s">
        <v>126</v>
      </c>
      <c r="AD3" s="874" t="s">
        <v>266</v>
      </c>
      <c r="AE3" s="876" t="s">
        <v>126</v>
      </c>
      <c r="AF3" s="876"/>
      <c r="AG3" s="876"/>
      <c r="AH3" s="876"/>
      <c r="AI3" s="876"/>
      <c r="AJ3" s="876"/>
      <c r="AK3" s="876"/>
      <c r="AL3" s="877"/>
      <c r="AM3" s="877"/>
      <c r="AN3" s="877"/>
      <c r="AO3" s="877"/>
      <c r="AP3" s="877"/>
      <c r="AQ3" s="877"/>
      <c r="AR3" s="877"/>
      <c r="AS3" s="877"/>
      <c r="AT3" s="877"/>
      <c r="AU3" s="877"/>
      <c r="AV3" s="877"/>
      <c r="AW3" s="877"/>
      <c r="AX3" s="877"/>
      <c r="AY3" s="877"/>
      <c r="AZ3" s="877"/>
      <c r="BA3" s="877"/>
      <c r="BB3" s="877"/>
      <c r="BC3" s="877"/>
      <c r="BD3" s="877"/>
      <c r="BE3" s="877"/>
      <c r="BF3" s="877"/>
      <c r="BG3" s="877"/>
      <c r="BH3" s="877"/>
      <c r="BI3" s="878"/>
      <c r="BJ3" s="877"/>
      <c r="BK3" s="877"/>
      <c r="BL3" s="878"/>
      <c r="BM3" s="878"/>
      <c r="BN3" s="878"/>
      <c r="BO3" s="878"/>
      <c r="BP3" s="879"/>
      <c r="BQ3" s="877"/>
    </row>
    <row r="4" spans="1:73" s="666" customFormat="1" ht="27" hidden="1" customHeight="1" x14ac:dyDescent="0.25">
      <c r="B4" s="1591"/>
      <c r="C4" s="869"/>
      <c r="D4" s="870"/>
      <c r="E4" s="871"/>
      <c r="F4" s="871"/>
      <c r="G4" s="871"/>
      <c r="H4" s="872"/>
      <c r="I4" s="873"/>
      <c r="J4" s="873"/>
      <c r="K4" s="873"/>
      <c r="L4" s="874"/>
      <c r="M4" s="873"/>
      <c r="N4" s="874"/>
      <c r="O4" s="873"/>
      <c r="P4" s="874"/>
      <c r="Q4" s="875"/>
      <c r="R4" s="873"/>
      <c r="S4" s="874"/>
      <c r="T4" s="874"/>
      <c r="U4" s="875"/>
      <c r="V4" s="875"/>
      <c r="W4" s="880"/>
      <c r="X4" s="880"/>
      <c r="Y4" s="880"/>
      <c r="Z4" s="880"/>
      <c r="AA4" s="881"/>
      <c r="AB4" s="881"/>
      <c r="AC4" s="881"/>
      <c r="AD4" s="881"/>
      <c r="AE4" s="881"/>
      <c r="AF4" s="881"/>
      <c r="AG4" s="881"/>
      <c r="AH4" s="881"/>
      <c r="AI4" s="881"/>
      <c r="AJ4" s="881"/>
      <c r="AK4" s="882"/>
      <c r="AL4" s="877"/>
      <c r="AM4" s="877"/>
      <c r="AN4" s="877"/>
      <c r="AO4" s="877"/>
      <c r="AP4" s="877"/>
      <c r="AQ4" s="877"/>
      <c r="AR4" s="877"/>
      <c r="AS4" s="877"/>
      <c r="AT4" s="877"/>
      <c r="AU4" s="877"/>
      <c r="AV4" s="877"/>
      <c r="AW4" s="877"/>
      <c r="AX4" s="877"/>
      <c r="AY4" s="877"/>
      <c r="AZ4" s="877"/>
      <c r="BA4" s="877"/>
      <c r="BB4" s="877"/>
      <c r="BC4" s="877"/>
      <c r="BD4" s="877"/>
      <c r="BE4" s="877"/>
      <c r="BF4" s="877"/>
      <c r="BG4" s="877"/>
      <c r="BH4" s="877"/>
      <c r="BI4" s="878"/>
      <c r="BJ4" s="877"/>
      <c r="BK4" s="877"/>
      <c r="BL4" s="878"/>
      <c r="BM4" s="878"/>
      <c r="BN4" s="878"/>
      <c r="BO4" s="878"/>
      <c r="BP4" s="879"/>
      <c r="BQ4" s="877"/>
    </row>
    <row r="5" spans="1:73" s="868" customFormat="1" ht="27" customHeight="1" thickBot="1" x14ac:dyDescent="0.3">
      <c r="A5" s="666"/>
      <c r="B5" s="1591"/>
      <c r="C5" s="1752" t="s">
        <v>1002</v>
      </c>
      <c r="D5" s="1753"/>
      <c r="E5" s="1753"/>
      <c r="F5" s="1753"/>
      <c r="G5" s="1753"/>
      <c r="H5" s="1753"/>
      <c r="I5" s="1753"/>
      <c r="J5" s="1753"/>
      <c r="K5" s="1753"/>
      <c r="L5" s="1753"/>
      <c r="M5" s="1753"/>
      <c r="N5" s="1753"/>
      <c r="O5" s="1753"/>
      <c r="P5" s="1753"/>
      <c r="Q5" s="1753"/>
      <c r="R5" s="1753"/>
      <c r="S5" s="1753"/>
      <c r="T5" s="1753"/>
      <c r="U5" s="1753"/>
      <c r="V5" s="1753"/>
      <c r="W5" s="1753"/>
      <c r="X5" s="1753"/>
      <c r="Y5" s="1753"/>
      <c r="Z5" s="1753"/>
      <c r="AA5" s="1753"/>
      <c r="AB5" s="1753"/>
      <c r="AC5" s="1753"/>
      <c r="AD5" s="1753"/>
      <c r="AE5" s="1753"/>
      <c r="AF5" s="1753"/>
      <c r="AG5" s="1753"/>
      <c r="AH5" s="1753"/>
      <c r="AI5" s="1753"/>
      <c r="AJ5" s="1753"/>
      <c r="AK5" s="1753"/>
      <c r="AL5" s="865"/>
      <c r="AM5" s="865"/>
      <c r="AN5" s="865"/>
      <c r="AO5" s="865"/>
      <c r="AP5" s="865"/>
      <c r="AQ5" s="865"/>
      <c r="AR5" s="865"/>
      <c r="AS5" s="865"/>
      <c r="AT5" s="865"/>
      <c r="AU5" s="865"/>
      <c r="AV5" s="865"/>
      <c r="AW5" s="865"/>
      <c r="AX5" s="865"/>
      <c r="AY5" s="865"/>
      <c r="AZ5" s="865"/>
      <c r="BA5" s="865"/>
      <c r="BB5" s="865"/>
      <c r="BC5" s="865"/>
      <c r="BD5" s="865"/>
      <c r="BE5" s="865"/>
      <c r="BF5" s="865"/>
      <c r="BG5" s="865"/>
      <c r="BH5" s="865"/>
      <c r="BI5" s="866"/>
      <c r="BJ5" s="865"/>
      <c r="BK5" s="865"/>
      <c r="BL5" s="866"/>
      <c r="BM5" s="866"/>
      <c r="BN5" s="866"/>
      <c r="BO5" s="866"/>
      <c r="BP5" s="867"/>
      <c r="BQ5" s="865"/>
    </row>
    <row r="6" spans="1:73" s="216" customFormat="1" ht="27" customHeight="1" thickBot="1" x14ac:dyDescent="0.3">
      <c r="A6" s="666"/>
      <c r="B6" s="1591"/>
      <c r="C6" s="1756" t="s">
        <v>977</v>
      </c>
      <c r="D6" s="1757"/>
      <c r="E6" s="1757"/>
      <c r="F6" s="1757"/>
      <c r="G6" s="1757"/>
      <c r="H6" s="1757"/>
      <c r="I6" s="1760" t="s">
        <v>962</v>
      </c>
      <c r="J6" s="1761"/>
      <c r="K6" s="1761"/>
      <c r="L6" s="1761"/>
      <c r="M6" s="1761"/>
      <c r="N6" s="1761"/>
      <c r="O6" s="1761"/>
      <c r="P6" s="1762"/>
      <c r="Q6" s="1763" t="s">
        <v>822</v>
      </c>
      <c r="R6" s="1764"/>
      <c r="S6" s="1765"/>
      <c r="T6" s="1768"/>
      <c r="U6" s="1769"/>
      <c r="V6" s="1771"/>
      <c r="W6" s="1772"/>
      <c r="X6" s="1775"/>
      <c r="Y6" s="1776"/>
      <c r="Z6" s="1409"/>
      <c r="AA6" s="1409"/>
      <c r="AB6" s="1770"/>
      <c r="AC6" s="1769"/>
      <c r="AD6" s="1770"/>
      <c r="AE6" s="1769"/>
      <c r="AF6" s="1142"/>
      <c r="AG6" s="840"/>
      <c r="AH6" s="841"/>
      <c r="AI6" s="1142"/>
      <c r="AJ6" s="840"/>
      <c r="AK6" s="841"/>
      <c r="AL6" s="621"/>
      <c r="AM6" s="621"/>
      <c r="AN6" s="621"/>
      <c r="AO6" s="621"/>
      <c r="AP6" s="621"/>
      <c r="AQ6" s="621"/>
      <c r="AR6" s="621"/>
      <c r="AS6" s="621"/>
      <c r="AT6" s="621"/>
      <c r="AU6" s="621"/>
      <c r="AV6" s="621"/>
      <c r="AW6" s="621"/>
      <c r="AX6" s="621"/>
      <c r="AY6" s="621"/>
      <c r="AZ6" s="621"/>
      <c r="BA6" s="621"/>
      <c r="BB6" s="621"/>
      <c r="BC6" s="621"/>
      <c r="BD6" s="621"/>
      <c r="BE6" s="621"/>
      <c r="BF6" s="621"/>
      <c r="BG6" s="621"/>
      <c r="BH6" s="621"/>
      <c r="BI6" s="574"/>
      <c r="BJ6" s="621"/>
      <c r="BK6" s="621"/>
      <c r="BL6" s="574"/>
      <c r="BM6" s="574"/>
      <c r="BN6" s="574"/>
      <c r="BO6" s="574"/>
      <c r="BP6" s="381"/>
      <c r="BQ6" s="621"/>
    </row>
    <row r="7" spans="1:73" s="216" customFormat="1" ht="27" customHeight="1" thickBot="1" x14ac:dyDescent="0.3">
      <c r="A7" s="666"/>
      <c r="B7" s="1591"/>
      <c r="C7" s="1758"/>
      <c r="D7" s="1759"/>
      <c r="E7" s="1759"/>
      <c r="F7" s="1759"/>
      <c r="G7" s="1759"/>
      <c r="H7" s="1759"/>
      <c r="I7" s="843" t="s">
        <v>129</v>
      </c>
      <c r="J7" s="883" t="s">
        <v>130</v>
      </c>
      <c r="K7" s="844" t="s">
        <v>131</v>
      </c>
      <c r="L7" s="884" t="s">
        <v>132</v>
      </c>
      <c r="M7" s="844" t="s">
        <v>726</v>
      </c>
      <c r="N7" s="884" t="s">
        <v>728</v>
      </c>
      <c r="O7" s="883" t="s">
        <v>727</v>
      </c>
      <c r="P7" s="885" t="s">
        <v>729</v>
      </c>
      <c r="Q7" s="950" t="s">
        <v>129</v>
      </c>
      <c r="R7" s="886" t="s">
        <v>130</v>
      </c>
      <c r="S7" s="887" t="s">
        <v>133</v>
      </c>
      <c r="T7" s="1766" t="s">
        <v>0</v>
      </c>
      <c r="U7" s="1767"/>
      <c r="V7" s="1770" t="s">
        <v>136</v>
      </c>
      <c r="W7" s="1768"/>
      <c r="X7" s="1773" t="s">
        <v>6</v>
      </c>
      <c r="Y7" s="1774"/>
      <c r="Z7" s="1775" t="s">
        <v>7</v>
      </c>
      <c r="AA7" s="1776"/>
      <c r="AB7" s="1777" t="s">
        <v>8</v>
      </c>
      <c r="AC7" s="1767"/>
      <c r="AD7" s="1770" t="s">
        <v>9</v>
      </c>
      <c r="AE7" s="1769"/>
      <c r="AF7" s="888" t="s">
        <v>79</v>
      </c>
      <c r="AG7" s="889" t="s">
        <v>10</v>
      </c>
      <c r="AH7" s="890" t="s">
        <v>11</v>
      </c>
      <c r="AI7" s="888" t="s">
        <v>12</v>
      </c>
      <c r="AJ7" s="889" t="s">
        <v>13</v>
      </c>
      <c r="AK7" s="890" t="s">
        <v>14</v>
      </c>
      <c r="AL7" s="621"/>
      <c r="AM7" s="621"/>
      <c r="AN7" s="621"/>
      <c r="AO7" s="621"/>
      <c r="AP7" s="621"/>
      <c r="AQ7" s="621"/>
      <c r="AR7" s="621"/>
      <c r="AS7" s="621"/>
      <c r="AT7" s="621"/>
      <c r="AU7" s="621"/>
      <c r="AV7" s="621"/>
      <c r="AW7" s="621"/>
      <c r="AX7" s="621"/>
      <c r="AY7" s="621"/>
      <c r="AZ7" s="621"/>
      <c r="BA7" s="621"/>
      <c r="BB7" s="621"/>
      <c r="BC7" s="621"/>
      <c r="BD7" s="621"/>
      <c r="BE7" s="621"/>
      <c r="BF7" s="621"/>
      <c r="BG7" s="621"/>
      <c r="BH7" s="621"/>
      <c r="BI7" s="574"/>
      <c r="BJ7" s="621"/>
      <c r="BK7" s="621"/>
      <c r="BL7" s="574"/>
      <c r="BM7" s="574"/>
      <c r="BN7" s="574"/>
      <c r="BO7" s="574"/>
      <c r="BP7" s="381"/>
      <c r="BQ7" s="621"/>
    </row>
    <row r="8" spans="1:73" s="29" customFormat="1" ht="57" customHeight="1" thickBot="1" x14ac:dyDescent="0.3">
      <c r="A8" s="665"/>
      <c r="B8" s="1592"/>
      <c r="C8" s="1758"/>
      <c r="D8" s="1759"/>
      <c r="E8" s="1759"/>
      <c r="F8" s="1759"/>
      <c r="G8" s="1759"/>
      <c r="H8" s="1759"/>
      <c r="I8" s="1020" t="s">
        <v>960</v>
      </c>
      <c r="J8" s="1021" t="s">
        <v>961</v>
      </c>
      <c r="K8" s="1021" t="s">
        <v>1044</v>
      </c>
      <c r="L8" s="1021" t="s">
        <v>1045</v>
      </c>
      <c r="M8" s="1021" t="s">
        <v>741</v>
      </c>
      <c r="N8" s="1612" t="s">
        <v>740</v>
      </c>
      <c r="O8" s="1021" t="s">
        <v>738</v>
      </c>
      <c r="P8" s="1022" t="s">
        <v>739</v>
      </c>
      <c r="Q8" s="1613" t="s">
        <v>1046</v>
      </c>
      <c r="R8" s="1614" t="s">
        <v>1047</v>
      </c>
      <c r="S8" s="1615" t="s">
        <v>1048</v>
      </c>
      <c r="T8" s="525" t="s">
        <v>963</v>
      </c>
      <c r="U8" s="1037" t="s">
        <v>866</v>
      </c>
      <c r="V8" s="525" t="s">
        <v>963</v>
      </c>
      <c r="W8" s="1260" t="s">
        <v>866</v>
      </c>
      <c r="X8" s="449" t="s">
        <v>963</v>
      </c>
      <c r="Y8" s="1260" t="s">
        <v>866</v>
      </c>
      <c r="Z8" s="449" t="s">
        <v>963</v>
      </c>
      <c r="AA8" s="1037" t="s">
        <v>866</v>
      </c>
      <c r="AB8" s="449" t="s">
        <v>963</v>
      </c>
      <c r="AC8" s="1502" t="s">
        <v>866</v>
      </c>
      <c r="AD8" s="525" t="s">
        <v>963</v>
      </c>
      <c r="AE8" s="1037" t="s">
        <v>866</v>
      </c>
      <c r="AF8" s="912" t="s">
        <v>866</v>
      </c>
      <c r="AG8" s="525" t="s">
        <v>866</v>
      </c>
      <c r="AH8" s="915" t="s">
        <v>866</v>
      </c>
      <c r="AI8" s="1503" t="s">
        <v>866</v>
      </c>
      <c r="AJ8" s="525" t="s">
        <v>866</v>
      </c>
      <c r="AK8" s="915" t="s">
        <v>866</v>
      </c>
      <c r="AL8" s="1750"/>
      <c r="AM8" s="1751"/>
      <c r="AN8" s="1571"/>
      <c r="AO8" s="1571"/>
      <c r="AP8" s="1571"/>
      <c r="AQ8" s="1571"/>
      <c r="AR8" s="381"/>
      <c r="AS8" s="381"/>
      <c r="AT8" s="381"/>
      <c r="AU8" s="381"/>
      <c r="AV8" s="381"/>
      <c r="AW8" s="381"/>
      <c r="AX8" s="381"/>
      <c r="AY8" s="621"/>
      <c r="AZ8" s="621"/>
      <c r="BA8" s="621"/>
      <c r="BB8" s="621"/>
      <c r="BC8" s="621"/>
      <c r="BD8" s="621"/>
      <c r="BE8" s="621"/>
      <c r="BF8" s="621"/>
      <c r="BG8" s="621"/>
      <c r="BH8" s="621"/>
      <c r="BI8" s="574"/>
      <c r="BJ8" s="621"/>
      <c r="BK8" s="1325"/>
      <c r="BM8" s="667"/>
      <c r="BN8" s="381"/>
      <c r="BO8" s="381"/>
      <c r="BP8" s="574"/>
      <c r="BQ8" s="621"/>
    </row>
    <row r="9" spans="1:73" s="216" customFormat="1" ht="36" customHeight="1" x14ac:dyDescent="0.25">
      <c r="A9" s="666"/>
      <c r="B9" s="1592" t="str">
        <f>+'P01 2024'!AC2</f>
        <v>Concepto Presupuestario</v>
      </c>
      <c r="C9" s="212" t="s">
        <v>1001</v>
      </c>
      <c r="D9" s="213" t="s">
        <v>92</v>
      </c>
      <c r="E9" s="214" t="s">
        <v>93</v>
      </c>
      <c r="F9" s="214" t="s">
        <v>94</v>
      </c>
      <c r="G9" s="214"/>
      <c r="H9" s="196" t="s">
        <v>82</v>
      </c>
      <c r="I9" s="1606">
        <f>+I10+I78+I146+I172+I178+I192+I142+I189</f>
        <v>229312051.09999999</v>
      </c>
      <c r="J9" s="1607">
        <f>+J10+J78+J142+J146+J172+J178+J192+J197+J189</f>
        <v>234124058.09999999</v>
      </c>
      <c r="K9" s="1607">
        <f ca="1">+K10+K78+K142+K146+K172+K178+K192+K197+K189</f>
        <v>22877442.257000003</v>
      </c>
      <c r="L9" s="1608">
        <f ca="1">IFERROR(K9/J9,0)</f>
        <v>9.7715042369667535E-2</v>
      </c>
      <c r="M9" s="1607">
        <f>+M10+M78+M142+M146+M172+M178+M192+M189</f>
        <v>24763900.543000001</v>
      </c>
      <c r="N9" s="1608">
        <f>+IFERROR(M9/J9,0%)</f>
        <v>0.10577255812139881</v>
      </c>
      <c r="O9" s="1607">
        <f>+O10+O78+O142+O146+O172+O178+O192+O197+O189</f>
        <v>209360157.55700001</v>
      </c>
      <c r="P9" s="1609">
        <f>+IFERROR(O9/J9,0)</f>
        <v>0.89422744187860126</v>
      </c>
      <c r="Q9" s="1497">
        <f>+Q10+Q78+Q142+Q146+Q172+Q178+Q192+Q197</f>
        <v>42810325.154999986</v>
      </c>
      <c r="R9" s="1610">
        <f ca="1">+R10+R78+R142+R146+R172+R178+R192</f>
        <v>20864641.218434997</v>
      </c>
      <c r="S9" s="1611">
        <f ca="1">IFERROR(R9/Q9,"0.00"%)</f>
        <v>0.48737404219407415</v>
      </c>
      <c r="T9" s="1495">
        <f>+T10+T78+T142+T146+T172+T178+T189+T192+T197</f>
        <v>3438786.8309999998</v>
      </c>
      <c r="U9" s="1496">
        <f>+U10+U78+U146+U192</f>
        <v>2444048.1047249995</v>
      </c>
      <c r="V9" s="1497">
        <f>+V10+V78+V142+V146+V172+V178+V192+V197</f>
        <v>1473988.5689999999</v>
      </c>
      <c r="W9" s="1497">
        <f>+W10+W78+W142+W146+W172+W178+W192+W197</f>
        <v>1370238.9032699997</v>
      </c>
      <c r="X9" s="1498">
        <f t="shared" ref="X9:AJ9" si="0">+X10+X78+X146+X172+X178+X192</f>
        <v>10534650.613</v>
      </c>
      <c r="Y9" s="1498">
        <f t="shared" si="0"/>
        <v>9742998.6710099988</v>
      </c>
      <c r="Z9" s="1498">
        <f t="shared" si="0"/>
        <v>1638310.1770000004</v>
      </c>
      <c r="AA9" s="1496">
        <f t="shared" si="0"/>
        <v>2839236.6888899999</v>
      </c>
      <c r="AB9" s="1498">
        <f t="shared" si="0"/>
        <v>1717240.5799999998</v>
      </c>
      <c r="AC9" s="1496">
        <f t="shared" si="0"/>
        <v>1564654.3268850001</v>
      </c>
      <c r="AD9" s="1500">
        <f>+AD10+AD78+AD146+AD172+AD178+AD192</f>
        <v>3070895.4870000002</v>
      </c>
      <c r="AE9" s="1496">
        <f t="shared" si="0"/>
        <v>2674666.7736749994</v>
      </c>
      <c r="AF9" s="1483">
        <f t="shared" si="0"/>
        <v>2498923.611</v>
      </c>
      <c r="AG9" s="1500">
        <f t="shared" si="0"/>
        <v>1925872.6540000001</v>
      </c>
      <c r="AH9" s="1499">
        <f t="shared" si="0"/>
        <v>9536302.2280000001</v>
      </c>
      <c r="AI9" s="1501">
        <f t="shared" si="0"/>
        <v>2783465.7</v>
      </c>
      <c r="AJ9" s="1498">
        <f t="shared" si="0"/>
        <v>1826895.743</v>
      </c>
      <c r="AK9" s="1499">
        <f>+AK10+AK78+AK146+AK172+AK178+AK192+AK142</f>
        <v>4374093.1789999995</v>
      </c>
      <c r="AL9" s="621"/>
      <c r="AM9" s="1600"/>
      <c r="AN9" s="1600"/>
      <c r="AO9" s="1600"/>
      <c r="AP9" s="1600"/>
      <c r="AQ9" s="1600"/>
      <c r="AR9" s="1600"/>
      <c r="AS9" s="1600"/>
      <c r="AT9" s="1600"/>
      <c r="AU9" s="761"/>
      <c r="AV9" s="1601"/>
      <c r="AW9" s="1601"/>
      <c r="AX9" s="1601"/>
      <c r="AY9" s="1601"/>
      <c r="AZ9" s="1504"/>
      <c r="BA9" s="1504"/>
      <c r="BB9" s="722"/>
      <c r="BC9" s="1287"/>
      <c r="BD9" s="621"/>
      <c r="BE9" s="621"/>
      <c r="BF9" s="621"/>
      <c r="BG9" s="621"/>
      <c r="BH9" s="621"/>
      <c r="BI9" s="722"/>
      <c r="BJ9" s="621"/>
      <c r="BK9" s="722"/>
      <c r="BL9" s="722"/>
      <c r="BM9" s="722"/>
      <c r="BN9" s="722"/>
      <c r="BO9" s="703"/>
      <c r="BP9" s="381"/>
      <c r="BQ9" s="621"/>
      <c r="BR9" s="574"/>
      <c r="BS9" s="381"/>
      <c r="BT9" s="381"/>
      <c r="BU9" s="381"/>
    </row>
    <row r="10" spans="1:73" ht="15" customHeight="1" x14ac:dyDescent="0.25">
      <c r="B10" s="1593" t="s">
        <v>462</v>
      </c>
      <c r="C10" s="388" t="s">
        <v>153</v>
      </c>
      <c r="D10" s="69"/>
      <c r="E10" s="73"/>
      <c r="F10" s="73"/>
      <c r="G10" s="73"/>
      <c r="H10" s="931" t="s">
        <v>16</v>
      </c>
      <c r="I10" s="957">
        <f>+'P01 2024'!H3</f>
        <v>19060021</v>
      </c>
      <c r="J10" s="958">
        <f>+'P01 2024'!CE3</f>
        <v>19078325</v>
      </c>
      <c r="K10" s="958">
        <f ca="1">+K11+K41+K72</f>
        <v>9694100.8570000008</v>
      </c>
      <c r="L10" s="941">
        <f t="shared" ref="L10:L73" ca="1" si="1">IFERROR(K10/J10,0)</f>
        <v>0.50812117190581463</v>
      </c>
      <c r="M10" s="958">
        <f>+'P01 2024'!CG3</f>
        <v>9694100.8570000008</v>
      </c>
      <c r="N10" s="941">
        <f>+IFERROR(M10/J10,0)</f>
        <v>0.50812117190581463</v>
      </c>
      <c r="O10" s="958">
        <f>+'P01 2024'!CH3</f>
        <v>9384224.1429999992</v>
      </c>
      <c r="P10" s="951">
        <f>+IFERROR(O10/J10,0)</f>
        <v>0.49187882809418537</v>
      </c>
      <c r="Q10" s="520">
        <f>+'P01 2023'!CH3</f>
        <v>17982302.174999997</v>
      </c>
      <c r="R10" s="451">
        <f ca="1">+R11+R41+R72</f>
        <v>9337919.473664999</v>
      </c>
      <c r="S10" s="972">
        <f ca="1">IFERROR(R10/Q10,"0.00"%)</f>
        <v>0.51928387048500924</v>
      </c>
      <c r="T10" s="945">
        <f>+'P01 2024'!K3</f>
        <v>1271754.44</v>
      </c>
      <c r="U10" s="529">
        <f t="shared" ref="U10:AF10" si="2">+U11+U41+U72</f>
        <v>1232652.7794149998</v>
      </c>
      <c r="V10" s="538">
        <f>+'P01 2024'!Q3</f>
        <v>1289694.69</v>
      </c>
      <c r="W10" s="1212">
        <f t="shared" si="2"/>
        <v>1269193.1552999998</v>
      </c>
      <c r="X10" s="513">
        <f>+'P01 2024'!AE3</f>
        <v>2224450.5929999999</v>
      </c>
      <c r="Y10" s="1212">
        <f t="shared" si="2"/>
        <v>2142217.4065199997</v>
      </c>
      <c r="Z10" s="1212">
        <f>+'P01 2024'!AT3</f>
        <v>1325958.8700000001</v>
      </c>
      <c r="AA10" s="486">
        <f t="shared" si="2"/>
        <v>1275895.9105199999</v>
      </c>
      <c r="AB10" s="1272">
        <f>+'P01 2024'!BI3</f>
        <v>1314037.568</v>
      </c>
      <c r="AC10" s="529">
        <f t="shared" si="2"/>
        <v>1267843.63536</v>
      </c>
      <c r="AD10" s="1272">
        <f>+'P01 2024'!BX3</f>
        <v>2268204.696</v>
      </c>
      <c r="AE10" s="486">
        <f t="shared" si="2"/>
        <v>2147930.6665499997</v>
      </c>
      <c r="AF10" s="1383">
        <f t="shared" si="2"/>
        <v>1234631.3029999998</v>
      </c>
      <c r="AG10" s="538">
        <f>+'P01 2023'!DF3</f>
        <v>1233265.0870000001</v>
      </c>
      <c r="AH10" s="614">
        <f>+'P01 2023'!DX3</f>
        <v>2104847.6460000002</v>
      </c>
      <c r="AI10" s="656">
        <f>+'P01 2023'!EN3</f>
        <v>1229019.1100000001</v>
      </c>
      <c r="AJ10" s="530">
        <f>+'P01 2023'!FD3</f>
        <v>1329446.118</v>
      </c>
      <c r="AK10" s="614">
        <f>+'P01 2023'!FS3</f>
        <v>2298637.4989999998</v>
      </c>
      <c r="AL10" s="621"/>
      <c r="AM10" s="621"/>
      <c r="AN10" s="621"/>
      <c r="AO10" s="621"/>
      <c r="AP10" s="621"/>
      <c r="AQ10" s="621"/>
      <c r="AR10" s="621"/>
      <c r="AS10" s="621"/>
      <c r="AT10" s="621"/>
      <c r="AU10" s="761"/>
      <c r="AV10" s="1601"/>
      <c r="AW10" s="1601"/>
      <c r="AX10" s="1601"/>
      <c r="AY10" s="1601"/>
      <c r="AZ10" s="1505"/>
      <c r="BA10" s="1505"/>
      <c r="BB10" s="621"/>
      <c r="BC10" s="621"/>
      <c r="BD10" s="621"/>
      <c r="BE10" s="621"/>
      <c r="BF10" s="621"/>
      <c r="BG10" s="621"/>
      <c r="BH10" s="621"/>
      <c r="BI10" s="722"/>
      <c r="BJ10" s="621"/>
      <c r="BK10" s="722"/>
      <c r="BL10" s="722"/>
      <c r="BM10" s="722"/>
      <c r="BN10" s="722"/>
      <c r="BP10" s="381"/>
      <c r="BQ10" s="621"/>
      <c r="BR10" s="574"/>
      <c r="BS10" s="381"/>
      <c r="BT10" s="624"/>
      <c r="BU10" s="624"/>
    </row>
    <row r="11" spans="1:73" ht="15" hidden="1" customHeight="1" x14ac:dyDescent="0.25">
      <c r="B11" s="1593" t="s">
        <v>461</v>
      </c>
      <c r="C11" s="388"/>
      <c r="D11" s="69" t="s">
        <v>155</v>
      </c>
      <c r="E11" s="73"/>
      <c r="F11" s="73"/>
      <c r="G11" s="73"/>
      <c r="H11" s="931" t="s">
        <v>17</v>
      </c>
      <c r="I11" s="957">
        <f>+'P01 2024'!H4</f>
        <v>980243.5</v>
      </c>
      <c r="J11" s="958">
        <f>+'P01 2024'!CE4</f>
        <v>982127.27800000005</v>
      </c>
      <c r="K11" s="958">
        <f ca="1">+K12+K25+K28+K32+K37</f>
        <v>426704.99699999992</v>
      </c>
      <c r="L11" s="941">
        <f t="shared" ca="1" si="1"/>
        <v>0.43447016141221556</v>
      </c>
      <c r="M11" s="958">
        <f>+'P01 2024'!CG4</f>
        <v>426704.99699999997</v>
      </c>
      <c r="N11" s="941">
        <f t="shared" ref="N11:N23" si="3">+IFERROR(M11/J11,0)</f>
        <v>0.43447016141221562</v>
      </c>
      <c r="O11" s="958">
        <f>+'P01 2024'!CH4</f>
        <v>555422.28099999996</v>
      </c>
      <c r="P11" s="951">
        <f t="shared" ref="P11:P74" si="4">+IFERROR(O11/J11,0)</f>
        <v>0.56552983858778427</v>
      </c>
      <c r="Q11" s="520">
        <f>+'P01 2023'!CH4</f>
        <v>1148057.0264699999</v>
      </c>
      <c r="R11" s="451">
        <f ca="1">+R12+R25+R28+R32+R37</f>
        <v>431974.30265999999</v>
      </c>
      <c r="S11" s="972">
        <f ca="1">IFERROR(R11/Q11,"0.00"%)</f>
        <v>0.37626554491654252</v>
      </c>
      <c r="T11" s="945">
        <f>+'P01 2024'!K4</f>
        <v>61946.52</v>
      </c>
      <c r="U11" s="486">
        <f t="shared" ref="U11:AE11" si="5">+U12+U25+U28+U32+U37</f>
        <v>58274.438174999988</v>
      </c>
      <c r="V11" s="538">
        <f>+'P01 2024'!Q4</f>
        <v>60628.006000000001</v>
      </c>
      <c r="W11" s="1212">
        <f>+'P01 2023'!N4</f>
        <v>62501.120459999991</v>
      </c>
      <c r="X11" s="513">
        <f>+'P01 2024'!AE4</f>
        <v>95449.534</v>
      </c>
      <c r="Y11" s="1212">
        <f t="shared" si="5"/>
        <v>93749.454404999982</v>
      </c>
      <c r="Z11" s="1212">
        <f>+'P01 2024'!AT4</f>
        <v>60448.627999999997</v>
      </c>
      <c r="AA11" s="486">
        <f t="shared" si="5"/>
        <v>60641.71811999999</v>
      </c>
      <c r="AB11" s="1272">
        <f>+'P01 2024'!BI4</f>
        <v>56809.207999999999</v>
      </c>
      <c r="AC11" s="486">
        <f t="shared" si="5"/>
        <v>60873.176204999989</v>
      </c>
      <c r="AD11" s="1272">
        <f>+'P01 2024'!BX4</f>
        <v>91423.100999999995</v>
      </c>
      <c r="AE11" s="486">
        <f t="shared" si="5"/>
        <v>93748.475294999982</v>
      </c>
      <c r="AF11" s="1272">
        <f>+'P01 2023'!CP4</f>
        <v>58379.644999999997</v>
      </c>
      <c r="AG11" s="538">
        <f>+'P01 2023'!DF4</f>
        <v>54925.338000000003</v>
      </c>
      <c r="AH11" s="614">
        <f>+'P01 2023'!DX4</f>
        <v>98241.604999999996</v>
      </c>
      <c r="AI11" s="656">
        <f>+'P01 2023'!EN4</f>
        <v>57397.493000000002</v>
      </c>
      <c r="AJ11" s="530">
        <f>+'P01 2023'!FD4</f>
        <v>61522.483</v>
      </c>
      <c r="AK11" s="614">
        <f>+'P01 2023'!FS4</f>
        <v>94150.875</v>
      </c>
      <c r="AL11" s="621"/>
      <c r="AM11" s="621"/>
      <c r="AN11" s="621"/>
      <c r="AO11" s="621"/>
      <c r="AP11" s="621"/>
      <c r="AQ11" s="621"/>
      <c r="AR11" s="621"/>
      <c r="AS11" s="621"/>
      <c r="AT11" s="621"/>
      <c r="AU11" s="761"/>
      <c r="AV11" s="1601"/>
      <c r="AW11" s="1601"/>
      <c r="AX11" s="1601"/>
      <c r="AY11" s="1601"/>
      <c r="AZ11" s="1505"/>
      <c r="BA11" s="1505"/>
      <c r="BB11" s="621"/>
      <c r="BC11" s="621"/>
      <c r="BD11" s="621"/>
      <c r="BE11" s="621"/>
      <c r="BF11" s="621"/>
      <c r="BG11" s="621"/>
      <c r="BH11" s="621"/>
      <c r="BI11" s="722"/>
      <c r="BJ11" s="621"/>
      <c r="BK11" s="722"/>
      <c r="BL11" s="722"/>
      <c r="BM11" s="722"/>
      <c r="BN11" s="722"/>
      <c r="BP11" s="381"/>
      <c r="BQ11" s="621"/>
      <c r="BR11" s="574"/>
      <c r="BS11" s="381"/>
      <c r="BT11" s="624"/>
      <c r="BU11" s="624"/>
    </row>
    <row r="12" spans="1:73" s="99" customFormat="1" ht="15" hidden="1" customHeight="1" x14ac:dyDescent="0.25">
      <c r="A12" s="167"/>
      <c r="B12" s="1593" t="s">
        <v>460</v>
      </c>
      <c r="C12" s="388"/>
      <c r="D12" s="69"/>
      <c r="E12" s="73" t="s">
        <v>154</v>
      </c>
      <c r="F12" s="73"/>
      <c r="G12" s="73"/>
      <c r="H12" s="931" t="s">
        <v>18</v>
      </c>
      <c r="I12" s="957">
        <f>+'P01 2024'!H5</f>
        <v>689990</v>
      </c>
      <c r="J12" s="958">
        <f>+'P01 2024'!CE5</f>
        <v>689990</v>
      </c>
      <c r="K12" s="958">
        <f ca="1">SUM(K13:K24)</f>
        <v>335956.81499999994</v>
      </c>
      <c r="L12" s="941">
        <f t="shared" ca="1" si="1"/>
        <v>0.48690099131871467</v>
      </c>
      <c r="M12" s="958">
        <f>+'P01 2024'!CG5</f>
        <v>335956.815</v>
      </c>
      <c r="N12" s="941">
        <f t="shared" si="3"/>
        <v>0.48690099131871478</v>
      </c>
      <c r="O12" s="958">
        <f>+'P01 2024'!CH5</f>
        <v>354033.185</v>
      </c>
      <c r="P12" s="951">
        <f t="shared" si="4"/>
        <v>0.51309900868128522</v>
      </c>
      <c r="Q12" s="520">
        <f>+'P01 2023'!CH5</f>
        <v>820059.66630000004</v>
      </c>
      <c r="R12" s="451">
        <f>SUM(R13:R24)</f>
        <v>324446.12405999994</v>
      </c>
      <c r="S12" s="972">
        <f>IFERROR(R12/Q12,"0.00"%)</f>
        <v>0.39563721689161674</v>
      </c>
      <c r="T12" s="945">
        <f>+'P01 2024'!K5</f>
        <v>50675.288999999997</v>
      </c>
      <c r="U12" s="486">
        <f>SUM(U13:U22)</f>
        <v>45941.94638999999</v>
      </c>
      <c r="V12" s="538">
        <f>+'P01 2024'!Q5</f>
        <v>50639.978000000003</v>
      </c>
      <c r="W12" s="1212">
        <f>+'P01 2023'!N5</f>
        <v>48127.866389999996</v>
      </c>
      <c r="X12" s="513">
        <f>+'P01 2024'!AE5</f>
        <v>70344.421000000002</v>
      </c>
      <c r="Y12" s="1212">
        <f>SUM(Y13:Y24)</f>
        <v>65879.830349999989</v>
      </c>
      <c r="Z12" s="1212">
        <f>+'P01 2024'!AT5</f>
        <v>50704.451999999997</v>
      </c>
      <c r="AA12" s="486">
        <f>SUM(AA13:AA24)</f>
        <v>48144.789674999993</v>
      </c>
      <c r="AB12" s="1272">
        <f>+'P01 2024'!BI5</f>
        <v>47218.468000000001</v>
      </c>
      <c r="AC12" s="486">
        <f>SUM(AC13:AC24)</f>
        <v>48193.154189999994</v>
      </c>
      <c r="AD12" s="1272">
        <f>+'P01 2024'!BX5</f>
        <v>66374.206999999995</v>
      </c>
      <c r="AE12" s="486">
        <f>SUM(AE13:AE24)</f>
        <v>65972.617064999999</v>
      </c>
      <c r="AF12" s="1272">
        <f>+'P01 2023'!CP5</f>
        <v>46563.434000000001</v>
      </c>
      <c r="AG12" s="538">
        <f>+'P01 2023'!DF5</f>
        <v>45836.364000000001</v>
      </c>
      <c r="AH12" s="614">
        <f>+'P01 2023'!DX5</f>
        <v>67882.808000000005</v>
      </c>
      <c r="AI12" s="656">
        <f>+'P01 2023'!EN5</f>
        <v>47139.06</v>
      </c>
      <c r="AJ12" s="530">
        <f>+'P01 2023'!FD5</f>
        <v>47139.06</v>
      </c>
      <c r="AK12" s="614">
        <f>+'P01 2023'!FS5</f>
        <v>66572.903999999995</v>
      </c>
      <c r="AL12" s="621"/>
      <c r="AM12" s="621"/>
      <c r="AN12" s="621"/>
      <c r="AO12" s="621"/>
      <c r="AP12" s="621"/>
      <c r="AQ12" s="621"/>
      <c r="AR12" s="621"/>
      <c r="AS12" s="621"/>
      <c r="AT12" s="621"/>
      <c r="AU12" s="761"/>
      <c r="AV12" s="1601"/>
      <c r="AW12" s="1601"/>
      <c r="AX12" s="1601"/>
      <c r="AY12" s="1601"/>
      <c r="AZ12" s="1505"/>
      <c r="BA12" s="1505"/>
      <c r="BB12" s="621"/>
      <c r="BC12" s="621"/>
      <c r="BD12" s="621"/>
      <c r="BE12" s="621"/>
      <c r="BF12" s="621"/>
      <c r="BG12" s="621"/>
      <c r="BH12" s="621"/>
      <c r="BI12" s="722"/>
      <c r="BJ12" s="621"/>
      <c r="BK12" s="722"/>
      <c r="BL12" s="722"/>
      <c r="BM12" s="722"/>
      <c r="BN12" s="722"/>
      <c r="BO12" s="575"/>
      <c r="BP12" s="381"/>
      <c r="BQ12" s="621"/>
      <c r="BR12" s="574"/>
      <c r="BS12" s="381"/>
      <c r="BT12" s="624"/>
      <c r="BU12" s="624"/>
    </row>
    <row r="13" spans="1:73" ht="15" hidden="1" customHeight="1" x14ac:dyDescent="0.25">
      <c r="B13" s="1593" t="s">
        <v>459</v>
      </c>
      <c r="C13" s="1442"/>
      <c r="D13" s="833"/>
      <c r="E13" s="8"/>
      <c r="F13" s="8">
        <v>1</v>
      </c>
      <c r="G13" s="8" t="str">
        <f>+CONCATENATE($C$10,"",$D$11,"",$E$12,"00",F13)</f>
        <v>21.01.001.001</v>
      </c>
      <c r="H13" s="932" t="s">
        <v>123</v>
      </c>
      <c r="I13" s="959">
        <f>+'P01 2024'!H6</f>
        <v>154140</v>
      </c>
      <c r="J13" s="960">
        <f>+'P01 2024'!CE6</f>
        <v>154140</v>
      </c>
      <c r="K13" s="961">
        <f>SUMIF(T3:$AK$3,"ok",T13:AK13)</f>
        <v>63115.412000000004</v>
      </c>
      <c r="L13" s="962">
        <f t="shared" si="1"/>
        <v>0.40946809394057354</v>
      </c>
      <c r="M13" s="960">
        <f>+'P01 2024'!CG6</f>
        <v>63115.411999999997</v>
      </c>
      <c r="N13" s="942">
        <f t="shared" si="3"/>
        <v>0.40946809394057349</v>
      </c>
      <c r="O13" s="960">
        <f>+'P01 2024'!CH6</f>
        <v>91024.588000000003</v>
      </c>
      <c r="P13" s="952">
        <f t="shared" si="4"/>
        <v>0.59053190605942651</v>
      </c>
      <c r="Q13" s="514">
        <f>+'P01 2023'!CH6</f>
        <v>149664.00667499998</v>
      </c>
      <c r="R13" s="9">
        <f>SUMIF(U$3:$AK$3,"SI",U13:AK13)</f>
        <v>56883.525479999997</v>
      </c>
      <c r="S13" s="973">
        <f>IFERROR(R13/Q13,"0,00%")</f>
        <v>0.38007485395953838</v>
      </c>
      <c r="T13" s="946">
        <f>+'P01 2024'!K6</f>
        <v>10765.321</v>
      </c>
      <c r="U13" s="892">
        <f>+'P01 2023'!I6</f>
        <v>9480.5875799999994</v>
      </c>
      <c r="V13" s="1228">
        <f>+'P01 2024'!Q6</f>
        <v>10765.321</v>
      </c>
      <c r="W13" s="546">
        <f>+'P01 2023'!N6</f>
        <v>9480.5875799999994</v>
      </c>
      <c r="X13" s="514">
        <f>+'P01 2024'!AE6</f>
        <v>10750.431</v>
      </c>
      <c r="Y13" s="546">
        <f>+'P01 2023'!AD6</f>
        <v>9480.5875799999994</v>
      </c>
      <c r="Z13" s="299">
        <f>+'P01 2024'!AT6</f>
        <v>10765.321</v>
      </c>
      <c r="AA13" s="487">
        <f>+'P01 2023'!AT6</f>
        <v>9480.5875799999994</v>
      </c>
      <c r="AB13" s="616">
        <f>+'P01 2024'!BI6</f>
        <v>10011.031000000001</v>
      </c>
      <c r="AC13" s="487">
        <f>+'P01 2023'!BJ6</f>
        <v>9480.5875799999994</v>
      </c>
      <c r="AD13" s="299">
        <f>+'P01 2024'!BX6</f>
        <v>10057.986999999999</v>
      </c>
      <c r="AE13" s="487">
        <f>+'P01 2023'!BZ6</f>
        <v>9480.5875799999994</v>
      </c>
      <c r="AF13" s="1296">
        <f>+'P01 2023'!CP6</f>
        <v>9159.9879999999994</v>
      </c>
      <c r="AG13" s="299">
        <f>+'P01 2023'!DF6</f>
        <v>9441.1810000000005</v>
      </c>
      <c r="AH13" s="391">
        <f>+'P01 2023'!DX6</f>
        <v>10032.735000000001</v>
      </c>
      <c r="AI13" s="120">
        <f>+'P01 2023'!EN6</f>
        <v>9736.9580000000005</v>
      </c>
      <c r="AJ13" s="534">
        <f>+'P01 2023'!FD6</f>
        <v>9736.9580000000005</v>
      </c>
      <c r="AK13" s="804">
        <f>+'P01 2023'!FS6</f>
        <v>9968.9120000000003</v>
      </c>
      <c r="AL13" s="621"/>
      <c r="AM13" s="621"/>
      <c r="AN13" s="621"/>
      <c r="AO13" s="621"/>
      <c r="AP13" s="621"/>
      <c r="AQ13" s="621"/>
      <c r="AR13" s="621"/>
      <c r="AS13" s="621"/>
      <c r="AT13" s="621"/>
      <c r="AU13" s="761"/>
      <c r="AV13" s="1601"/>
      <c r="AW13" s="1601"/>
      <c r="AX13" s="1601"/>
      <c r="AY13" s="1601"/>
      <c r="AZ13" s="1505"/>
      <c r="BA13" s="1505"/>
      <c r="BB13" s="621"/>
      <c r="BC13" s="621"/>
      <c r="BD13" s="621"/>
      <c r="BE13" s="621"/>
      <c r="BF13" s="621"/>
      <c r="BG13" s="621"/>
      <c r="BH13" s="621"/>
      <c r="BI13" s="722"/>
      <c r="BJ13" s="621"/>
      <c r="BK13" s="722"/>
      <c r="BL13" s="722"/>
      <c r="BM13" s="722"/>
      <c r="BN13" s="722"/>
      <c r="BP13" s="381"/>
      <c r="BQ13" s="621"/>
      <c r="BR13" s="574"/>
      <c r="BS13" s="381"/>
      <c r="BT13" s="624"/>
      <c r="BU13" s="624"/>
    </row>
    <row r="14" spans="1:73" ht="15" hidden="1" customHeight="1" x14ac:dyDescent="0.25">
      <c r="B14" s="1593" t="s">
        <v>528</v>
      </c>
      <c r="C14" s="608"/>
      <c r="D14" s="1328"/>
      <c r="E14" s="8"/>
      <c r="F14" s="8">
        <v>2</v>
      </c>
      <c r="G14" s="8" t="str">
        <f>+CONCATENATE($C$10,"",$D$11,"",$E$12,"00",F14)</f>
        <v>21.01.001.002</v>
      </c>
      <c r="H14" s="932" t="s">
        <v>19</v>
      </c>
      <c r="I14" s="959">
        <f>+'P01 2024'!H7</f>
        <v>16600</v>
      </c>
      <c r="J14" s="960">
        <f>+'P01 2024'!CE7</f>
        <v>16600</v>
      </c>
      <c r="K14" s="961">
        <f ca="1">SUMIF(T$3:$AK4,"ok",T14:AK14)</f>
        <v>8599.5409999999993</v>
      </c>
      <c r="L14" s="962">
        <f t="shared" ca="1" si="1"/>
        <v>0.51804463855421679</v>
      </c>
      <c r="M14" s="960">
        <f>+'P01 2024'!CG7</f>
        <v>8599.5409999999993</v>
      </c>
      <c r="N14" s="942">
        <f t="shared" si="3"/>
        <v>0.51804463855421679</v>
      </c>
      <c r="O14" s="960">
        <f>+'P01 2024'!CH7</f>
        <v>8000.4589999999998</v>
      </c>
      <c r="P14" s="952">
        <f t="shared" si="4"/>
        <v>0.4819553614457831</v>
      </c>
      <c r="Q14" s="514">
        <f>+'P01 2023'!CH7</f>
        <v>19126.828979999998</v>
      </c>
      <c r="R14" s="9">
        <f>SUMIF(U$3:$AK$3,"SI",U14:AK14)</f>
        <v>7959.2824799999999</v>
      </c>
      <c r="S14" s="973">
        <f t="shared" ref="S14:S77" si="6">IFERROR(R14/Q14,"0,00%")</f>
        <v>0.4161318370296842</v>
      </c>
      <c r="T14" s="946">
        <f>+'P01 2024'!K7</f>
        <v>1512.568</v>
      </c>
      <c r="U14" s="892">
        <f>+'P01 2023'!I7</f>
        <v>1304.8017299999999</v>
      </c>
      <c r="V14" s="1228">
        <f>+'P01 2024'!Q7</f>
        <v>1481.3330000000001</v>
      </c>
      <c r="W14" s="546">
        <f>+'P01 2023'!N7</f>
        <v>1304.8017299999999</v>
      </c>
      <c r="X14" s="514">
        <f>+'P01 2024'!AE7</f>
        <v>1481.3330000000001</v>
      </c>
      <c r="Y14" s="546">
        <f>+'P01 2023'!AD7</f>
        <v>1304.8017299999999</v>
      </c>
      <c r="Z14" s="299">
        <f>+'P01 2024'!AT7</f>
        <v>1523.4860000000001</v>
      </c>
      <c r="AA14" s="487">
        <f>+'P01 2023'!AT7</f>
        <v>1319.77197</v>
      </c>
      <c r="AB14" s="616">
        <f>+'P01 2024'!BI7</f>
        <v>1297.1990000000001</v>
      </c>
      <c r="AC14" s="487">
        <f>+'P01 2023'!BJ7</f>
        <v>1362.5526600000001</v>
      </c>
      <c r="AD14" s="299">
        <f>+'P01 2024'!BX7</f>
        <v>1303.6220000000001</v>
      </c>
      <c r="AE14" s="487">
        <f>+'P01 2023'!BZ7</f>
        <v>1362.5526600000001</v>
      </c>
      <c r="AF14" s="1296">
        <f>+'P01 2023'!CP7</f>
        <v>1316.4760000000001</v>
      </c>
      <c r="AG14" s="299">
        <f>+'P01 2023'!DF7</f>
        <v>1396.7529999999999</v>
      </c>
      <c r="AH14" s="391">
        <f>+'P01 2023'!DX7</f>
        <v>1436.684</v>
      </c>
      <c r="AI14" s="120">
        <f>+'P01 2023'!EN7</f>
        <v>1436.684</v>
      </c>
      <c r="AJ14" s="534">
        <f>+'P01 2023'!FD7</f>
        <v>1436.684</v>
      </c>
      <c r="AK14" s="804">
        <f>+'P01 2023'!FS7</f>
        <v>1447.0319999999999</v>
      </c>
      <c r="AL14" s="621"/>
      <c r="AM14" s="621"/>
      <c r="AN14" s="621"/>
      <c r="AO14" s="621"/>
      <c r="AP14" s="621"/>
      <c r="AQ14" s="621"/>
      <c r="AR14" s="621"/>
      <c r="AS14" s="621"/>
      <c r="AT14" s="621"/>
      <c r="AU14" s="761"/>
      <c r="AV14" s="1601"/>
      <c r="AW14" s="1601"/>
      <c r="AX14" s="1601"/>
      <c r="AY14" s="1601"/>
      <c r="AZ14" s="1505"/>
      <c r="BA14" s="1505"/>
      <c r="BB14" s="621"/>
      <c r="BC14" s="621"/>
      <c r="BD14" s="621"/>
      <c r="BE14" s="621"/>
      <c r="BF14" s="621"/>
      <c r="BG14" s="621"/>
      <c r="BH14" s="621"/>
      <c r="BI14" s="722"/>
      <c r="BJ14" s="621"/>
      <c r="BK14" s="722"/>
      <c r="BL14" s="722"/>
      <c r="BM14" s="722"/>
      <c r="BN14" s="722"/>
      <c r="BP14" s="381"/>
      <c r="BQ14" s="621"/>
      <c r="BR14" s="574"/>
      <c r="BS14" s="381"/>
      <c r="BT14" s="624"/>
      <c r="BU14" s="624"/>
    </row>
    <row r="15" spans="1:73" ht="15" hidden="1" customHeight="1" x14ac:dyDescent="0.25">
      <c r="B15" s="1593" t="s">
        <v>458</v>
      </c>
      <c r="C15" s="608"/>
      <c r="D15" s="1328"/>
      <c r="E15" s="8"/>
      <c r="F15" s="8">
        <v>3</v>
      </c>
      <c r="G15" s="8" t="str">
        <f>+CONCATENATE($C$10,"",$D$11,"",$E$12,"00",F15)</f>
        <v>21.01.001.003</v>
      </c>
      <c r="H15" s="932" t="s">
        <v>20</v>
      </c>
      <c r="I15" s="959">
        <f>+'P01 2024'!H8</f>
        <v>88270</v>
      </c>
      <c r="J15" s="960">
        <f>+'P01 2024'!CE8</f>
        <v>88270</v>
      </c>
      <c r="K15" s="961">
        <f ca="1">SUMIF(T$3:$AK5,"ok",T15:AK15)</f>
        <v>45601.921000000002</v>
      </c>
      <c r="L15" s="962">
        <f t="shared" ca="1" si="1"/>
        <v>0.51661856802990824</v>
      </c>
      <c r="M15" s="960">
        <f>+'P01 2024'!CG8</f>
        <v>45601.921000000002</v>
      </c>
      <c r="N15" s="942">
        <f t="shared" si="3"/>
        <v>0.51661856802990824</v>
      </c>
      <c r="O15" s="960">
        <f>+'P01 2024'!CH8</f>
        <v>42668.078999999998</v>
      </c>
      <c r="P15" s="952">
        <f t="shared" si="4"/>
        <v>0.48338143197009176</v>
      </c>
      <c r="Q15" s="514">
        <f>+'P01 2023'!CH8</f>
        <v>103778.84141999998</v>
      </c>
      <c r="R15" s="9">
        <f>SUMIF(U$3:$AK$3,"SI",U15:AK15)</f>
        <v>43193.586689999996</v>
      </c>
      <c r="S15" s="973">
        <f t="shared" si="6"/>
        <v>0.41620802563397902</v>
      </c>
      <c r="T15" s="946">
        <f>+'P01 2024'!K8</f>
        <v>7807.2709999999997</v>
      </c>
      <c r="U15" s="892">
        <f>+'P01 2023'!I8</f>
        <v>7198.9311149999994</v>
      </c>
      <c r="V15" s="1228">
        <f>+'P01 2024'!Q8</f>
        <v>7807.2709999999997</v>
      </c>
      <c r="W15" s="546">
        <f>+'P01 2023'!N8</f>
        <v>7198.9311149999994</v>
      </c>
      <c r="X15" s="514">
        <f>+'P01 2024'!AE8</f>
        <v>7807.2709999999997</v>
      </c>
      <c r="Y15" s="546">
        <f>+'P01 2023'!AD8</f>
        <v>7198.9311149999994</v>
      </c>
      <c r="Z15" s="299">
        <f>+'P01 2024'!AT8</f>
        <v>7807.2709999999997</v>
      </c>
      <c r="AA15" s="487">
        <f>+'P01 2023'!AT8</f>
        <v>7198.9311149999994</v>
      </c>
      <c r="AB15" s="616">
        <f>+'P01 2024'!BI8</f>
        <v>7169.7340000000004</v>
      </c>
      <c r="AC15" s="487">
        <f>+'P01 2023'!BJ8</f>
        <v>7198.9311149999994</v>
      </c>
      <c r="AD15" s="299">
        <f>+'P01 2024'!BX8</f>
        <v>7203.1030000000001</v>
      </c>
      <c r="AE15" s="487">
        <f>+'P01 2023'!BZ8</f>
        <v>7198.9311149999994</v>
      </c>
      <c r="AF15" s="1296">
        <f>+'P01 2023'!CP8</f>
        <v>6955.4889999999996</v>
      </c>
      <c r="AG15" s="299">
        <f>+'P01 2023'!DF8</f>
        <v>7180.4449999999997</v>
      </c>
      <c r="AH15" s="391">
        <f>+'P01 2023'!DX8</f>
        <v>7653.69</v>
      </c>
      <c r="AI15" s="120">
        <f>+'P01 2023'!EN8</f>
        <v>7417.0680000000002</v>
      </c>
      <c r="AJ15" s="534">
        <f>+'P01 2023'!FD8</f>
        <v>7417.0680000000002</v>
      </c>
      <c r="AK15" s="804">
        <f>+'P01 2023'!FS8</f>
        <v>7589.4390000000003</v>
      </c>
      <c r="AL15" s="621"/>
      <c r="AM15" s="621"/>
      <c r="AN15" s="621"/>
      <c r="AO15" s="621"/>
      <c r="AP15" s="621"/>
      <c r="AQ15" s="621"/>
      <c r="AR15" s="621"/>
      <c r="AS15" s="621"/>
      <c r="AT15" s="621"/>
      <c r="AU15" s="761"/>
      <c r="AV15" s="1601"/>
      <c r="AW15" s="1601"/>
      <c r="AX15" s="1601"/>
      <c r="AY15" s="1601"/>
      <c r="AZ15" s="1505"/>
      <c r="BA15" s="1505"/>
      <c r="BB15" s="621"/>
      <c r="BC15" s="621"/>
      <c r="BD15" s="621"/>
      <c r="BE15" s="621"/>
      <c r="BF15" s="621"/>
      <c r="BG15" s="621"/>
      <c r="BH15" s="621"/>
      <c r="BI15" s="722"/>
      <c r="BJ15" s="621"/>
      <c r="BK15" s="722"/>
      <c r="BL15" s="722"/>
      <c r="BM15" s="722"/>
      <c r="BN15" s="722"/>
      <c r="BP15" s="381"/>
      <c r="BQ15" s="621"/>
      <c r="BR15" s="574"/>
      <c r="BS15" s="381"/>
      <c r="BT15" s="624"/>
      <c r="BU15" s="624"/>
    </row>
    <row r="16" spans="1:73" ht="15" hidden="1" customHeight="1" x14ac:dyDescent="0.25">
      <c r="B16" s="1593" t="s">
        <v>529</v>
      </c>
      <c r="C16" s="608"/>
      <c r="D16" s="1328"/>
      <c r="E16" s="8"/>
      <c r="F16" s="8">
        <v>7</v>
      </c>
      <c r="G16" s="8" t="str">
        <f>+CONCATENATE($C$10,"",$D$11,"",$E$12,"00",F16)</f>
        <v>21.01.001.007</v>
      </c>
      <c r="H16" s="932" t="s">
        <v>128</v>
      </c>
      <c r="I16" s="959">
        <f>+'P01 2024'!H9</f>
        <v>9630</v>
      </c>
      <c r="J16" s="960">
        <f>+'P01 2024'!CE9</f>
        <v>9630</v>
      </c>
      <c r="K16" s="961">
        <f ca="1">SUMIF(T$3:$AK7,"ok",T16:AK16)</f>
        <v>4875.3519999999999</v>
      </c>
      <c r="L16" s="962">
        <f t="shared" ca="1" si="1"/>
        <v>0.50626708203530635</v>
      </c>
      <c r="M16" s="960">
        <f>+'P01 2024'!CG9</f>
        <v>4875.3519999999999</v>
      </c>
      <c r="N16" s="942">
        <f t="shared" si="3"/>
        <v>0.50626708203530635</v>
      </c>
      <c r="O16" s="960">
        <f>+'P01 2024'!CH9</f>
        <v>4754.6480000000001</v>
      </c>
      <c r="P16" s="952">
        <f t="shared" si="4"/>
        <v>0.49373291796469371</v>
      </c>
      <c r="Q16" s="514">
        <f>+'P01 2023'!CH9</f>
        <v>10044.505259999998</v>
      </c>
      <c r="R16" s="9">
        <f>SUMIF(U$3:$AK$3,"SI",U16:AK16)</f>
        <v>4833.9323099999992</v>
      </c>
      <c r="S16" s="973">
        <f t="shared" si="6"/>
        <v>0.48125140909130254</v>
      </c>
      <c r="T16" s="946">
        <f>+'P01 2024'!K9</f>
        <v>811.88199999999995</v>
      </c>
      <c r="U16" s="892">
        <f>+'P01 2023'!I9</f>
        <v>805.65538499999991</v>
      </c>
      <c r="V16" s="1228">
        <f>+'P01 2024'!Q9</f>
        <v>811.88199999999995</v>
      </c>
      <c r="W16" s="546">
        <f>+'P01 2023'!N9</f>
        <v>805.65538499999991</v>
      </c>
      <c r="X16" s="514">
        <f>+'P01 2024'!AE9</f>
        <v>811.88199999999995</v>
      </c>
      <c r="Y16" s="546">
        <f>+'P01 2023'!AD9</f>
        <v>805.65538499999991</v>
      </c>
      <c r="Z16" s="299">
        <f>+'P01 2024'!AT9</f>
        <v>811.88199999999995</v>
      </c>
      <c r="AA16" s="487">
        <f>+'P01 2023'!AT9</f>
        <v>805.65538499999991</v>
      </c>
      <c r="AB16" s="616">
        <f>+'P01 2024'!BI9</f>
        <v>811.88199999999995</v>
      </c>
      <c r="AC16" s="487">
        <f>+'P01 2023'!BJ9</f>
        <v>805.65538499999991</v>
      </c>
      <c r="AD16" s="299">
        <f>+'P01 2024'!BX9</f>
        <v>815.94200000000001</v>
      </c>
      <c r="AE16" s="487">
        <f>+'P01 2023'!BZ9</f>
        <v>805.65538499999991</v>
      </c>
      <c r="AF16" s="1296">
        <f>+'P01 2023'!CP9</f>
        <v>778.41099999999994</v>
      </c>
      <c r="AG16" s="299">
        <f>+'P01 2023'!DF9</f>
        <v>778.41099999999994</v>
      </c>
      <c r="AH16" s="391">
        <f>+'P01 2023'!DX9</f>
        <v>778.41099999999994</v>
      </c>
      <c r="AI16" s="120">
        <f>+'P01 2023'!EN9</f>
        <v>778.41099999999994</v>
      </c>
      <c r="AJ16" s="534">
        <f>+'P01 2023'!FD9</f>
        <v>778.41099999999994</v>
      </c>
      <c r="AK16" s="804">
        <f>+'P01 2023'!FS9</f>
        <v>811.88300000000004</v>
      </c>
      <c r="AL16" s="621"/>
      <c r="AM16" s="621"/>
      <c r="AN16" s="621"/>
      <c r="AO16" s="621"/>
      <c r="AP16" s="621"/>
      <c r="AQ16" s="621"/>
      <c r="AR16" s="621"/>
      <c r="AS16" s="621"/>
      <c r="AT16" s="621"/>
      <c r="AU16" s="761"/>
      <c r="AV16" s="1601"/>
      <c r="AW16" s="1601"/>
      <c r="AX16" s="1601"/>
      <c r="AY16" s="1601"/>
      <c r="AZ16" s="1505"/>
      <c r="BA16" s="1505"/>
      <c r="BB16" s="621"/>
      <c r="BC16" s="621"/>
      <c r="BD16" s="621"/>
      <c r="BE16" s="621"/>
      <c r="BF16" s="621"/>
      <c r="BG16" s="621"/>
      <c r="BH16" s="621"/>
      <c r="BI16" s="722"/>
      <c r="BJ16" s="621"/>
      <c r="BK16" s="722"/>
      <c r="BL16" s="722"/>
      <c r="BM16" s="722"/>
      <c r="BN16" s="722"/>
      <c r="BP16" s="381"/>
      <c r="BQ16" s="621"/>
      <c r="BR16" s="574"/>
      <c r="BS16" s="381"/>
      <c r="BT16" s="624"/>
      <c r="BU16" s="624"/>
    </row>
    <row r="17" spans="1:73" ht="15" hidden="1" customHeight="1" x14ac:dyDescent="0.25">
      <c r="B17" s="1593" t="s">
        <v>530</v>
      </c>
      <c r="C17" s="608"/>
      <c r="D17" s="1328"/>
      <c r="E17" s="8"/>
      <c r="F17" s="8">
        <v>12</v>
      </c>
      <c r="G17" s="8" t="str">
        <f t="shared" ref="G17:G22" si="7">+CONCATENATE($C$10,"",$D$11,"",$E$12,"0",F17)</f>
        <v>21.01.001.012</v>
      </c>
      <c r="H17" s="932" t="s">
        <v>22</v>
      </c>
      <c r="I17" s="959">
        <f>+'P01 2024'!H10</f>
        <v>2200</v>
      </c>
      <c r="J17" s="960">
        <f>+'P01 2024'!CE10</f>
        <v>2200</v>
      </c>
      <c r="K17" s="961">
        <f ca="1">SUMIF(T$3:$AK8,"ok",T17:AK17)</f>
        <v>1115.9100000000001</v>
      </c>
      <c r="L17" s="962">
        <f t="shared" ca="1" si="1"/>
        <v>0.50723181818181817</v>
      </c>
      <c r="M17" s="960">
        <f>+'P01 2024'!CG10</f>
        <v>1115.9100000000001</v>
      </c>
      <c r="N17" s="942">
        <f t="shared" si="3"/>
        <v>0.50723181818181817</v>
      </c>
      <c r="O17" s="960">
        <f>+'P01 2024'!CH10</f>
        <v>1084.0899999999999</v>
      </c>
      <c r="P17" s="952">
        <f t="shared" si="4"/>
        <v>0.49276818181818177</v>
      </c>
      <c r="Q17" s="514">
        <f>+'P01 2023'!CH10</f>
        <v>3751.0428599999996</v>
      </c>
      <c r="R17" s="9">
        <f>SUMIF(U$3:$AK$3,"SI",U17:AK17)</f>
        <v>1102.06386</v>
      </c>
      <c r="S17" s="973">
        <f t="shared" si="6"/>
        <v>0.29380199084155495</v>
      </c>
      <c r="T17" s="946">
        <f>+'P01 2024'!K10</f>
        <v>185.98500000000001</v>
      </c>
      <c r="U17" s="893">
        <f>+'P01 2023'!I10</f>
        <v>183.67731000000001</v>
      </c>
      <c r="V17" s="1228">
        <f>+'P01 2024'!Q10</f>
        <v>185.98500000000001</v>
      </c>
      <c r="W17" s="546">
        <f>+'P01 2023'!N10</f>
        <v>183.67731000000001</v>
      </c>
      <c r="X17" s="514">
        <f>+'P01 2024'!AE10</f>
        <v>185.98500000000001</v>
      </c>
      <c r="Y17" s="546">
        <f>+'P01 2023'!AD10</f>
        <v>183.67731000000001</v>
      </c>
      <c r="Z17" s="299">
        <f>+'P01 2024'!AT10</f>
        <v>185.98500000000001</v>
      </c>
      <c r="AA17" s="487">
        <f>+'P01 2023'!AT10</f>
        <v>183.67731000000001</v>
      </c>
      <c r="AB17" s="616">
        <f>+'P01 2024'!BI10</f>
        <v>185.98500000000001</v>
      </c>
      <c r="AC17" s="487">
        <f>+'P01 2023'!BJ10</f>
        <v>183.67731000000001</v>
      </c>
      <c r="AD17" s="299">
        <f>+'P01 2024'!BX10</f>
        <v>185.98500000000001</v>
      </c>
      <c r="AE17" s="487">
        <f>+'P01 2023'!BZ10</f>
        <v>183.67731000000001</v>
      </c>
      <c r="AF17" s="1296">
        <f>+'P01 2023'!CP10</f>
        <v>177.46600000000001</v>
      </c>
      <c r="AG17" s="299">
        <f>+'P01 2023'!DF10</f>
        <v>88.733000000000004</v>
      </c>
      <c r="AH17" s="391">
        <f>+'P01 2023'!DX10</f>
        <v>266.19900000000001</v>
      </c>
      <c r="AI17" s="120">
        <f>+'P01 2023'!EN10</f>
        <v>177.46600000000001</v>
      </c>
      <c r="AJ17" s="534">
        <f>+'P01 2023'!FD10</f>
        <v>177.46600000000001</v>
      </c>
      <c r="AK17" s="804">
        <f>+'P01 2023'!FS10</f>
        <v>185.98400000000001</v>
      </c>
      <c r="AL17" s="621"/>
      <c r="AM17" s="621"/>
      <c r="AN17" s="621"/>
      <c r="AO17" s="621"/>
      <c r="AP17" s="621"/>
      <c r="AQ17" s="621"/>
      <c r="AR17" s="621"/>
      <c r="AS17" s="621"/>
      <c r="AT17" s="621"/>
      <c r="AU17" s="761"/>
      <c r="AV17" s="1601"/>
      <c r="AW17" s="1601"/>
      <c r="AX17" s="1601"/>
      <c r="AY17" s="1601"/>
      <c r="AZ17" s="1505"/>
      <c r="BA17" s="1505"/>
      <c r="BB17" s="621"/>
      <c r="BC17" s="621"/>
      <c r="BD17" s="621"/>
      <c r="BE17" s="621"/>
      <c r="BF17" s="621"/>
      <c r="BG17" s="621"/>
      <c r="BH17" s="621"/>
      <c r="BI17" s="722"/>
      <c r="BJ17" s="621"/>
      <c r="BK17" s="722"/>
      <c r="BL17" s="722"/>
      <c r="BM17" s="722"/>
      <c r="BN17" s="722"/>
      <c r="BP17" s="381"/>
      <c r="BQ17" s="621"/>
      <c r="BR17" s="574"/>
      <c r="BS17" s="381"/>
      <c r="BT17" s="624"/>
      <c r="BU17" s="624"/>
    </row>
    <row r="18" spans="1:73" ht="15" hidden="1" customHeight="1" x14ac:dyDescent="0.25">
      <c r="B18" s="1593" t="s">
        <v>531</v>
      </c>
      <c r="C18" s="608"/>
      <c r="D18" s="1328"/>
      <c r="E18" s="8"/>
      <c r="F18" s="8">
        <v>13</v>
      </c>
      <c r="G18" s="8" t="str">
        <f t="shared" si="7"/>
        <v>21.01.001.013</v>
      </c>
      <c r="H18" s="932" t="s">
        <v>23</v>
      </c>
      <c r="I18" s="959">
        <f>+'P01 2024'!H11</f>
        <v>51980</v>
      </c>
      <c r="J18" s="960">
        <f>+'P01 2024'!CE11</f>
        <v>51980</v>
      </c>
      <c r="K18" s="961">
        <f ca="1">SUMIF(T$3:$AK9,"ok",T18:AK18)</f>
        <v>26606.387999999999</v>
      </c>
      <c r="L18" s="962">
        <f t="shared" ca="1" si="1"/>
        <v>0.51185817622162366</v>
      </c>
      <c r="M18" s="960">
        <f>+'P01 2024'!CG11</f>
        <v>26606.387999999999</v>
      </c>
      <c r="N18" s="942">
        <f t="shared" si="3"/>
        <v>0.51185817622162366</v>
      </c>
      <c r="O18" s="960">
        <f>+'P01 2024'!CH11</f>
        <v>25373.612000000001</v>
      </c>
      <c r="P18" s="952">
        <f t="shared" si="4"/>
        <v>0.48814182377837634</v>
      </c>
      <c r="Q18" s="514">
        <f>+'P01 2023'!CH11</f>
        <v>65457.891899999988</v>
      </c>
      <c r="R18" s="9">
        <f>SUMIF(U$3:$AK$3,"SI",U18:AK18)</f>
        <v>26226.494279999995</v>
      </c>
      <c r="S18" s="973">
        <f t="shared" si="6"/>
        <v>0.40066206715098934</v>
      </c>
      <c r="T18" s="946">
        <f>+'P01 2024'!K11</f>
        <v>3852.3229999999999</v>
      </c>
      <c r="U18" s="892">
        <f>+'P01 2023'!I11</f>
        <v>3804.5357999999997</v>
      </c>
      <c r="V18" s="1228">
        <f>+'P01 2024'!Q11</f>
        <v>3852.3229999999999</v>
      </c>
      <c r="W18" s="546">
        <f>+'P01 2023'!N11</f>
        <v>3804.5357999999997</v>
      </c>
      <c r="X18" s="514">
        <f>+'P01 2024'!AE11</f>
        <v>5573.3180000000002</v>
      </c>
      <c r="Y18" s="546">
        <f>+'P01 2023'!AD11</f>
        <v>5504.1755399999993</v>
      </c>
      <c r="Z18" s="299">
        <f>+'P01 2024'!AT11</f>
        <v>3869.143</v>
      </c>
      <c r="AA18" s="487">
        <f>+'P01 2023'!AT11</f>
        <v>3804.5357999999997</v>
      </c>
      <c r="AB18" s="616">
        <f>+'P01 2024'!BI11</f>
        <v>3869.143</v>
      </c>
      <c r="AC18" s="487">
        <f>+'P01 2023'!BJ11</f>
        <v>3804.5357999999997</v>
      </c>
      <c r="AD18" s="299">
        <f>+'P01 2024'!BX11</f>
        <v>5590.1379999999999</v>
      </c>
      <c r="AE18" s="487">
        <f>+'P01 2023'!BZ11</f>
        <v>5504.1755399999993</v>
      </c>
      <c r="AF18" s="1296">
        <f>+'P01 2023'!CP11</f>
        <v>3675.88</v>
      </c>
      <c r="AG18" s="299">
        <f>+'P01 2023'!DF11</f>
        <v>1837.9390000000001</v>
      </c>
      <c r="AH18" s="391">
        <f>+'P01 2023'!DX11</f>
        <v>6882.29</v>
      </c>
      <c r="AI18" s="120">
        <f>+'P01 2023'!EN11</f>
        <v>3675.88</v>
      </c>
      <c r="AJ18" s="534">
        <f>+'P01 2023'!FD11</f>
        <v>3675.88</v>
      </c>
      <c r="AK18" s="804">
        <f>+'P01 2023'!FS11</f>
        <v>5520.7610000000004</v>
      </c>
      <c r="AL18" s="621"/>
      <c r="AM18" s="621"/>
      <c r="AN18" s="621"/>
      <c r="AO18" s="621"/>
      <c r="AP18" s="621"/>
      <c r="AQ18" s="621"/>
      <c r="AR18" s="621"/>
      <c r="AS18" s="621"/>
      <c r="AT18" s="621"/>
      <c r="AU18" s="761"/>
      <c r="AV18" s="1601"/>
      <c r="AW18" s="1601"/>
      <c r="AX18" s="1601"/>
      <c r="AY18" s="1601"/>
      <c r="AZ18" s="1505"/>
      <c r="BA18" s="1505"/>
      <c r="BB18" s="621"/>
      <c r="BC18" s="621"/>
      <c r="BD18" s="621"/>
      <c r="BE18" s="621"/>
      <c r="BF18" s="621"/>
      <c r="BG18" s="621"/>
      <c r="BH18" s="621"/>
      <c r="BI18" s="722"/>
      <c r="BJ18" s="621"/>
      <c r="BK18" s="722"/>
      <c r="BL18" s="722"/>
      <c r="BM18" s="722"/>
      <c r="BN18" s="722"/>
      <c r="BP18" s="381"/>
      <c r="BQ18" s="621"/>
      <c r="BR18" s="574"/>
      <c r="BS18" s="381"/>
      <c r="BT18" s="624"/>
      <c r="BU18" s="624"/>
    </row>
    <row r="19" spans="1:73" ht="15" hidden="1" customHeight="1" x14ac:dyDescent="0.25">
      <c r="B19" s="1593" t="s">
        <v>532</v>
      </c>
      <c r="C19" s="608"/>
      <c r="D19" s="1328"/>
      <c r="E19" s="8"/>
      <c r="F19" s="8">
        <v>14</v>
      </c>
      <c r="G19" s="8" t="str">
        <f t="shared" si="7"/>
        <v>21.01.001.014</v>
      </c>
      <c r="H19" s="932" t="s">
        <v>24</v>
      </c>
      <c r="I19" s="959">
        <f>+'P01 2024'!H12</f>
        <v>79670</v>
      </c>
      <c r="J19" s="960">
        <f>+'P01 2024'!CE12</f>
        <v>79670</v>
      </c>
      <c r="K19" s="961">
        <f ca="1">SUMIF(T$3:$AK10,"ok",T19:AK19)</f>
        <v>42376.345999999998</v>
      </c>
      <c r="L19" s="962">
        <f t="shared" ca="1" si="1"/>
        <v>0.53189840592443827</v>
      </c>
      <c r="M19" s="960">
        <f>+'P01 2024'!CG12</f>
        <v>42376.345999999998</v>
      </c>
      <c r="N19" s="942">
        <f t="shared" si="3"/>
        <v>0.53189840592443827</v>
      </c>
      <c r="O19" s="960">
        <f>+'P01 2024'!CH12</f>
        <v>37293.654000000002</v>
      </c>
      <c r="P19" s="952">
        <f t="shared" si="4"/>
        <v>0.46810159407556173</v>
      </c>
      <c r="Q19" s="514">
        <f>+'P01 2023'!CH12</f>
        <v>97560.710459999988</v>
      </c>
      <c r="R19" s="9">
        <f>SUMIF(U$3:$AK$3,"SI",U19:AK19)</f>
        <v>39003.678989999993</v>
      </c>
      <c r="S19" s="973">
        <f t="shared" si="6"/>
        <v>0.39978879618749341</v>
      </c>
      <c r="T19" s="946">
        <f>+'P01 2024'!K12</f>
        <v>6970.8940000000002</v>
      </c>
      <c r="U19" s="892">
        <f>+'P01 2023'!I12</f>
        <v>6295.4402849999997</v>
      </c>
      <c r="V19" s="1228">
        <f>+'P01 2024'!Q12</f>
        <v>6966.8180000000002</v>
      </c>
      <c r="W19" s="546">
        <f>+'P01 2023'!N12</f>
        <v>6295.4402849999997</v>
      </c>
      <c r="X19" s="514">
        <f>+'P01 2024'!AE12</f>
        <v>7796.0720000000001</v>
      </c>
      <c r="Y19" s="546">
        <f>+'P01 2023'!AD12</f>
        <v>6888.6960749999989</v>
      </c>
      <c r="Z19" s="299">
        <f>+'P01 2024'!AT12</f>
        <v>6972.3190000000004</v>
      </c>
      <c r="AA19" s="487">
        <f>+'P01 2023'!AT12</f>
        <v>6297.3933299999999</v>
      </c>
      <c r="AB19" s="616">
        <f>+'P01 2024'!BI12</f>
        <v>6397.1610000000001</v>
      </c>
      <c r="AC19" s="487">
        <f>+'P01 2023'!BJ12</f>
        <v>6302.9771549999987</v>
      </c>
      <c r="AD19" s="299">
        <f>+'P01 2024'!BX12</f>
        <v>7273.0820000000003</v>
      </c>
      <c r="AE19" s="487">
        <f>+'P01 2023'!BZ12</f>
        <v>6923.731859999999</v>
      </c>
      <c r="AF19" s="1296">
        <f>+'P01 2023'!CP12</f>
        <v>6089.8329999999996</v>
      </c>
      <c r="AG19" s="299">
        <f>+'P01 2023'!DF12</f>
        <v>6300.3810000000003</v>
      </c>
      <c r="AH19" s="391">
        <f>+'P01 2023'!DX12</f>
        <v>7263.8680000000004</v>
      </c>
      <c r="AI19" s="120">
        <f>+'P01 2023'!EN12</f>
        <v>6481.3670000000002</v>
      </c>
      <c r="AJ19" s="534">
        <f>+'P01 2023'!FD12</f>
        <v>6481.3670000000002</v>
      </c>
      <c r="AK19" s="804">
        <f>+'P01 2023'!FS12</f>
        <v>7271.0039999999999</v>
      </c>
      <c r="AL19" s="621"/>
      <c r="AM19" s="621"/>
      <c r="AN19" s="621"/>
      <c r="AO19" s="621"/>
      <c r="AP19" s="621"/>
      <c r="AQ19" s="621"/>
      <c r="AR19" s="621"/>
      <c r="AS19" s="621"/>
      <c r="AT19" s="621"/>
      <c r="AU19" s="761"/>
      <c r="AV19" s="1601"/>
      <c r="AW19" s="1601"/>
      <c r="AX19" s="1601"/>
      <c r="AY19" s="1601"/>
      <c r="AZ19" s="1505"/>
      <c r="BA19" s="1505"/>
      <c r="BB19" s="621"/>
      <c r="BC19" s="621"/>
      <c r="BD19" s="621"/>
      <c r="BE19" s="621"/>
      <c r="BF19" s="621"/>
      <c r="BG19" s="621"/>
      <c r="BH19" s="621"/>
      <c r="BI19" s="722"/>
      <c r="BJ19" s="621"/>
      <c r="BK19" s="722"/>
      <c r="BL19" s="722"/>
      <c r="BM19" s="722"/>
      <c r="BN19" s="722"/>
      <c r="BP19" s="381"/>
      <c r="BQ19" s="621"/>
      <c r="BR19" s="574"/>
      <c r="BS19" s="381"/>
      <c r="BT19" s="624"/>
      <c r="BU19" s="624"/>
    </row>
    <row r="20" spans="1:73" ht="15" hidden="1" customHeight="1" x14ac:dyDescent="0.25">
      <c r="B20" s="1593" t="s">
        <v>533</v>
      </c>
      <c r="C20" s="608"/>
      <c r="D20" s="1328"/>
      <c r="E20" s="8"/>
      <c r="F20" s="8">
        <v>15</v>
      </c>
      <c r="G20" s="8" t="str">
        <f t="shared" si="7"/>
        <v>21.01.001.015</v>
      </c>
      <c r="H20" s="932" t="s">
        <v>25</v>
      </c>
      <c r="I20" s="959">
        <f>+'P01 2024'!H13</f>
        <v>195840</v>
      </c>
      <c r="J20" s="960">
        <f>+'P01 2024'!CE13</f>
        <v>195840</v>
      </c>
      <c r="K20" s="961">
        <f ca="1">SUMIF(T$3:$AK11,"ok",T20:AK20)</f>
        <v>104114.524</v>
      </c>
      <c r="L20" s="962">
        <f t="shared" ca="1" si="1"/>
        <v>0.53163053513071901</v>
      </c>
      <c r="M20" s="960">
        <f>+'P01 2024'!CG13</f>
        <v>104114.524</v>
      </c>
      <c r="N20" s="942">
        <f t="shared" si="3"/>
        <v>0.53163053513071901</v>
      </c>
      <c r="O20" s="960">
        <f>+'P01 2024'!CH13</f>
        <v>91725.475999999995</v>
      </c>
      <c r="P20" s="952">
        <f t="shared" si="4"/>
        <v>0.46836946486928099</v>
      </c>
      <c r="Q20" s="514">
        <f>+'P01 2023'!CH13</f>
        <v>242567.41378499998</v>
      </c>
      <c r="R20" s="9">
        <f>SUMIF(U$3:$AK$3,"SI",U20:AK20)</f>
        <v>95903.706509999989</v>
      </c>
      <c r="S20" s="973">
        <f t="shared" si="6"/>
        <v>0.39536929142100014</v>
      </c>
      <c r="T20" s="946">
        <f>+'P01 2024'!K13</f>
        <v>17770.876</v>
      </c>
      <c r="U20" s="892">
        <f>+'P01 2023'!I13</f>
        <v>15983.951084999999</v>
      </c>
      <c r="V20" s="1228">
        <f>+'P01 2024'!Q13</f>
        <v>17770.876</v>
      </c>
      <c r="W20" s="546">
        <f>+'P01 2023'!N13</f>
        <v>15983.951084999999</v>
      </c>
      <c r="X20" s="514">
        <f>+'P01 2024'!AE13</f>
        <v>17770.876</v>
      </c>
      <c r="Y20" s="546">
        <f>+'P01 2023'!AD13</f>
        <v>15983.951084999999</v>
      </c>
      <c r="Z20" s="299">
        <f>+'P01 2024'!AT13</f>
        <v>17770.876</v>
      </c>
      <c r="AA20" s="487">
        <f>+'P01 2023'!AT13</f>
        <v>15983.951084999999</v>
      </c>
      <c r="AB20" s="616">
        <f>+'P01 2024'!BI13</f>
        <v>16478.164000000001</v>
      </c>
      <c r="AC20" s="487">
        <f>+'P01 2023'!BJ13</f>
        <v>15983.951084999999</v>
      </c>
      <c r="AD20" s="299">
        <f>+'P01 2024'!BX13</f>
        <v>16552.856</v>
      </c>
      <c r="AE20" s="487">
        <f>+'P01 2023'!BZ13</f>
        <v>15983.951084999999</v>
      </c>
      <c r="AF20" s="1296">
        <f>+'P01 2023'!CP13</f>
        <v>15443.431</v>
      </c>
      <c r="AG20" s="299">
        <f>+'P01 2023'!DF13</f>
        <v>15756.343000000001</v>
      </c>
      <c r="AH20" s="391">
        <f>+'P01 2023'!DX13</f>
        <v>17225.752</v>
      </c>
      <c r="AI20" s="120">
        <f>+'P01 2023'!EN13</f>
        <v>16491.047999999999</v>
      </c>
      <c r="AJ20" s="534">
        <f>+'P01 2023'!FD13</f>
        <v>16491.047999999999</v>
      </c>
      <c r="AK20" s="804">
        <f>+'P01 2023'!FS13</f>
        <v>16617.43</v>
      </c>
      <c r="AL20" s="621"/>
      <c r="AM20" s="621"/>
      <c r="AN20" s="621"/>
      <c r="AO20" s="621"/>
      <c r="AP20" s="621"/>
      <c r="AQ20" s="621"/>
      <c r="AR20" s="621"/>
      <c r="AS20" s="621"/>
      <c r="AT20" s="621"/>
      <c r="AU20" s="761"/>
      <c r="AV20" s="1601"/>
      <c r="AW20" s="1601"/>
      <c r="AX20" s="1601"/>
      <c r="AY20" s="1601"/>
      <c r="AZ20" s="1505"/>
      <c r="BA20" s="1505"/>
      <c r="BB20" s="621"/>
      <c r="BC20" s="621"/>
      <c r="BD20" s="621"/>
      <c r="BE20" s="621"/>
      <c r="BF20" s="621"/>
      <c r="BG20" s="621"/>
      <c r="BH20" s="621"/>
      <c r="BI20" s="722"/>
      <c r="BJ20" s="621"/>
      <c r="BK20" s="722"/>
      <c r="BL20" s="722"/>
      <c r="BM20" s="722"/>
      <c r="BN20" s="722"/>
      <c r="BP20" s="381"/>
      <c r="BQ20" s="621"/>
      <c r="BR20" s="574"/>
      <c r="BS20" s="381"/>
      <c r="BT20" s="624"/>
      <c r="BU20" s="624"/>
    </row>
    <row r="21" spans="1:73" ht="15" hidden="1" customHeight="1" x14ac:dyDescent="0.25">
      <c r="B21" s="1593" t="s">
        <v>534</v>
      </c>
      <c r="C21" s="608"/>
      <c r="D21" s="1328"/>
      <c r="E21" s="8"/>
      <c r="F21" s="8">
        <v>22</v>
      </c>
      <c r="G21" s="8" t="str">
        <f t="shared" si="7"/>
        <v>21.01.001.022</v>
      </c>
      <c r="H21" s="932" t="s">
        <v>26</v>
      </c>
      <c r="I21" s="959">
        <f>+'P01 2024'!H14</f>
        <v>63130</v>
      </c>
      <c r="J21" s="960">
        <f>+'P01 2024'!CE14</f>
        <v>63130</v>
      </c>
      <c r="K21" s="961">
        <f ca="1">SUMIF(U$3:$AK13,"ok",U21:AK21)</f>
        <v>33557.414999999994</v>
      </c>
      <c r="L21" s="962">
        <f t="shared" ca="1" si="1"/>
        <v>0.53156051005860916</v>
      </c>
      <c r="M21" s="960">
        <f>+'P01 2024'!CG14</f>
        <v>33557.415000000001</v>
      </c>
      <c r="N21" s="942">
        <f t="shared" si="3"/>
        <v>0.53156051005860927</v>
      </c>
      <c r="O21" s="960">
        <f>+'P01 2024'!CH14</f>
        <v>29572.584999999999</v>
      </c>
      <c r="P21" s="952">
        <f t="shared" si="4"/>
        <v>0.46843948994139079</v>
      </c>
      <c r="Q21" s="514">
        <f>+'P01 2023'!CH14</f>
        <v>78120.782594999997</v>
      </c>
      <c r="R21" s="9">
        <f>SUMIF(U$3:$AK$3,"SI",U21:AK21)</f>
        <v>30918.136859999999</v>
      </c>
      <c r="S21" s="973">
        <f t="shared" si="6"/>
        <v>0.39577351676426842</v>
      </c>
      <c r="T21" s="946">
        <f>+'P01 2024'!K14</f>
        <v>0</v>
      </c>
      <c r="U21" s="892">
        <f>+'P01 2023'!I14</f>
        <v>0</v>
      </c>
      <c r="V21" s="1228">
        <v>0</v>
      </c>
      <c r="W21" s="546">
        <v>0</v>
      </c>
      <c r="X21" s="514">
        <f>+'P01 2024'!AE14</f>
        <v>17169.083999999999</v>
      </c>
      <c r="Y21" s="546">
        <f>+'P01 2023'!AD14</f>
        <v>15459.068429999999</v>
      </c>
      <c r="Z21" s="299">
        <v>0</v>
      </c>
      <c r="AA21" s="487">
        <f>+'P01 2023'!AT14</f>
        <v>0</v>
      </c>
      <c r="AB21" s="616">
        <v>0</v>
      </c>
      <c r="AC21" s="487">
        <v>0</v>
      </c>
      <c r="AD21" s="299">
        <f>+'P01 2024'!BX14</f>
        <v>16388.330999999998</v>
      </c>
      <c r="AE21" s="487">
        <f>+'P01 2023'!BZ14</f>
        <v>15459.068429999999</v>
      </c>
      <c r="AF21" s="1296">
        <f>+'P01 2023'!CP14</f>
        <v>0</v>
      </c>
      <c r="AG21" s="299">
        <v>0</v>
      </c>
      <c r="AH21" s="391">
        <f>+'P01 2023'!DX14</f>
        <v>15399.001</v>
      </c>
      <c r="AI21" s="120">
        <f>+'P01 2023'!EN14</f>
        <v>0</v>
      </c>
      <c r="AJ21" s="534">
        <v>0</v>
      </c>
      <c r="AK21" s="804">
        <f>+'P01 2023'!FS14</f>
        <v>16194.191999999999</v>
      </c>
      <c r="AL21" s="621"/>
      <c r="AM21" s="621"/>
      <c r="AN21" s="621"/>
      <c r="AO21" s="621"/>
      <c r="AP21" s="621"/>
      <c r="AQ21" s="621"/>
      <c r="AR21" s="621"/>
      <c r="AS21" s="621"/>
      <c r="AT21" s="621"/>
      <c r="AU21" s="761"/>
      <c r="AV21" s="1601"/>
      <c r="AW21" s="1601"/>
      <c r="AX21" s="1601"/>
      <c r="AY21" s="1601"/>
      <c r="AZ21" s="1505"/>
      <c r="BA21" s="1505"/>
      <c r="BB21" s="621"/>
      <c r="BC21" s="621"/>
      <c r="BD21" s="621"/>
      <c r="BE21" s="621"/>
      <c r="BF21" s="621"/>
      <c r="BG21" s="621"/>
      <c r="BH21" s="621"/>
      <c r="BI21" s="722"/>
      <c r="BJ21" s="621"/>
      <c r="BK21" s="722"/>
      <c r="BL21" s="722"/>
      <c r="BM21" s="722"/>
      <c r="BN21" s="722"/>
      <c r="BP21" s="381"/>
      <c r="BQ21" s="621"/>
      <c r="BR21" s="574"/>
      <c r="BS21" s="381"/>
      <c r="BT21" s="624"/>
      <c r="BU21" s="624"/>
    </row>
    <row r="22" spans="1:73" ht="15" hidden="1" customHeight="1" x14ac:dyDescent="0.25">
      <c r="B22" s="1593" t="s">
        <v>535</v>
      </c>
      <c r="C22" s="608"/>
      <c r="D22" s="1328"/>
      <c r="E22" s="8"/>
      <c r="F22" s="8">
        <v>39</v>
      </c>
      <c r="G22" s="8" t="str">
        <f t="shared" si="7"/>
        <v>21.01.001.039</v>
      </c>
      <c r="H22" s="932" t="s">
        <v>27</v>
      </c>
      <c r="I22" s="959">
        <f>+'P01 2024'!H15</f>
        <v>11180</v>
      </c>
      <c r="J22" s="960">
        <f>+'P01 2024'!CE15</f>
        <v>11180</v>
      </c>
      <c r="K22" s="961">
        <f ca="1">SUMIF(T$3:$AK14,"ok",T22:AK22)</f>
        <v>5994.0060000000003</v>
      </c>
      <c r="L22" s="962">
        <f t="shared" ca="1" si="1"/>
        <v>0.53613649373881933</v>
      </c>
      <c r="M22" s="960">
        <f>+'P01 2024'!CG15</f>
        <v>5994.0060000000003</v>
      </c>
      <c r="N22" s="942">
        <f t="shared" si="3"/>
        <v>0.53613649373881933</v>
      </c>
      <c r="O22" s="960">
        <f>+'P01 2024'!CH15</f>
        <v>5185.9939999999997</v>
      </c>
      <c r="P22" s="952">
        <f t="shared" si="4"/>
        <v>0.46386350626118067</v>
      </c>
      <c r="Q22" s="514">
        <f>+'P01 2023'!CH15</f>
        <v>23756.602364999999</v>
      </c>
      <c r="R22" s="9">
        <f>SUMIF(U$3:$AK$3,"SI",U22:AK22)</f>
        <v>5306.1966000000002</v>
      </c>
      <c r="S22" s="973">
        <f t="shared" si="6"/>
        <v>0.22335671231410958</v>
      </c>
      <c r="T22" s="946">
        <f>+'P01 2024'!K15</f>
        <v>998.16899999999998</v>
      </c>
      <c r="U22" s="892">
        <f>+'P01 2023'!I15</f>
        <v>884.36609999999996</v>
      </c>
      <c r="V22" s="1228">
        <f>+'P01 2024'!Q14</f>
        <v>998.16899999999998</v>
      </c>
      <c r="W22" s="546">
        <f>+'P01 2023'!N14</f>
        <v>884.36609999999996</v>
      </c>
      <c r="X22" s="514">
        <f>+'P01 2024'!AE15</f>
        <v>998.16899999999998</v>
      </c>
      <c r="Y22" s="546">
        <f>+'P01 2023'!AD15</f>
        <v>884.36609999999996</v>
      </c>
      <c r="Z22" s="299">
        <f>+'P01 2024'!AT14</f>
        <v>998.16899999999998</v>
      </c>
      <c r="AA22" s="487">
        <f>+'P01 2023'!AT15</f>
        <v>884.36609999999996</v>
      </c>
      <c r="AB22" s="616">
        <f>+'P01 2024'!BI14</f>
        <v>998.16899999999998</v>
      </c>
      <c r="AC22" s="487">
        <f>+'P01 2023'!BJ14</f>
        <v>884.36609999999996</v>
      </c>
      <c r="AD22" s="299">
        <f>+'P01 2024'!BX15</f>
        <v>1003.1609999999999</v>
      </c>
      <c r="AE22" s="487">
        <f>+'P01 2023'!BZ15</f>
        <v>884.36609999999996</v>
      </c>
      <c r="AF22" s="1296">
        <f>+'P01 2023'!CP15</f>
        <v>854.46</v>
      </c>
      <c r="AG22" s="299">
        <f>+'P01 2023'!DF14</f>
        <v>944.178</v>
      </c>
      <c r="AH22" s="391">
        <f>+'P01 2023'!DX15</f>
        <v>944.178</v>
      </c>
      <c r="AI22" s="120">
        <f>+'P01 2023'!EN15</f>
        <v>944.178</v>
      </c>
      <c r="AJ22" s="534">
        <f>+'P01 2023'!FD14</f>
        <v>944.178</v>
      </c>
      <c r="AK22" s="804">
        <f>+'P01 2023'!FS15</f>
        <v>966.26700000000005</v>
      </c>
      <c r="AL22" s="621"/>
      <c r="AM22" s="621"/>
      <c r="AN22" s="621"/>
      <c r="AO22" s="621"/>
      <c r="AP22" s="621"/>
      <c r="AQ22" s="621"/>
      <c r="AR22" s="621"/>
      <c r="AS22" s="621"/>
      <c r="AT22" s="621"/>
      <c r="AU22" s="761"/>
      <c r="AV22" s="1601"/>
      <c r="AW22" s="1601"/>
      <c r="AX22" s="1601"/>
      <c r="AY22" s="1601"/>
      <c r="AZ22" s="1505"/>
      <c r="BA22" s="1505"/>
      <c r="BB22" s="621"/>
      <c r="BC22" s="621"/>
      <c r="BD22" s="621"/>
      <c r="BE22" s="621"/>
      <c r="BF22" s="621"/>
      <c r="BG22" s="621"/>
      <c r="BH22" s="621"/>
      <c r="BI22" s="722"/>
      <c r="BJ22" s="621"/>
      <c r="BK22" s="722"/>
      <c r="BL22" s="722"/>
      <c r="BM22" s="722"/>
      <c r="BN22" s="722"/>
      <c r="BP22" s="381"/>
      <c r="BQ22" s="621"/>
      <c r="BR22" s="574"/>
      <c r="BS22" s="381"/>
      <c r="BT22" s="624"/>
      <c r="BU22" s="624"/>
    </row>
    <row r="23" spans="1:73" ht="15" hidden="1" customHeight="1" x14ac:dyDescent="0.25">
      <c r="B23" s="1593" t="s">
        <v>867</v>
      </c>
      <c r="C23" s="608"/>
      <c r="D23" s="1328"/>
      <c r="E23" s="8"/>
      <c r="F23" s="8">
        <v>998</v>
      </c>
      <c r="G23" s="8" t="s">
        <v>876</v>
      </c>
      <c r="H23" s="932" t="s">
        <v>874</v>
      </c>
      <c r="I23" s="959">
        <f>+'P01 2024'!H16</f>
        <v>17350</v>
      </c>
      <c r="J23" s="960">
        <f>+'P01 2024'!CE16</f>
        <v>17350</v>
      </c>
      <c r="K23" s="961">
        <f ca="1">SUMIF(U$3:$AK15,"ok",U23:AK23)</f>
        <v>0</v>
      </c>
      <c r="L23" s="962">
        <f t="shared" ca="1" si="1"/>
        <v>0</v>
      </c>
      <c r="M23" s="960">
        <f>+'P01 2024'!CG16</f>
        <v>0</v>
      </c>
      <c r="N23" s="942">
        <f t="shared" si="3"/>
        <v>0</v>
      </c>
      <c r="O23" s="960">
        <f>+'P01 2024'!CH16</f>
        <v>17350</v>
      </c>
      <c r="P23" s="952">
        <f t="shared" si="4"/>
        <v>1</v>
      </c>
      <c r="Q23" s="514">
        <f>+'P01 2023'!CH16</f>
        <v>26231.039999999997</v>
      </c>
      <c r="R23" s="9">
        <f>SUMIF(U$3:$AK$3,"SI",U23:AK23)</f>
        <v>13115.519999999999</v>
      </c>
      <c r="S23" s="973">
        <f t="shared" si="6"/>
        <v>0.5</v>
      </c>
      <c r="T23" s="946">
        <f>+'P01 2024'!K16</f>
        <v>0</v>
      </c>
      <c r="U23" s="892">
        <f>+'P01 2023'!I16</f>
        <v>2185.9199999999996</v>
      </c>
      <c r="V23" s="1228">
        <v>0</v>
      </c>
      <c r="W23" s="546">
        <f>+'P01 2023'!N15</f>
        <v>2185.9199999999996</v>
      </c>
      <c r="X23" s="514">
        <v>0</v>
      </c>
      <c r="Y23" s="546">
        <f>+'P01 2023'!AD16</f>
        <v>2185.9199999999996</v>
      </c>
      <c r="Z23" s="299">
        <v>0</v>
      </c>
      <c r="AA23" s="487">
        <f>+'P01 2023'!AT16</f>
        <v>2185.9199999999996</v>
      </c>
      <c r="AB23" s="616">
        <v>0</v>
      </c>
      <c r="AC23" s="487">
        <f>+'P01 2023'!BJ15</f>
        <v>2185.9199999999996</v>
      </c>
      <c r="AD23" s="616">
        <v>0</v>
      </c>
      <c r="AE23" s="487">
        <f>+'P01 2023'!BZ16</f>
        <v>2185.9199999999996</v>
      </c>
      <c r="AF23" s="1296">
        <f>+'P01 2023'!CP16</f>
        <v>2112</v>
      </c>
      <c r="AG23" s="299">
        <f>+'P01 2023'!DF15</f>
        <v>2112</v>
      </c>
      <c r="AH23" s="391">
        <f>+'P01 2023'!DX16</f>
        <v>0</v>
      </c>
      <c r="AI23" s="120">
        <v>0</v>
      </c>
      <c r="AJ23" s="534">
        <v>0</v>
      </c>
      <c r="AK23" s="804">
        <f>+'P01 2023'!FS16</f>
        <v>0</v>
      </c>
      <c r="AL23" s="621"/>
      <c r="AM23" s="621"/>
      <c r="AN23" s="621"/>
      <c r="AO23" s="621"/>
      <c r="AP23" s="621"/>
      <c r="AQ23" s="621"/>
      <c r="AR23" s="621"/>
      <c r="AS23" s="621"/>
      <c r="AT23" s="621"/>
      <c r="AU23" s="761"/>
      <c r="AV23" s="1601"/>
      <c r="AW23" s="1601"/>
      <c r="AX23" s="1601"/>
      <c r="AY23" s="1601"/>
      <c r="AZ23" s="1505"/>
      <c r="BA23" s="1505"/>
      <c r="BB23" s="621"/>
      <c r="BC23" s="621"/>
      <c r="BD23" s="621"/>
      <c r="BE23" s="621"/>
      <c r="BF23" s="621"/>
      <c r="BG23" s="621"/>
      <c r="BH23" s="621"/>
      <c r="BI23" s="722"/>
      <c r="BJ23" s="621"/>
      <c r="BK23" s="722"/>
      <c r="BL23" s="722"/>
      <c r="BM23" s="722"/>
      <c r="BN23" s="722"/>
      <c r="BP23" s="381"/>
      <c r="BQ23" s="621"/>
      <c r="BR23" s="574"/>
      <c r="BS23" s="381"/>
      <c r="BT23" s="624"/>
      <c r="BU23" s="624"/>
    </row>
    <row r="24" spans="1:73" ht="15" hidden="1" customHeight="1" x14ac:dyDescent="0.25">
      <c r="B24" s="1593" t="s">
        <v>805</v>
      </c>
      <c r="C24" s="608"/>
      <c r="D24" s="1328"/>
      <c r="E24" s="8"/>
      <c r="F24" s="8">
        <v>999</v>
      </c>
      <c r="G24" s="8" t="str">
        <f>+CONCATENATE($C$10,"",$D$11,"",$E$12,"0",F24)</f>
        <v>21.01.001.0999</v>
      </c>
      <c r="H24" s="932" t="s">
        <v>812</v>
      </c>
      <c r="I24" s="963">
        <v>0</v>
      </c>
      <c r="J24" s="961">
        <v>0</v>
      </c>
      <c r="K24" s="961">
        <f ca="1">SUMIF(U$3:$AK16,"ok",U24:AK24)</f>
        <v>0</v>
      </c>
      <c r="L24" s="962">
        <f t="shared" ca="1" si="1"/>
        <v>0</v>
      </c>
      <c r="M24" s="961">
        <v>0</v>
      </c>
      <c r="N24" s="942">
        <f t="shared" ref="N24:N32" si="8">+IFERROR(M24/J24,0)</f>
        <v>0</v>
      </c>
      <c r="O24" s="961">
        <v>0</v>
      </c>
      <c r="P24" s="952">
        <f t="shared" si="4"/>
        <v>0</v>
      </c>
      <c r="Q24" s="514">
        <f>+'P01 2023'!CH17</f>
        <v>0</v>
      </c>
      <c r="R24" s="9">
        <f>SUMIF(U$3:$AK$3,"SI",U24:AK24)</f>
        <v>0</v>
      </c>
      <c r="S24" s="973" t="str">
        <f t="shared" si="6"/>
        <v>0,00%</v>
      </c>
      <c r="T24" s="946">
        <v>0</v>
      </c>
      <c r="U24" s="892">
        <f>+'P01 2023'!I17</f>
        <v>0</v>
      </c>
      <c r="V24" s="1228">
        <v>0</v>
      </c>
      <c r="W24" s="546">
        <v>0</v>
      </c>
      <c r="X24" s="514">
        <v>0</v>
      </c>
      <c r="Y24" s="546">
        <v>0</v>
      </c>
      <c r="Z24" s="299">
        <v>0</v>
      </c>
      <c r="AA24" s="487">
        <v>0</v>
      </c>
      <c r="AB24" s="616">
        <v>0</v>
      </c>
      <c r="AC24" s="487">
        <v>0</v>
      </c>
      <c r="AD24" s="616">
        <v>0</v>
      </c>
      <c r="AE24" s="487">
        <v>0</v>
      </c>
      <c r="AF24" s="1296">
        <v>0</v>
      </c>
      <c r="AG24" s="299">
        <v>0</v>
      </c>
      <c r="AH24" s="391">
        <v>0</v>
      </c>
      <c r="AI24" s="120">
        <v>0</v>
      </c>
      <c r="AJ24" s="534">
        <v>0</v>
      </c>
      <c r="AK24" s="391">
        <v>0</v>
      </c>
      <c r="AL24" s="621"/>
      <c r="AM24" s="621"/>
      <c r="AN24" s="621"/>
      <c r="AO24" s="621"/>
      <c r="AP24" s="621"/>
      <c r="AQ24" s="621"/>
      <c r="AR24" s="621"/>
      <c r="AS24" s="621"/>
      <c r="AT24" s="621"/>
      <c r="AU24" s="761"/>
      <c r="AV24" s="1601"/>
      <c r="AW24" s="1601"/>
      <c r="AX24" s="1601"/>
      <c r="AY24" s="1601"/>
      <c r="AZ24" s="1505"/>
      <c r="BA24" s="1505"/>
      <c r="BB24" s="621"/>
      <c r="BC24" s="621"/>
      <c r="BD24" s="621"/>
      <c r="BE24" s="621"/>
      <c r="BF24" s="621"/>
      <c r="BG24" s="621"/>
      <c r="BH24" s="621"/>
      <c r="BI24" s="722"/>
      <c r="BJ24" s="621"/>
      <c r="BK24" s="722"/>
      <c r="BL24" s="722"/>
      <c r="BM24" s="722"/>
      <c r="BN24" s="722"/>
      <c r="BP24" s="381"/>
      <c r="BQ24" s="621"/>
      <c r="BR24" s="574"/>
      <c r="BS24" s="381"/>
      <c r="BT24" s="624"/>
      <c r="BU24" s="624"/>
    </row>
    <row r="25" spans="1:73" s="99" customFormat="1" ht="15" hidden="1" customHeight="1" x14ac:dyDescent="0.25">
      <c r="A25" s="167"/>
      <c r="B25" s="1593" t="s">
        <v>345</v>
      </c>
      <c r="C25" s="388"/>
      <c r="D25" s="69"/>
      <c r="E25" s="73" t="s">
        <v>156</v>
      </c>
      <c r="F25" s="73"/>
      <c r="G25" s="73"/>
      <c r="H25" s="931" t="s">
        <v>28</v>
      </c>
      <c r="I25" s="957">
        <f>+'P01 2024'!H17</f>
        <v>21740</v>
      </c>
      <c r="J25" s="958">
        <f>+'P01 2024'!CE17</f>
        <v>21740</v>
      </c>
      <c r="K25" s="958">
        <f ca="1">SUMIF(T$3:$AK17,"ok",T25:AK25)</f>
        <v>10180.77</v>
      </c>
      <c r="L25" s="941">
        <f t="shared" ca="1" si="1"/>
        <v>0.46829668813247471</v>
      </c>
      <c r="M25" s="958">
        <f>+'P01 2024'!CG17</f>
        <v>10180.77</v>
      </c>
      <c r="N25" s="941">
        <f t="shared" si="8"/>
        <v>0.46829668813247471</v>
      </c>
      <c r="O25" s="958">
        <f>+'P01 2024'!CH17</f>
        <v>11559.23</v>
      </c>
      <c r="P25" s="951">
        <f t="shared" si="4"/>
        <v>0.53170331186752529</v>
      </c>
      <c r="Q25" s="520">
        <f>+'P01 2023'!CH18</f>
        <v>32455.824974999996</v>
      </c>
      <c r="R25" s="68">
        <f>SUMIF(U$3:$AK$3,"SI",U25:AK25)</f>
        <v>10824.929415000001</v>
      </c>
      <c r="S25" s="972">
        <f t="shared" si="6"/>
        <v>0.33352809313391985</v>
      </c>
      <c r="T25" s="947">
        <f>+'P01 2024'!K17</f>
        <v>1583.356</v>
      </c>
      <c r="U25" s="486">
        <f>+'P01 2023'!I18</f>
        <v>1576.260495</v>
      </c>
      <c r="V25" s="531">
        <f>+'P01 2024'!Q15</f>
        <v>1818.1510000000001</v>
      </c>
      <c r="W25" s="1212">
        <f>+'P01 2023'!N16</f>
        <v>1715.17302</v>
      </c>
      <c r="X25" s="513">
        <f>+'P01 2024'!AE16</f>
        <v>1718.2729999999999</v>
      </c>
      <c r="Y25" s="1212">
        <f>SUM(Y26:Y27)</f>
        <v>2060.5856399999998</v>
      </c>
      <c r="Z25" s="531">
        <f>+'P01 2024'!AT15</f>
        <v>1656.3009999999999</v>
      </c>
      <c r="AA25" s="486">
        <f>SUM(AA26:AA27)</f>
        <v>1615.5584099999999</v>
      </c>
      <c r="AB25" s="1484">
        <f>+'P01 2024'!BI15</f>
        <v>1584.867</v>
      </c>
      <c r="AC25" s="486">
        <f>SUM(AC26:AC27)</f>
        <v>1753.9016849999998</v>
      </c>
      <c r="AD25" s="1484">
        <f>+'P01 2024'!BX16</f>
        <v>1819.8219999999999</v>
      </c>
      <c r="AE25" s="486">
        <f>SUM(AE26:AE27)</f>
        <v>2103.4501649999997</v>
      </c>
      <c r="AF25" s="1272">
        <f>+'P01 2023'!CP17</f>
        <v>1648.241</v>
      </c>
      <c r="AG25" s="531">
        <f>+'P01 2023'!DF16</f>
        <v>1721.5139999999999</v>
      </c>
      <c r="AH25" s="623">
        <f>+'P01 2023'!DX17</f>
        <v>2080.2199999999998</v>
      </c>
      <c r="AI25" s="489">
        <f>+'P01 2023'!EN16</f>
        <v>1621.722</v>
      </c>
      <c r="AJ25" s="531">
        <f>+'P01 2023'!FD15</f>
        <v>1629.49</v>
      </c>
      <c r="AK25" s="614">
        <f>+'P01 2023'!FS17</f>
        <v>2000.6780000000001</v>
      </c>
      <c r="AL25" s="621"/>
      <c r="AM25" s="621"/>
      <c r="AN25" s="621"/>
      <c r="AO25" s="621"/>
      <c r="AP25" s="621"/>
      <c r="AQ25" s="621"/>
      <c r="AR25" s="621"/>
      <c r="AS25" s="621"/>
      <c r="AT25" s="621"/>
      <c r="AU25" s="761"/>
      <c r="AV25" s="1601"/>
      <c r="AW25" s="1601"/>
      <c r="AX25" s="1601"/>
      <c r="AY25" s="1601"/>
      <c r="AZ25" s="1505"/>
      <c r="BA25" s="1505"/>
      <c r="BB25" s="621"/>
      <c r="BC25" s="621"/>
      <c r="BD25" s="621"/>
      <c r="BE25" s="621"/>
      <c r="BF25" s="621"/>
      <c r="BG25" s="621"/>
      <c r="BH25" s="621"/>
      <c r="BI25" s="722"/>
      <c r="BJ25" s="621"/>
      <c r="BK25" s="722"/>
      <c r="BL25" s="722"/>
      <c r="BM25" s="722"/>
      <c r="BN25" s="722"/>
      <c r="BO25" s="575"/>
      <c r="BP25" s="381"/>
      <c r="BQ25" s="621"/>
      <c r="BR25" s="574"/>
      <c r="BS25" s="381"/>
      <c r="BT25" s="624"/>
      <c r="BU25" s="624"/>
    </row>
    <row r="26" spans="1:73" ht="15" hidden="1" customHeight="1" x14ac:dyDescent="0.25">
      <c r="B26" s="1593" t="s">
        <v>536</v>
      </c>
      <c r="C26" s="608"/>
      <c r="D26" s="1328"/>
      <c r="E26" s="8"/>
      <c r="F26" s="8">
        <v>1</v>
      </c>
      <c r="G26" s="8" t="str">
        <f>+CONCATENATE($C$10,"",$D$11,"",$E$25,"00",F26)</f>
        <v>21.01.002.001</v>
      </c>
      <c r="H26" s="932" t="s">
        <v>29</v>
      </c>
      <c r="I26" s="959">
        <f>+'P01 2024'!H18</f>
        <v>1570</v>
      </c>
      <c r="J26" s="960">
        <f>+'P01 2024'!CE18</f>
        <v>1570</v>
      </c>
      <c r="K26" s="961">
        <f ca="1">SUMIF(U$3:$AK18,"ok",U26:AK26)</f>
        <v>855.55899999999997</v>
      </c>
      <c r="L26" s="962">
        <f t="shared" ca="1" si="1"/>
        <v>0.54494203821656051</v>
      </c>
      <c r="M26" s="960">
        <f>+'P01 2024'!CG18</f>
        <v>855.55899999999997</v>
      </c>
      <c r="N26" s="942">
        <f t="shared" si="8"/>
        <v>0.54494203821656051</v>
      </c>
      <c r="O26" s="960">
        <f>+'P01 2024'!CH18</f>
        <v>714.44100000000003</v>
      </c>
      <c r="P26" s="952">
        <f t="shared" si="4"/>
        <v>0.45505796178343949</v>
      </c>
      <c r="Q26" s="514">
        <f>+'P01 2023'!CH19</f>
        <v>7366.2657749999989</v>
      </c>
      <c r="R26" s="9">
        <f>SUMIF(U$3:$AK$3,"SI",U26:AK26)</f>
        <v>783.0809999999999</v>
      </c>
      <c r="S26" s="973">
        <f t="shared" si="6"/>
        <v>0.10630637339446254</v>
      </c>
      <c r="T26" s="946">
        <f>+'P01 2024'!K18</f>
        <v>0</v>
      </c>
      <c r="U26" s="892">
        <f>+'P01 2023'!I19</f>
        <v>0</v>
      </c>
      <c r="V26" s="1228">
        <f>+'P01 2024'!Q16</f>
        <v>348.024</v>
      </c>
      <c r="W26" s="546">
        <f>+'P01 2023'!N17</f>
        <v>130.51349999999999</v>
      </c>
      <c r="X26" s="514">
        <v>0</v>
      </c>
      <c r="Y26" s="546">
        <f>+'P01 2023'!AD18</f>
        <v>261.02699999999999</v>
      </c>
      <c r="Z26" s="299">
        <f>+'P01 2024'!AT16</f>
        <v>174.012</v>
      </c>
      <c r="AA26" s="487">
        <v>0</v>
      </c>
      <c r="AB26" s="616">
        <f>+'P01 2024'!BI16</f>
        <v>174.012</v>
      </c>
      <c r="AC26" s="487">
        <f>+'P01 2023'!BJ17</f>
        <v>130.51349999999999</v>
      </c>
      <c r="AD26" s="299">
        <f>+'P01 2024'!BX17</f>
        <v>159.511</v>
      </c>
      <c r="AE26" s="487">
        <f>+'P01 2023'!BZ18</f>
        <v>261.02699999999999</v>
      </c>
      <c r="AF26" s="1296">
        <v>0</v>
      </c>
      <c r="AG26" s="299">
        <f>+'P01 2023'!DF17</f>
        <v>126.1</v>
      </c>
      <c r="AH26" s="391">
        <f>+'P01 2023'!DX18</f>
        <v>126.1</v>
      </c>
      <c r="AI26" s="829">
        <f>+'P01 2023'!EN17</f>
        <v>126.1</v>
      </c>
      <c r="AJ26" s="534">
        <f>+'P01 2023'!FD16</f>
        <v>126.1</v>
      </c>
      <c r="AK26" s="805">
        <f>+'P01 2023'!FS18</f>
        <v>264.81</v>
      </c>
      <c r="AL26" s="621"/>
      <c r="AM26" s="621"/>
      <c r="AN26" s="621"/>
      <c r="AO26" s="621"/>
      <c r="AP26" s="621"/>
      <c r="AQ26" s="621"/>
      <c r="AR26" s="621"/>
      <c r="AS26" s="621"/>
      <c r="AT26" s="621"/>
      <c r="AU26" s="761"/>
      <c r="AV26" s="1601"/>
      <c r="AW26" s="1601"/>
      <c r="AX26" s="1601"/>
      <c r="AY26" s="1601"/>
      <c r="AZ26" s="1505"/>
      <c r="BA26" s="1505"/>
      <c r="BB26" s="621"/>
      <c r="BC26" s="621"/>
      <c r="BD26" s="621"/>
      <c r="BE26" s="621"/>
      <c r="BF26" s="621"/>
      <c r="BG26" s="621"/>
      <c r="BH26" s="621"/>
      <c r="BI26" s="722"/>
      <c r="BJ26" s="621"/>
      <c r="BK26" s="722"/>
      <c r="BL26" s="722"/>
      <c r="BM26" s="722"/>
      <c r="BN26" s="722"/>
      <c r="BP26" s="381"/>
      <c r="BQ26" s="621"/>
      <c r="BR26" s="574"/>
      <c r="BS26" s="381"/>
      <c r="BT26" s="624"/>
      <c r="BU26" s="624"/>
    </row>
    <row r="27" spans="1:73" ht="15" hidden="1" customHeight="1" x14ac:dyDescent="0.25">
      <c r="B27" s="1593" t="s">
        <v>537</v>
      </c>
      <c r="C27" s="608"/>
      <c r="D27" s="1328"/>
      <c r="E27" s="8"/>
      <c r="F27" s="8">
        <v>2</v>
      </c>
      <c r="G27" s="8" t="str">
        <f>+CONCATENATE($C$10,"",$D$11,"",$E$25,"00",F27)</f>
        <v>21.01.002.002</v>
      </c>
      <c r="H27" s="932" t="s">
        <v>30</v>
      </c>
      <c r="I27" s="959">
        <f>+'P01 2024'!H19</f>
        <v>20170</v>
      </c>
      <c r="J27" s="960">
        <f>+'P01 2024'!CE19</f>
        <v>20170</v>
      </c>
      <c r="K27" s="961">
        <f ca="1">SUMIF(T$3:$AK19,"ok",T27:AK27)</f>
        <v>9325.2109999999993</v>
      </c>
      <c r="L27" s="962">
        <f t="shared" ca="1" si="1"/>
        <v>0.46233073872087255</v>
      </c>
      <c r="M27" s="960">
        <f>+'P01 2024'!CG19</f>
        <v>9325.2109999999993</v>
      </c>
      <c r="N27" s="942">
        <f t="shared" si="8"/>
        <v>0.46233073872087255</v>
      </c>
      <c r="O27" s="960">
        <f>+'P01 2024'!CH19</f>
        <v>10844.789000000001</v>
      </c>
      <c r="P27" s="952">
        <f t="shared" si="4"/>
        <v>0.5376692612791274</v>
      </c>
      <c r="Q27" s="514">
        <f>+'P01 2023'!CH20</f>
        <v>25089.559199999996</v>
      </c>
      <c r="R27" s="9">
        <f>SUMIF(U$3:$AK$3,"SI",U27:AK27)</f>
        <v>10041.848414999999</v>
      </c>
      <c r="S27" s="973">
        <f t="shared" si="6"/>
        <v>0.4002401291689493</v>
      </c>
      <c r="T27" s="946">
        <f>+'P01 2024'!K19</f>
        <v>1583.356</v>
      </c>
      <c r="U27" s="892">
        <f>+'P01 2023'!I20</f>
        <v>1576.260495</v>
      </c>
      <c r="V27" s="1228">
        <f>+'P01 2024'!Q17</f>
        <v>1470.127</v>
      </c>
      <c r="W27" s="546">
        <f>+'P01 2023'!N18</f>
        <v>1584.6595199999997</v>
      </c>
      <c r="X27" s="514">
        <f>+'P01 2024'!AE17</f>
        <v>1718.2729999999999</v>
      </c>
      <c r="Y27" s="546">
        <f>+'P01 2023'!AD19</f>
        <v>1799.5586399999997</v>
      </c>
      <c r="Z27" s="299">
        <f>+'P01 2024'!AT17</f>
        <v>1482.289</v>
      </c>
      <c r="AA27" s="487">
        <f>+'P01 2023'!AT18</f>
        <v>1615.5584099999999</v>
      </c>
      <c r="AB27" s="616">
        <f>+'P01 2024'!BI17</f>
        <v>1410.855</v>
      </c>
      <c r="AC27" s="487">
        <f>+'P01 2023'!BJ18</f>
        <v>1623.3881849999998</v>
      </c>
      <c r="AD27" s="299">
        <f>+'P01 2024'!BX18</f>
        <v>1660.3109999999999</v>
      </c>
      <c r="AE27" s="487">
        <f>+'P01 2023'!BZ19</f>
        <v>1842.4231649999997</v>
      </c>
      <c r="AF27" s="1296">
        <f>+'P01 2023'!CP18</f>
        <v>1648.241</v>
      </c>
      <c r="AG27" s="299">
        <f>+'P01 2023'!DF18</f>
        <v>1595.414</v>
      </c>
      <c r="AH27" s="391">
        <f>+'P01 2023'!DX19</f>
        <v>1954.12</v>
      </c>
      <c r="AI27" s="829">
        <f>+'P01 2023'!EN18</f>
        <v>1495.6220000000001</v>
      </c>
      <c r="AJ27" s="534">
        <f>+'P01 2023'!FD17</f>
        <v>1503.39</v>
      </c>
      <c r="AK27" s="805">
        <f>+'P01 2023'!FS19</f>
        <v>1735.8679999999999</v>
      </c>
      <c r="AL27" s="621"/>
      <c r="AM27" s="621"/>
      <c r="AN27" s="621"/>
      <c r="AO27" s="621"/>
      <c r="AP27" s="621"/>
      <c r="AQ27" s="621"/>
      <c r="AR27" s="621"/>
      <c r="AS27" s="621"/>
      <c r="AT27" s="621"/>
      <c r="AU27" s="761"/>
      <c r="AV27" s="1601"/>
      <c r="AW27" s="1601"/>
      <c r="AX27" s="1601"/>
      <c r="AY27" s="1601"/>
      <c r="AZ27" s="1505"/>
      <c r="BA27" s="1505"/>
      <c r="BB27" s="621"/>
      <c r="BC27" s="621"/>
      <c r="BD27" s="621"/>
      <c r="BE27" s="621"/>
      <c r="BF27" s="621"/>
      <c r="BG27" s="621"/>
      <c r="BH27" s="621"/>
      <c r="BI27" s="722"/>
      <c r="BJ27" s="621"/>
      <c r="BK27" s="722"/>
      <c r="BL27" s="722"/>
      <c r="BM27" s="722"/>
      <c r="BN27" s="722"/>
      <c r="BP27" s="381"/>
      <c r="BQ27" s="621"/>
      <c r="BR27" s="574"/>
      <c r="BS27" s="381"/>
      <c r="BT27" s="624"/>
      <c r="BU27" s="624"/>
    </row>
    <row r="28" spans="1:73" s="99" customFormat="1" ht="15" hidden="1" customHeight="1" x14ac:dyDescent="0.25">
      <c r="A28" s="167"/>
      <c r="B28" s="1593" t="s">
        <v>538</v>
      </c>
      <c r="C28" s="388"/>
      <c r="D28" s="69"/>
      <c r="E28" s="77" t="s">
        <v>157</v>
      </c>
      <c r="F28" s="77"/>
      <c r="G28" s="77"/>
      <c r="H28" s="933" t="s">
        <v>31</v>
      </c>
      <c r="I28" s="957">
        <f>+'P01 2024'!H20</f>
        <v>58750</v>
      </c>
      <c r="J28" s="958">
        <f>+'P01 2024'!CE20</f>
        <v>58750</v>
      </c>
      <c r="K28" s="958">
        <f ca="1">SUMIF(U$3:$AK20,"ok",U28:AK28)</f>
        <v>30732.355</v>
      </c>
      <c r="L28" s="941">
        <f t="shared" ca="1" si="1"/>
        <v>0.52310391489361696</v>
      </c>
      <c r="M28" s="958">
        <f>+'P01 2024'!CG20</f>
        <v>30732.355</v>
      </c>
      <c r="N28" s="941">
        <f t="shared" si="8"/>
        <v>0.52310391489361696</v>
      </c>
      <c r="O28" s="958">
        <f>+'P01 2024'!CH20</f>
        <v>28017.645</v>
      </c>
      <c r="P28" s="951">
        <f t="shared" si="4"/>
        <v>0.47689608510638298</v>
      </c>
      <c r="Q28" s="520">
        <f>+'P01 2023'!CH21</f>
        <v>76454.657189999984</v>
      </c>
      <c r="R28" s="68">
        <f>SUMIF(U$3:$AK$3,"SI",U28:AK28)</f>
        <v>29628.816659999997</v>
      </c>
      <c r="S28" s="972">
        <f t="shared" si="6"/>
        <v>0.38753449101692328</v>
      </c>
      <c r="T28" s="947">
        <f>+'P01 2024'!K20</f>
        <v>0</v>
      </c>
      <c r="U28" s="486">
        <f>+'P01 2023'!I21</f>
        <v>0</v>
      </c>
      <c r="V28" s="531">
        <v>0</v>
      </c>
      <c r="W28" s="524">
        <v>0</v>
      </c>
      <c r="X28" s="513">
        <f>+'P01 2024'!AE18</f>
        <v>15773.07</v>
      </c>
      <c r="Y28" s="1212">
        <f>SUM(Y29:Y31)</f>
        <v>14814.408329999998</v>
      </c>
      <c r="Z28" s="531">
        <v>0</v>
      </c>
      <c r="AA28" s="192">
        <f>SUM(AA29:AA30)</f>
        <v>0</v>
      </c>
      <c r="AB28" s="1484">
        <v>0</v>
      </c>
      <c r="AC28" s="192">
        <f>SUM(AC29:AC30)</f>
        <v>0</v>
      </c>
      <c r="AD28" s="1484">
        <f>+'P01 2024'!BX19</f>
        <v>14959.285</v>
      </c>
      <c r="AE28" s="486">
        <f>+'P01 2023'!BZ20</f>
        <v>14814.408329999998</v>
      </c>
      <c r="AF28" s="1272">
        <v>0</v>
      </c>
      <c r="AG28" s="538">
        <v>0</v>
      </c>
      <c r="AH28" s="623">
        <f>+'P01 2023'!DX20</f>
        <v>14423.919</v>
      </c>
      <c r="AI28" s="489">
        <f>+'P01 2023'!EN19</f>
        <v>0</v>
      </c>
      <c r="AJ28" s="195">
        <v>0</v>
      </c>
      <c r="AK28" s="623">
        <f>+'P01 2023'!FS20</f>
        <v>14155.641</v>
      </c>
      <c r="AL28" s="621"/>
      <c r="AM28" s="621"/>
      <c r="AN28" s="621"/>
      <c r="AO28" s="621"/>
      <c r="AP28" s="621"/>
      <c r="AQ28" s="621"/>
      <c r="AR28" s="621"/>
      <c r="AS28" s="621"/>
      <c r="AT28" s="621"/>
      <c r="AU28" s="761"/>
      <c r="AV28" s="1601"/>
      <c r="AW28" s="1601"/>
      <c r="AX28" s="1601"/>
      <c r="AY28" s="1601"/>
      <c r="AZ28" s="1505"/>
      <c r="BA28" s="1505"/>
      <c r="BB28" s="621"/>
      <c r="BC28" s="621"/>
      <c r="BD28" s="621"/>
      <c r="BE28" s="621"/>
      <c r="BF28" s="621"/>
      <c r="BG28" s="621"/>
      <c r="BH28" s="621"/>
      <c r="BI28" s="722"/>
      <c r="BJ28" s="621"/>
      <c r="BK28" s="722"/>
      <c r="BL28" s="722"/>
      <c r="BM28" s="722"/>
      <c r="BN28" s="722"/>
      <c r="BO28" s="575"/>
      <c r="BP28" s="381"/>
      <c r="BQ28" s="621"/>
      <c r="BR28" s="574"/>
      <c r="BS28" s="381"/>
      <c r="BT28" s="624"/>
      <c r="BU28" s="624"/>
    </row>
    <row r="29" spans="1:73" ht="15" hidden="1" customHeight="1" x14ac:dyDescent="0.25">
      <c r="B29" s="1593" t="s">
        <v>539</v>
      </c>
      <c r="C29" s="608"/>
      <c r="D29" s="1328"/>
      <c r="E29" s="8"/>
      <c r="F29" s="8">
        <v>1</v>
      </c>
      <c r="G29" s="8" t="str">
        <f>+CONCATENATE($C$10,"",$D$11,"",$E$28,"00",F29)</f>
        <v>21.01.003.001</v>
      </c>
      <c r="H29" s="932" t="s">
        <v>32</v>
      </c>
      <c r="I29" s="959">
        <f>+'P01 2024'!H21</f>
        <v>30600</v>
      </c>
      <c r="J29" s="960">
        <f>+'P01 2024'!CE21</f>
        <v>30600</v>
      </c>
      <c r="K29" s="961">
        <f ca="1">SUMIF(U$3:$AK21,"ok",U29:AK29)</f>
        <v>16269.422</v>
      </c>
      <c r="L29" s="962">
        <f t="shared" ca="1" si="1"/>
        <v>0.53168045751633985</v>
      </c>
      <c r="M29" s="960">
        <f>+'P01 2024'!CG21</f>
        <v>16269.422</v>
      </c>
      <c r="N29" s="942">
        <f t="shared" si="8"/>
        <v>0.53168045751633985</v>
      </c>
      <c r="O29" s="960">
        <f>+'P01 2024'!CH21</f>
        <v>14330.578</v>
      </c>
      <c r="P29" s="952">
        <f t="shared" si="4"/>
        <v>0.46831954248366009</v>
      </c>
      <c r="Q29" s="514">
        <f>+'P01 2023'!CH22</f>
        <v>37832.131439999997</v>
      </c>
      <c r="R29" s="9">
        <f>SUMIF(U$3:$AK$3,"SI",U29:AK29)</f>
        <v>14941.266209999998</v>
      </c>
      <c r="S29" s="973">
        <f t="shared" si="6"/>
        <v>0.39493588231200116</v>
      </c>
      <c r="T29" s="946">
        <f>+'P01 2024'!K21</f>
        <v>0</v>
      </c>
      <c r="U29" s="892">
        <f>+'P01 2023'!I22</f>
        <v>0</v>
      </c>
      <c r="V29" s="1228">
        <v>0</v>
      </c>
      <c r="W29" s="546">
        <v>0</v>
      </c>
      <c r="X29" s="514">
        <f>+'P01 2024'!AE19</f>
        <v>8332.5030000000006</v>
      </c>
      <c r="Y29" s="546">
        <f>+'P01 2023'!AD21</f>
        <v>7470.633104999999</v>
      </c>
      <c r="Z29" s="299">
        <v>0</v>
      </c>
      <c r="AA29" s="487">
        <v>0</v>
      </c>
      <c r="AB29" s="616">
        <v>0</v>
      </c>
      <c r="AC29" s="487">
        <v>0</v>
      </c>
      <c r="AD29" s="299">
        <f>+'P01 2024'!BX20</f>
        <v>7936.9189999999999</v>
      </c>
      <c r="AE29" s="487">
        <f>+'P01 2023'!BZ21</f>
        <v>7470.633104999999</v>
      </c>
      <c r="AF29" s="1296">
        <v>0</v>
      </c>
      <c r="AG29" s="299">
        <v>0</v>
      </c>
      <c r="AH29" s="391">
        <f>+'P01 2023'!DX21</f>
        <v>7510.73</v>
      </c>
      <c r="AI29" s="120">
        <f>+'P01 2023'!EN20</f>
        <v>0</v>
      </c>
      <c r="AJ29" s="534">
        <v>0</v>
      </c>
      <c r="AK29" s="805">
        <f>+'P01 2023'!FS21</f>
        <v>7849.7470000000003</v>
      </c>
      <c r="AL29" s="621"/>
      <c r="AM29" s="621"/>
      <c r="AN29" s="621"/>
      <c r="AO29" s="621"/>
      <c r="AP29" s="621"/>
      <c r="AQ29" s="621"/>
      <c r="AR29" s="621"/>
      <c r="AS29" s="621"/>
      <c r="AT29" s="621"/>
      <c r="AU29" s="761"/>
      <c r="AV29" s="1601"/>
      <c r="AW29" s="1601"/>
      <c r="AX29" s="1601"/>
      <c r="AY29" s="1601"/>
      <c r="AZ29" s="1505"/>
      <c r="BA29" s="1505"/>
      <c r="BB29" s="621"/>
      <c r="BC29" s="621"/>
      <c r="BD29" s="621"/>
      <c r="BE29" s="621"/>
      <c r="BF29" s="621"/>
      <c r="BG29" s="621"/>
      <c r="BH29" s="621"/>
      <c r="BI29" s="722"/>
      <c r="BJ29" s="621"/>
      <c r="BK29" s="722"/>
      <c r="BL29" s="722"/>
      <c r="BM29" s="722"/>
      <c r="BN29" s="722"/>
      <c r="BP29" s="381"/>
      <c r="BQ29" s="621"/>
      <c r="BR29" s="574"/>
      <c r="BS29" s="381"/>
      <c r="BT29" s="624"/>
      <c r="BU29" s="624"/>
    </row>
    <row r="30" spans="1:73" ht="15" hidden="1" customHeight="1" x14ac:dyDescent="0.25">
      <c r="B30" s="1593" t="s">
        <v>346</v>
      </c>
      <c r="C30" s="608"/>
      <c r="D30" s="1328"/>
      <c r="E30" s="8"/>
      <c r="F30" s="8">
        <v>2</v>
      </c>
      <c r="G30" s="8" t="str">
        <f>+CONCATENATE($C$10,"",$D$11,"",$E$28,"00",F30)</f>
        <v>21.01.003.002</v>
      </c>
      <c r="H30" s="932" t="s">
        <v>33</v>
      </c>
      <c r="I30" s="959">
        <f>+'P01 2024'!H22</f>
        <v>28150</v>
      </c>
      <c r="J30" s="960">
        <f>+'P01 2024'!CE22</f>
        <v>28150</v>
      </c>
      <c r="K30" s="961">
        <f ca="1">SUMIF(U$3:$AK22,"ok",U30:AK30)</f>
        <v>14462.933000000001</v>
      </c>
      <c r="L30" s="962">
        <f t="shared" ca="1" si="1"/>
        <v>0.51378092362344585</v>
      </c>
      <c r="M30" s="960">
        <f>+'P01 2024'!CG22</f>
        <v>14462.933000000001</v>
      </c>
      <c r="N30" s="942">
        <f t="shared" si="8"/>
        <v>0.51378092362344585</v>
      </c>
      <c r="O30" s="960">
        <f>+'P01 2024'!CH22</f>
        <v>13687.066999999999</v>
      </c>
      <c r="P30" s="952">
        <f t="shared" si="4"/>
        <v>0.48621907637655415</v>
      </c>
      <c r="Q30" s="514">
        <f>+'P01 2023'!CH23</f>
        <v>38622.525749999993</v>
      </c>
      <c r="R30" s="9">
        <f>SUMIF(U$3:$AK$3,"SI",U30:AK30)</f>
        <v>14687.550449999999</v>
      </c>
      <c r="S30" s="973">
        <f t="shared" si="6"/>
        <v>0.38028456618997791</v>
      </c>
      <c r="T30" s="946">
        <f>+'P01 2024'!K22</f>
        <v>0</v>
      </c>
      <c r="U30" s="892">
        <f>+'P01 2023'!I23</f>
        <v>0</v>
      </c>
      <c r="V30" s="1228">
        <v>0</v>
      </c>
      <c r="W30" s="546">
        <v>0</v>
      </c>
      <c r="X30" s="514">
        <f>+'P01 2024'!AE20</f>
        <v>7440.567</v>
      </c>
      <c r="Y30" s="546">
        <f>+'P01 2023'!AD22</f>
        <v>7343.7752249999994</v>
      </c>
      <c r="Z30" s="299">
        <v>0</v>
      </c>
      <c r="AA30" s="487">
        <v>0</v>
      </c>
      <c r="AB30" s="616">
        <v>0</v>
      </c>
      <c r="AC30" s="487">
        <v>0</v>
      </c>
      <c r="AD30" s="299">
        <f>+'P01 2024'!BX21</f>
        <v>7022.366</v>
      </c>
      <c r="AE30" s="487">
        <f>+'P01 2023'!BZ22</f>
        <v>7343.7752249999994</v>
      </c>
      <c r="AF30" s="1296">
        <v>0</v>
      </c>
      <c r="AG30" s="299">
        <v>0</v>
      </c>
      <c r="AH30" s="391">
        <f>+'P01 2023'!DX22</f>
        <v>6913.1890000000003</v>
      </c>
      <c r="AI30" s="120">
        <f>+'P01 2023'!EN21</f>
        <v>0</v>
      </c>
      <c r="AJ30" s="534">
        <v>0</v>
      </c>
      <c r="AK30" s="805">
        <f>+'P01 2023'!FS22</f>
        <v>6305.8940000000002</v>
      </c>
      <c r="AL30" s="621"/>
      <c r="AM30" s="621"/>
      <c r="AN30" s="621"/>
      <c r="AO30" s="621"/>
      <c r="AP30" s="621"/>
      <c r="AQ30" s="621"/>
      <c r="AR30" s="621"/>
      <c r="AS30" s="621"/>
      <c r="AT30" s="621"/>
      <c r="AU30" s="761"/>
      <c r="AV30" s="1601"/>
      <c r="AW30" s="1601"/>
      <c r="AX30" s="1601"/>
      <c r="AY30" s="1601"/>
      <c r="AZ30" s="1505"/>
      <c r="BA30" s="1505"/>
      <c r="BB30" s="621"/>
      <c r="BC30" s="621"/>
      <c r="BD30" s="621"/>
      <c r="BE30" s="621"/>
      <c r="BF30" s="621"/>
      <c r="BG30" s="621"/>
      <c r="BH30" s="621"/>
      <c r="BI30" s="722"/>
      <c r="BJ30" s="621"/>
      <c r="BK30" s="722"/>
      <c r="BL30" s="722"/>
      <c r="BM30" s="722"/>
      <c r="BN30" s="722"/>
      <c r="BP30" s="381"/>
      <c r="BQ30" s="621"/>
      <c r="BR30" s="574"/>
      <c r="BS30" s="381"/>
      <c r="BT30" s="624"/>
      <c r="BU30" s="624"/>
    </row>
    <row r="31" spans="1:73" ht="15" hidden="1" customHeight="1" x14ac:dyDescent="0.25">
      <c r="B31" s="1593" t="s">
        <v>806</v>
      </c>
      <c r="C31" s="608"/>
      <c r="D31" s="1328"/>
      <c r="E31" s="8"/>
      <c r="F31" s="8">
        <v>3</v>
      </c>
      <c r="G31" s="8" t="str">
        <f>+CONCATENATE($C$10,"",$D$11,"",$E$28,"00",F31)</f>
        <v>21.01.003.003</v>
      </c>
      <c r="H31" s="932" t="s">
        <v>813</v>
      </c>
      <c r="I31" s="963">
        <v>0</v>
      </c>
      <c r="J31" s="960">
        <v>0</v>
      </c>
      <c r="K31" s="961">
        <f ca="1">SUMIF(U$3:$AK21,"ok",U31:AK31)</f>
        <v>0</v>
      </c>
      <c r="L31" s="962">
        <f t="shared" ca="1" si="1"/>
        <v>0</v>
      </c>
      <c r="M31" s="960">
        <v>0</v>
      </c>
      <c r="N31" s="942">
        <f t="shared" si="8"/>
        <v>0</v>
      </c>
      <c r="O31" s="960">
        <v>0</v>
      </c>
      <c r="P31" s="952">
        <f t="shared" si="4"/>
        <v>0</v>
      </c>
      <c r="Q31" s="514">
        <v>0</v>
      </c>
      <c r="R31" s="452">
        <f ca="1">SUMIF(U$3:$AK22,"SI",U31:AK31)</f>
        <v>0</v>
      </c>
      <c r="S31" s="973" t="str">
        <f t="shared" ca="1" si="6"/>
        <v>0,00%</v>
      </c>
      <c r="T31" s="946">
        <v>0</v>
      </c>
      <c r="U31" s="892">
        <v>0</v>
      </c>
      <c r="V31" s="1228">
        <v>0</v>
      </c>
      <c r="W31" s="546">
        <v>0</v>
      </c>
      <c r="X31" s="514">
        <v>0</v>
      </c>
      <c r="Y31" s="546">
        <v>0</v>
      </c>
      <c r="Z31" s="299">
        <v>0</v>
      </c>
      <c r="AA31" s="487">
        <v>0</v>
      </c>
      <c r="AB31" s="616">
        <v>0</v>
      </c>
      <c r="AC31" s="487">
        <v>0</v>
      </c>
      <c r="AD31" s="299">
        <v>0</v>
      </c>
      <c r="AE31" s="487">
        <v>0</v>
      </c>
      <c r="AF31" s="1296">
        <v>0</v>
      </c>
      <c r="AG31" s="299">
        <v>0</v>
      </c>
      <c r="AH31" s="391">
        <v>0</v>
      </c>
      <c r="AI31" s="120">
        <v>0</v>
      </c>
      <c r="AJ31" s="534">
        <v>0</v>
      </c>
      <c r="AK31" s="391">
        <v>0</v>
      </c>
      <c r="AL31" s="621"/>
      <c r="AM31" s="621"/>
      <c r="AN31" s="621"/>
      <c r="AO31" s="621"/>
      <c r="AP31" s="621"/>
      <c r="AQ31" s="621"/>
      <c r="AR31" s="621"/>
      <c r="AS31" s="621"/>
      <c r="AT31" s="621"/>
      <c r="AU31" s="761"/>
      <c r="AV31" s="1601"/>
      <c r="AW31" s="1601"/>
      <c r="AX31" s="1601"/>
      <c r="AY31" s="1601"/>
      <c r="AZ31" s="1505"/>
      <c r="BA31" s="1505"/>
      <c r="BB31" s="621"/>
      <c r="BC31" s="621"/>
      <c r="BD31" s="621"/>
      <c r="BE31" s="621"/>
      <c r="BF31" s="621"/>
      <c r="BG31" s="621"/>
      <c r="BH31" s="621"/>
      <c r="BI31" s="722"/>
      <c r="BJ31" s="621"/>
      <c r="BK31" s="722"/>
      <c r="BL31" s="722"/>
      <c r="BM31" s="722"/>
      <c r="BN31" s="722"/>
      <c r="BP31" s="381"/>
      <c r="BQ31" s="621"/>
      <c r="BR31" s="574"/>
      <c r="BS31" s="381"/>
      <c r="BT31" s="624"/>
      <c r="BU31" s="624"/>
    </row>
    <row r="32" spans="1:73" s="99" customFormat="1" ht="15" hidden="1" customHeight="1" x14ac:dyDescent="0.25">
      <c r="A32" s="167"/>
      <c r="B32" s="1593" t="s">
        <v>347</v>
      </c>
      <c r="C32" s="388"/>
      <c r="D32" s="69"/>
      <c r="E32" s="73" t="s">
        <v>158</v>
      </c>
      <c r="F32" s="73"/>
      <c r="G32" s="73"/>
      <c r="H32" s="931" t="s">
        <v>34</v>
      </c>
      <c r="I32" s="957">
        <f>+'P01 2024'!H23</f>
        <v>208653.5</v>
      </c>
      <c r="J32" s="958">
        <f>+'P01 2024'!CE23</f>
        <v>210371.766</v>
      </c>
      <c r="K32" s="958">
        <f ca="1">+K33+K34+K35+K36</f>
        <v>49504.032999999989</v>
      </c>
      <c r="L32" s="941">
        <f t="shared" ca="1" si="1"/>
        <v>0.23531690559654278</v>
      </c>
      <c r="M32" s="958">
        <f>+'P01 2024'!CG23</f>
        <v>49504.033000000003</v>
      </c>
      <c r="N32" s="941">
        <f t="shared" si="8"/>
        <v>0.23531690559654284</v>
      </c>
      <c r="O32" s="958">
        <f>+'P01 2024'!CH23</f>
        <v>160867.73300000001</v>
      </c>
      <c r="P32" s="951">
        <f t="shared" si="4"/>
        <v>0.76468309440345716</v>
      </c>
      <c r="Q32" s="513">
        <f>+'P01 2023'!CH24</f>
        <v>214459.83391499997</v>
      </c>
      <c r="R32" s="451">
        <f ca="1">SUM(R33:R36)</f>
        <v>66747.513285000008</v>
      </c>
      <c r="S32" s="972">
        <f t="shared" ca="1" si="6"/>
        <v>0.31123549835189668</v>
      </c>
      <c r="T32" s="947">
        <f>+'P01 2024'!K23</f>
        <v>9687.875</v>
      </c>
      <c r="U32" s="894">
        <f>+'P01 2023'!I24</f>
        <v>10756.23129</v>
      </c>
      <c r="V32" s="1229">
        <f>+'P01 2024'!Q18</f>
        <v>8169.8770000000004</v>
      </c>
      <c r="W32" s="1212">
        <f>+'P01 2023'!N19</f>
        <v>12658.081049999999</v>
      </c>
      <c r="X32" s="513">
        <f>+'P01 2024'!AE21</f>
        <v>7448.2579999999998</v>
      </c>
      <c r="Y32" s="1212">
        <f>SUM(Y33:Y36)</f>
        <v>10831.170464999999</v>
      </c>
      <c r="Z32" s="531">
        <f>+'P01 2024'!AT18</f>
        <v>8087.875</v>
      </c>
      <c r="AA32" s="486">
        <f>SUM(AA33:AA35)</f>
        <v>10881.370035</v>
      </c>
      <c r="AB32" s="1484">
        <f>+'P01 2024'!BI18</f>
        <v>8005.8729999999996</v>
      </c>
      <c r="AC32" s="486">
        <f>SUM(AC33:AC36)</f>
        <v>10926.12033</v>
      </c>
      <c r="AD32" s="1484">
        <f>+'P01 2024'!BX22</f>
        <v>8104.2749999999996</v>
      </c>
      <c r="AE32" s="486">
        <f>+'P01 2023'!BZ23</f>
        <v>10694.540114999998</v>
      </c>
      <c r="AF32" s="1272">
        <f>+'P01 2023'!CP22</f>
        <v>10167.969999999999</v>
      </c>
      <c r="AG32" s="531">
        <f>+'P01 2023'!DF19</f>
        <v>7367.46</v>
      </c>
      <c r="AH32" s="623">
        <f>+'P01 2023'!DX23</f>
        <v>13660.732</v>
      </c>
      <c r="AI32" s="489">
        <f>+'P01 2023'!EN22</f>
        <v>8636.7109999999993</v>
      </c>
      <c r="AJ32" s="531">
        <f>+'P01 2023'!FD18</f>
        <v>12753.933000000001</v>
      </c>
      <c r="AK32" s="623">
        <f>+'P01 2023'!FS23</f>
        <v>10488.686</v>
      </c>
      <c r="AL32" s="621"/>
      <c r="AM32" s="621"/>
      <c r="AN32" s="621"/>
      <c r="AO32" s="621"/>
      <c r="AP32" s="621"/>
      <c r="AQ32" s="621"/>
      <c r="AR32" s="621"/>
      <c r="AS32" s="621"/>
      <c r="AT32" s="621"/>
      <c r="AU32" s="761"/>
      <c r="AV32" s="1601"/>
      <c r="AW32" s="1601"/>
      <c r="AX32" s="1601"/>
      <c r="AY32" s="1601"/>
      <c r="AZ32" s="1505"/>
      <c r="BA32" s="1505"/>
      <c r="BB32" s="621"/>
      <c r="BC32" s="621"/>
      <c r="BD32" s="621"/>
      <c r="BE32" s="621"/>
      <c r="BF32" s="621"/>
      <c r="BG32" s="621"/>
      <c r="BH32" s="621"/>
      <c r="BI32" s="722"/>
      <c r="BJ32" s="621"/>
      <c r="BK32" s="722"/>
      <c r="BL32" s="722"/>
      <c r="BM32" s="722"/>
      <c r="BN32" s="722"/>
      <c r="BO32" s="575"/>
      <c r="BP32" s="381"/>
      <c r="BQ32" s="621"/>
      <c r="BR32" s="574"/>
      <c r="BS32" s="381"/>
      <c r="BT32" s="624"/>
      <c r="BU32" s="624"/>
    </row>
    <row r="33" spans="1:73" ht="15" hidden="1" customHeight="1" x14ac:dyDescent="0.25">
      <c r="B33" s="1593" t="s">
        <v>540</v>
      </c>
      <c r="C33" s="608"/>
      <c r="D33" s="1328"/>
      <c r="E33" s="8"/>
      <c r="F33" s="8">
        <v>4</v>
      </c>
      <c r="G33" s="8" t="str">
        <f>+CONCATENATE($C$10,"",$D$11,"",$E$32,"00",F33)</f>
        <v>21.01.004.004</v>
      </c>
      <c r="H33" s="932" t="s">
        <v>35</v>
      </c>
      <c r="I33" s="959">
        <f>+'P01 2024'!H24</f>
        <v>203143.5</v>
      </c>
      <c r="J33" s="960">
        <f>+'P01 2024'!CE24</f>
        <v>203143.5</v>
      </c>
      <c r="K33" s="960">
        <f ca="1">SUMIF(T$3:$AK21,"ok",T33:AK33)</f>
        <v>45699.12999999999</v>
      </c>
      <c r="L33" s="962">
        <f t="shared" ca="1" si="1"/>
        <v>0.22495984365731608</v>
      </c>
      <c r="M33" s="960">
        <f>+'P01 2024'!CG24</f>
        <v>45699.13</v>
      </c>
      <c r="N33" s="942">
        <f t="shared" ref="N33:N46" si="9">+IFERROR(M33/J33,0)</f>
        <v>0.22495984365731611</v>
      </c>
      <c r="O33" s="960">
        <f>+'P01 2024'!CH24</f>
        <v>157444.37</v>
      </c>
      <c r="P33" s="952">
        <f t="shared" si="4"/>
        <v>0.77504015634268386</v>
      </c>
      <c r="Q33" s="514">
        <f>+'P01 2023'!CH25</f>
        <v>193957.44749999998</v>
      </c>
      <c r="R33" s="452">
        <f ca="1">SUMIF(U$3:$AK22,"SI",U33:AK33)</f>
        <v>61412.689619999997</v>
      </c>
      <c r="S33" s="973">
        <f t="shared" ca="1" si="6"/>
        <v>0.31662970621429737</v>
      </c>
      <c r="T33" s="946">
        <f>+'P01 2024'!K24</f>
        <v>8949.8549999999996</v>
      </c>
      <c r="U33" s="895">
        <f>+'P01 2023'!I25</f>
        <v>10235.448269999999</v>
      </c>
      <c r="V33" s="1228">
        <f>+'P01 2024'!Q19</f>
        <v>7349.8549999999996</v>
      </c>
      <c r="W33" s="546">
        <f>+'P01 2023'!N20</f>
        <v>10235.448269999999</v>
      </c>
      <c r="X33" s="514">
        <f>+'P01 2024'!AE22</f>
        <v>7349.8549999999996</v>
      </c>
      <c r="Y33" s="546">
        <f>+'P01 2023'!AD24</f>
        <v>10235.448269999999</v>
      </c>
      <c r="Z33" s="299">
        <f>+'P01 2024'!AT19</f>
        <v>7349.8549999999996</v>
      </c>
      <c r="AA33" s="487">
        <f>+'P01 2023'!AT23</f>
        <v>10235.448269999999</v>
      </c>
      <c r="AB33" s="616">
        <f>+'P01 2024'!BI19</f>
        <v>7349.8549999999996</v>
      </c>
      <c r="AC33" s="487">
        <f>+'P01 2023'!BJ20</f>
        <v>10235.448269999999</v>
      </c>
      <c r="AD33" s="299">
        <f>+'P01 2024'!BX23</f>
        <v>7349.8549999999996</v>
      </c>
      <c r="AE33" s="487">
        <f>+'P01 2023'!BZ24</f>
        <v>10235.448269999999</v>
      </c>
      <c r="AF33" s="1296">
        <f>+'P01 2023'!CP23</f>
        <v>9889.3220000000001</v>
      </c>
      <c r="AG33" s="299">
        <f>+'P01 2023'!DF20</f>
        <v>7155.3680000000004</v>
      </c>
      <c r="AH33" s="391">
        <f>+'P01 2023'!DX24</f>
        <v>13126.111999999999</v>
      </c>
      <c r="AI33" s="120">
        <f>+'P01 2023'!EN23</f>
        <v>7363.0559999999996</v>
      </c>
      <c r="AJ33" s="534">
        <f>+'P01 2023'!FD19</f>
        <v>11606.072</v>
      </c>
      <c r="AK33" s="805">
        <f>+'P01 2023'!FS24</f>
        <v>9052.6319999999996</v>
      </c>
      <c r="AL33" s="621"/>
      <c r="AM33" s="621"/>
      <c r="AN33" s="621"/>
      <c r="AO33" s="621"/>
      <c r="AP33" s="621"/>
      <c r="AQ33" s="621"/>
      <c r="AR33" s="621"/>
      <c r="AS33" s="621"/>
      <c r="AT33" s="621"/>
      <c r="AU33" s="761"/>
      <c r="AV33" s="1601"/>
      <c r="AW33" s="1601"/>
      <c r="AX33" s="1601"/>
      <c r="AY33" s="1601"/>
      <c r="AZ33" s="1505"/>
      <c r="BA33" s="1505"/>
      <c r="BB33" s="621"/>
      <c r="BC33" s="621"/>
      <c r="BD33" s="621"/>
      <c r="BE33" s="621"/>
      <c r="BF33" s="621"/>
      <c r="BG33" s="621"/>
      <c r="BH33" s="621"/>
      <c r="BI33" s="722"/>
      <c r="BJ33" s="621"/>
      <c r="BK33" s="722"/>
      <c r="BL33" s="722"/>
      <c r="BM33" s="722"/>
      <c r="BN33" s="722"/>
      <c r="BP33" s="381"/>
      <c r="BQ33" s="621"/>
      <c r="BR33" s="574"/>
      <c r="BS33" s="381"/>
      <c r="BT33" s="624"/>
      <c r="BU33" s="624"/>
    </row>
    <row r="34" spans="1:73" ht="15" hidden="1" customHeight="1" x14ac:dyDescent="0.25">
      <c r="B34" s="1593" t="s">
        <v>541</v>
      </c>
      <c r="C34" s="608"/>
      <c r="D34" s="1328"/>
      <c r="E34" s="8"/>
      <c r="F34" s="8">
        <v>5</v>
      </c>
      <c r="G34" s="8" t="str">
        <f>+CONCATENATE($C$10,"",$D$11,"",$E$32,"00",F34)</f>
        <v>21.01.004.005</v>
      </c>
      <c r="H34" s="932" t="s">
        <v>342</v>
      </c>
      <c r="I34" s="959">
        <f>+'P01 2024'!H25</f>
        <v>600</v>
      </c>
      <c r="J34" s="960">
        <f>+'P01 2024'!CE25</f>
        <v>600</v>
      </c>
      <c r="K34" s="960">
        <f ca="1">SUMIF(U$3:$AK22,"ok",U34:AK34)</f>
        <v>0</v>
      </c>
      <c r="L34" s="962">
        <f t="shared" ca="1" si="1"/>
        <v>0</v>
      </c>
      <c r="M34" s="960">
        <f>+'P01 2024'!CG25</f>
        <v>0</v>
      </c>
      <c r="N34" s="942">
        <f t="shared" si="9"/>
        <v>0</v>
      </c>
      <c r="O34" s="960">
        <f>+'P01 2024'!CH25</f>
        <v>600</v>
      </c>
      <c r="P34" s="952">
        <f t="shared" si="4"/>
        <v>1</v>
      </c>
      <c r="Q34" s="514">
        <f>+'P01 2023'!CH26</f>
        <v>7864.9649999999992</v>
      </c>
      <c r="R34" s="452">
        <f ca="1">SUMIF(U$3:$AK24,"SI",U34:AK34)</f>
        <v>436.25353499999994</v>
      </c>
      <c r="S34" s="973">
        <f t="shared" ca="1" si="6"/>
        <v>5.546795631004079E-2</v>
      </c>
      <c r="T34" s="946">
        <f>+'P01 2024'!K25</f>
        <v>0</v>
      </c>
      <c r="U34" s="895">
        <f>+'P01 2023'!I26</f>
        <v>0</v>
      </c>
      <c r="V34" s="1230">
        <v>0</v>
      </c>
      <c r="W34" s="546">
        <f>+'P01 2023'!N21</f>
        <v>30.278924999999997</v>
      </c>
      <c r="X34" s="514">
        <v>0</v>
      </c>
      <c r="Y34" s="546">
        <f>+'P01 2023'!AD25</f>
        <v>42.390494999999994</v>
      </c>
      <c r="Z34" s="299">
        <v>0</v>
      </c>
      <c r="AA34" s="487">
        <f>+'P01 2023'!AT24</f>
        <v>157.68949499999999</v>
      </c>
      <c r="AB34" s="616">
        <v>0</v>
      </c>
      <c r="AC34" s="487">
        <f>+'P01 2023'!BJ21</f>
        <v>121.11362999999999</v>
      </c>
      <c r="AD34" s="616">
        <v>0</v>
      </c>
      <c r="AE34" s="487">
        <f>+'P01 2023'!BZ25</f>
        <v>84.780989999999989</v>
      </c>
      <c r="AF34" s="1296">
        <f>+'P01 2023'!CP24</f>
        <v>58.51</v>
      </c>
      <c r="AG34" s="299">
        <f>+'P01 2023'!DF21</f>
        <v>23.404</v>
      </c>
      <c r="AH34" s="391">
        <f>+'P01 2023'!DX25</f>
        <v>0</v>
      </c>
      <c r="AI34" s="120">
        <f>+'P01 2023'!EN24</f>
        <v>0</v>
      </c>
      <c r="AJ34" s="719">
        <v>0</v>
      </c>
      <c r="AK34" s="805">
        <f>+'P01 2023'!FS25</f>
        <v>60.48</v>
      </c>
      <c r="AL34" s="621"/>
      <c r="AM34" s="621"/>
      <c r="AN34" s="621"/>
      <c r="AO34" s="621"/>
      <c r="AP34" s="621"/>
      <c r="AQ34" s="621"/>
      <c r="AR34" s="621"/>
      <c r="AS34" s="621"/>
      <c r="AT34" s="621"/>
      <c r="AU34" s="761"/>
      <c r="AV34" s="1601"/>
      <c r="AW34" s="1601"/>
      <c r="AX34" s="1601"/>
      <c r="AY34" s="1601"/>
      <c r="AZ34" s="1505"/>
      <c r="BA34" s="1505"/>
      <c r="BB34" s="621"/>
      <c r="BC34" s="621"/>
      <c r="BD34" s="621"/>
      <c r="BE34" s="621"/>
      <c r="BF34" s="621"/>
      <c r="BG34" s="621"/>
      <c r="BH34" s="621"/>
      <c r="BI34" s="722"/>
      <c r="BJ34" s="621"/>
      <c r="BK34" s="722"/>
      <c r="BL34" s="722"/>
      <c r="BM34" s="722"/>
      <c r="BN34" s="722"/>
      <c r="BP34" s="381"/>
      <c r="BQ34" s="621"/>
      <c r="BR34" s="574"/>
      <c r="BS34" s="381"/>
      <c r="BT34" s="624"/>
      <c r="BU34" s="624"/>
    </row>
    <row r="35" spans="1:73" ht="15" hidden="1" customHeight="1" collapsed="1" x14ac:dyDescent="0.25">
      <c r="B35" s="1593" t="s">
        <v>595</v>
      </c>
      <c r="C35" s="608"/>
      <c r="D35" s="1328"/>
      <c r="E35" s="8"/>
      <c r="F35" s="8">
        <v>6</v>
      </c>
      <c r="G35" s="8" t="str">
        <f>+CONCATENATE($C$10,"",$D$11,"",$E$32,"00",F35)</f>
        <v>21.01.004.006</v>
      </c>
      <c r="H35" s="932" t="s">
        <v>37</v>
      </c>
      <c r="I35" s="959">
        <f>+'P01 2024'!H26</f>
        <v>2910</v>
      </c>
      <c r="J35" s="960">
        <f>+'P01 2024'!CE26</f>
        <v>4628.2659999999996</v>
      </c>
      <c r="K35" s="960">
        <f ca="1">SUMIF(T$3:$AK22,"ok",T35:AK35)</f>
        <v>3804.9030000000002</v>
      </c>
      <c r="L35" s="962">
        <f t="shared" ca="1" si="1"/>
        <v>0.82210119297378337</v>
      </c>
      <c r="M35" s="960">
        <f>+'P01 2024'!CG26</f>
        <v>3804.9029999999998</v>
      </c>
      <c r="N35" s="942">
        <f t="shared" si="9"/>
        <v>0.82210119297378326</v>
      </c>
      <c r="O35" s="960">
        <f>+'P01 2024'!CH26</f>
        <v>823.36300000000006</v>
      </c>
      <c r="P35" s="952">
        <f t="shared" si="4"/>
        <v>0.17789880702621674</v>
      </c>
      <c r="Q35" s="514">
        <f>+'P01 2023'!CH27</f>
        <v>10049.921414999999</v>
      </c>
      <c r="R35" s="452">
        <f ca="1">SUMIF(U$3:$AK25,"SI",U35:AK35)</f>
        <v>4719.5979299999999</v>
      </c>
      <c r="S35" s="973">
        <f t="shared" ca="1" si="6"/>
        <v>0.46961540644046923</v>
      </c>
      <c r="T35" s="946">
        <f>+'P01 2024'!K26</f>
        <v>738.02</v>
      </c>
      <c r="U35" s="895">
        <f>+'P01 2023'!I27</f>
        <v>520.78301999999996</v>
      </c>
      <c r="V35" s="1230">
        <f>+'P01 2024'!Q20</f>
        <v>820.02200000000005</v>
      </c>
      <c r="W35" s="546">
        <f>+'P01 2023'!N22</f>
        <v>2392.3538549999998</v>
      </c>
      <c r="X35" s="514">
        <f>+'P01 2024'!AE23</f>
        <v>98.403000000000006</v>
      </c>
      <c r="Y35" s="546">
        <f>+'P01 2023'!AD26</f>
        <v>553.33169999999996</v>
      </c>
      <c r="Z35" s="299">
        <f>+'P01 2024'!AT20</f>
        <v>738.02</v>
      </c>
      <c r="AA35" s="487">
        <f>+'P01 2023'!AT25</f>
        <v>488.23226999999991</v>
      </c>
      <c r="AB35" s="616">
        <f>+'P01 2024'!BI20</f>
        <v>656.01800000000003</v>
      </c>
      <c r="AC35" s="487">
        <f>+'P01 2023'!BJ22</f>
        <v>390.58622999999994</v>
      </c>
      <c r="AD35" s="616">
        <f>+'P01 2024'!BX24</f>
        <v>754.42</v>
      </c>
      <c r="AE35" s="487">
        <f>+'P01 2023'!BZ26</f>
        <v>374.310855</v>
      </c>
      <c r="AF35" s="1296">
        <f>+'P01 2023'!CP25</f>
        <v>220.13800000000001</v>
      </c>
      <c r="AG35" s="299">
        <f>+'P01 2023'!DF22</f>
        <v>188.68799999999999</v>
      </c>
      <c r="AH35" s="391">
        <f>+'P01 2023'!DX26</f>
        <v>534.62</v>
      </c>
      <c r="AI35" s="120">
        <f>+'P01 2023'!EN25</f>
        <v>1273.655</v>
      </c>
      <c r="AJ35" s="534">
        <f>+'P01 2023'!FD20</f>
        <v>1147.8610000000001</v>
      </c>
      <c r="AK35" s="805">
        <f>+'P01 2023'!FS26</f>
        <v>703.86599999999999</v>
      </c>
      <c r="AL35" s="621"/>
      <c r="AM35" s="621"/>
      <c r="AN35" s="621"/>
      <c r="AO35" s="621"/>
      <c r="AP35" s="621"/>
      <c r="AQ35" s="621"/>
      <c r="AR35" s="621"/>
      <c r="AS35" s="621"/>
      <c r="AT35" s="621"/>
      <c r="AU35" s="761"/>
      <c r="AV35" s="1601"/>
      <c r="AW35" s="1601"/>
      <c r="AX35" s="1601"/>
      <c r="AY35" s="1601"/>
      <c r="AZ35" s="1505"/>
      <c r="BA35" s="1505"/>
      <c r="BB35" s="621"/>
      <c r="BC35" s="621"/>
      <c r="BD35" s="621"/>
      <c r="BE35" s="621"/>
      <c r="BF35" s="621"/>
      <c r="BG35" s="621"/>
      <c r="BH35" s="621"/>
      <c r="BI35" s="722"/>
      <c r="BJ35" s="621"/>
      <c r="BK35" s="722"/>
      <c r="BL35" s="722"/>
      <c r="BM35" s="722"/>
      <c r="BN35" s="722"/>
      <c r="BP35" s="381"/>
      <c r="BQ35" s="621"/>
      <c r="BR35" s="574"/>
      <c r="BS35" s="381"/>
      <c r="BT35" s="624"/>
      <c r="BU35" s="624"/>
    </row>
    <row r="36" spans="1:73" ht="15" hidden="1" customHeight="1" x14ac:dyDescent="0.25">
      <c r="B36" s="1593" t="s">
        <v>542</v>
      </c>
      <c r="C36" s="608"/>
      <c r="D36" s="1328"/>
      <c r="E36" s="8"/>
      <c r="F36" s="8">
        <v>7</v>
      </c>
      <c r="G36" s="8" t="s">
        <v>204</v>
      </c>
      <c r="H36" s="932" t="s">
        <v>38</v>
      </c>
      <c r="I36" s="959">
        <f>+'P01 2024'!H27</f>
        <v>2000</v>
      </c>
      <c r="J36" s="960">
        <f>+'P01 2024'!CE27</f>
        <v>2000</v>
      </c>
      <c r="K36" s="960">
        <f ca="1">SUMIF(U$3:$AK25,"ok",U36:AK36)</f>
        <v>0</v>
      </c>
      <c r="L36" s="962">
        <f t="shared" ca="1" si="1"/>
        <v>0</v>
      </c>
      <c r="M36" s="960">
        <f>+'P01 2024'!CG27</f>
        <v>0</v>
      </c>
      <c r="N36" s="942">
        <f t="shared" si="9"/>
        <v>0</v>
      </c>
      <c r="O36" s="960">
        <f>+'P01 2024'!CH27</f>
        <v>2000</v>
      </c>
      <c r="P36" s="952">
        <f t="shared" si="4"/>
        <v>1</v>
      </c>
      <c r="Q36" s="514">
        <f>+'P01 2023'!CH28</f>
        <v>2587.5</v>
      </c>
      <c r="R36" s="452">
        <f ca="1">SUMIF(U$3:$AK26,"SI",U36:AK36)</f>
        <v>178.97219999999999</v>
      </c>
      <c r="S36" s="973">
        <f t="shared" ca="1" si="6"/>
        <v>6.9167999999999993E-2</v>
      </c>
      <c r="T36" s="946">
        <f>+'P01 2024'!K27</f>
        <v>0</v>
      </c>
      <c r="U36" s="895">
        <f>+'P01 2023'!I28</f>
        <v>0</v>
      </c>
      <c r="V36" s="1230">
        <v>0</v>
      </c>
      <c r="W36" s="546">
        <v>0</v>
      </c>
      <c r="X36" s="514">
        <v>0</v>
      </c>
      <c r="Y36" s="546">
        <v>0</v>
      </c>
      <c r="Z36" s="299">
        <v>0</v>
      </c>
      <c r="AA36" s="487">
        <v>0</v>
      </c>
      <c r="AB36" s="616">
        <v>0</v>
      </c>
      <c r="AC36" s="487">
        <f>+'P01 2023'!BJ23</f>
        <v>178.97219999999999</v>
      </c>
      <c r="AD36" s="616">
        <v>0</v>
      </c>
      <c r="AE36" s="487">
        <v>0</v>
      </c>
      <c r="AF36" s="1296">
        <v>0</v>
      </c>
      <c r="AG36" s="299">
        <v>0</v>
      </c>
      <c r="AH36" s="391">
        <v>0</v>
      </c>
      <c r="AI36" s="120">
        <v>0</v>
      </c>
      <c r="AJ36" s="534">
        <v>0</v>
      </c>
      <c r="AK36" s="805">
        <f>+'P01 2023'!FS27</f>
        <v>671.70799999999997</v>
      </c>
      <c r="AL36" s="621"/>
      <c r="AM36" s="621"/>
      <c r="AN36" s="621"/>
      <c r="AO36" s="621"/>
      <c r="AP36" s="621"/>
      <c r="AQ36" s="621"/>
      <c r="AR36" s="621"/>
      <c r="AS36" s="621"/>
      <c r="AT36" s="621"/>
      <c r="AU36" s="761"/>
      <c r="AV36" s="1601"/>
      <c r="AW36" s="1601"/>
      <c r="AX36" s="1601"/>
      <c r="AY36" s="1601"/>
      <c r="AZ36" s="1505"/>
      <c r="BA36" s="1505"/>
      <c r="BB36" s="621"/>
      <c r="BC36" s="621"/>
      <c r="BD36" s="621"/>
      <c r="BE36" s="621"/>
      <c r="BF36" s="621"/>
      <c r="BG36" s="621"/>
      <c r="BH36" s="621"/>
      <c r="BI36" s="722"/>
      <c r="BJ36" s="621"/>
      <c r="BK36" s="722"/>
      <c r="BL36" s="722"/>
      <c r="BM36" s="722"/>
      <c r="BN36" s="722"/>
      <c r="BP36" s="381"/>
      <c r="BQ36" s="621"/>
      <c r="BR36" s="574"/>
      <c r="BS36" s="381"/>
      <c r="BT36" s="624"/>
      <c r="BU36" s="624"/>
    </row>
    <row r="37" spans="1:73" s="99" customFormat="1" ht="15" hidden="1" customHeight="1" x14ac:dyDescent="0.25">
      <c r="A37" s="167"/>
      <c r="B37" s="1593" t="s">
        <v>348</v>
      </c>
      <c r="C37" s="388"/>
      <c r="D37" s="69"/>
      <c r="E37" s="73" t="s">
        <v>159</v>
      </c>
      <c r="F37" s="73"/>
      <c r="G37" s="73"/>
      <c r="H37" s="931" t="s">
        <v>34</v>
      </c>
      <c r="I37" s="957">
        <f>+'P01 2024'!H28</f>
        <v>1110</v>
      </c>
      <c r="J37" s="958">
        <f>+'P01 2024'!CE28</f>
        <v>1275.5119999999999</v>
      </c>
      <c r="K37" s="958">
        <f ca="1">+K38+K39+K40</f>
        <v>331.024</v>
      </c>
      <c r="L37" s="941">
        <f t="shared" ca="1" si="1"/>
        <v>0.2595224505923896</v>
      </c>
      <c r="M37" s="958">
        <f>+'P01 2024'!CG28</f>
        <v>331.024</v>
      </c>
      <c r="N37" s="941">
        <f t="shared" si="9"/>
        <v>0.2595224505923896</v>
      </c>
      <c r="O37" s="958">
        <f>+'P01 2024'!CH28</f>
        <v>944.48800000000006</v>
      </c>
      <c r="P37" s="951">
        <f t="shared" si="4"/>
        <v>0.74047754940761046</v>
      </c>
      <c r="Q37" s="513">
        <f>+'P01 2023'!CH29</f>
        <v>4627.0440899999994</v>
      </c>
      <c r="R37" s="68">
        <f ca="1">SUM(R38:R40)</f>
        <v>326.91923999999995</v>
      </c>
      <c r="S37" s="972">
        <f t="shared" ca="1" si="6"/>
        <v>7.0654014450940744E-2</v>
      </c>
      <c r="T37" s="947">
        <f>+'P01 2024'!K28</f>
        <v>0</v>
      </c>
      <c r="U37" s="486">
        <f>SUM(U38:U40)</f>
        <v>0</v>
      </c>
      <c r="V37" s="1229">
        <v>0</v>
      </c>
      <c r="W37" s="1212">
        <v>0</v>
      </c>
      <c r="X37" s="513">
        <f>+'P01 2024'!AE24</f>
        <v>165.512</v>
      </c>
      <c r="Y37" s="524">
        <f>SUM(Y38:Y40)</f>
        <v>163.45961999999997</v>
      </c>
      <c r="Z37" s="195">
        <v>0</v>
      </c>
      <c r="AA37" s="192">
        <f>SUM(AA38:AA40)</f>
        <v>0</v>
      </c>
      <c r="AB37" s="617">
        <v>0</v>
      </c>
      <c r="AC37" s="192">
        <v>0</v>
      </c>
      <c r="AD37" s="617">
        <f>+'P01 2024'!BX25</f>
        <v>165.512</v>
      </c>
      <c r="AE37" s="192">
        <f>+'P01 2023'!BZ27</f>
        <v>163.45961999999997</v>
      </c>
      <c r="AF37" s="1272">
        <f>+'P01 2023'!CP26</f>
        <v>0</v>
      </c>
      <c r="AG37" s="195">
        <v>0</v>
      </c>
      <c r="AH37" s="392">
        <f>+'P01 2023'!DX27</f>
        <v>193.92599999999999</v>
      </c>
      <c r="AI37" s="119">
        <f>+'P01 2023'!EN26</f>
        <v>0</v>
      </c>
      <c r="AJ37" s="531">
        <v>0</v>
      </c>
      <c r="AK37" s="623">
        <f>+'P01 2023'!FS28</f>
        <v>932.96600000000001</v>
      </c>
      <c r="AL37" s="621"/>
      <c r="AM37" s="621"/>
      <c r="AN37" s="621"/>
      <c r="AO37" s="621"/>
      <c r="AP37" s="621"/>
      <c r="AQ37" s="621"/>
      <c r="AR37" s="621"/>
      <c r="AS37" s="621"/>
      <c r="AT37" s="621"/>
      <c r="AU37" s="761"/>
      <c r="AV37" s="1601"/>
      <c r="AW37" s="1601"/>
      <c r="AX37" s="1601"/>
      <c r="AY37" s="1601"/>
      <c r="AZ37" s="1505"/>
      <c r="BA37" s="1505"/>
      <c r="BB37" s="621"/>
      <c r="BC37" s="621"/>
      <c r="BD37" s="621"/>
      <c r="BE37" s="621"/>
      <c r="BF37" s="621"/>
      <c r="BG37" s="621"/>
      <c r="BH37" s="621"/>
      <c r="BI37" s="722"/>
      <c r="BJ37" s="621"/>
      <c r="BK37" s="722"/>
      <c r="BL37" s="722"/>
      <c r="BM37" s="722"/>
      <c r="BN37" s="722"/>
      <c r="BO37" s="575"/>
      <c r="BP37" s="381"/>
      <c r="BQ37" s="621"/>
      <c r="BR37" s="574"/>
      <c r="BS37" s="381"/>
      <c r="BT37" s="624"/>
      <c r="BU37" s="624"/>
    </row>
    <row r="38" spans="1:73" ht="15" hidden="1" customHeight="1" x14ac:dyDescent="0.25">
      <c r="B38" s="1593" t="s">
        <v>349</v>
      </c>
      <c r="C38" s="608"/>
      <c r="D38" s="1328"/>
      <c r="E38" s="8"/>
      <c r="F38" s="8">
        <v>1</v>
      </c>
      <c r="G38" s="8" t="str">
        <f>+CONCATENATE($C$10,"",$D$11,"",$E$37,"00",F38)</f>
        <v>21.01.005.001</v>
      </c>
      <c r="H38" s="932" t="s">
        <v>95</v>
      </c>
      <c r="I38" s="959">
        <f>+'P01 2024'!H29</f>
        <v>10</v>
      </c>
      <c r="J38" s="960">
        <f>+'P01 2024'!CE29</f>
        <v>10</v>
      </c>
      <c r="K38" s="961">
        <f ca="1">SUMIF(U$3:$AK27,"ok",U38:AK38)</f>
        <v>0</v>
      </c>
      <c r="L38" s="962">
        <f t="shared" ca="1" si="1"/>
        <v>0</v>
      </c>
      <c r="M38" s="960">
        <f>+'P01 2024'!CG29</f>
        <v>0</v>
      </c>
      <c r="N38" s="942">
        <f t="shared" si="9"/>
        <v>0</v>
      </c>
      <c r="O38" s="960">
        <f>+'P01 2024'!CH29</f>
        <v>10</v>
      </c>
      <c r="P38" s="952">
        <f t="shared" si="4"/>
        <v>1</v>
      </c>
      <c r="Q38" s="514">
        <f>+'P01 2023'!CH30</f>
        <v>831.86675999999989</v>
      </c>
      <c r="R38" s="452">
        <f ca="1">SUMIF(U$3:$AK28,"SI",U38:AK38)</f>
        <v>0</v>
      </c>
      <c r="S38" s="973">
        <f t="shared" ca="1" si="6"/>
        <v>0</v>
      </c>
      <c r="T38" s="946">
        <f>+'P01 2024'!K29</f>
        <v>0</v>
      </c>
      <c r="U38" s="895">
        <f>+'P01 2023'!I30</f>
        <v>0</v>
      </c>
      <c r="V38" s="1230">
        <v>0</v>
      </c>
      <c r="W38" s="546">
        <v>0</v>
      </c>
      <c r="X38" s="514">
        <v>0</v>
      </c>
      <c r="Y38" s="546">
        <v>0</v>
      </c>
      <c r="Z38" s="299">
        <v>0</v>
      </c>
      <c r="AA38" s="487">
        <v>0</v>
      </c>
      <c r="AB38" s="616">
        <v>0</v>
      </c>
      <c r="AC38" s="487">
        <v>0</v>
      </c>
      <c r="AD38" s="616">
        <v>0</v>
      </c>
      <c r="AE38" s="487">
        <v>0</v>
      </c>
      <c r="AF38" s="1296">
        <v>0</v>
      </c>
      <c r="AG38" s="299">
        <v>0</v>
      </c>
      <c r="AH38" s="391">
        <f>+'P01 2023'!DX28</f>
        <v>193.92599999999999</v>
      </c>
      <c r="AI38" s="120">
        <f>+'P01 2023'!EN27</f>
        <v>0</v>
      </c>
      <c r="AJ38" s="719">
        <v>0</v>
      </c>
      <c r="AK38" s="805">
        <f>+'P01 2023'!FS29</f>
        <v>170.96600000000001</v>
      </c>
      <c r="AL38" s="621"/>
      <c r="AM38" s="621"/>
      <c r="AN38" s="621"/>
      <c r="AO38" s="621"/>
      <c r="AP38" s="621"/>
      <c r="AQ38" s="621"/>
      <c r="AR38" s="621"/>
      <c r="AS38" s="621"/>
      <c r="AT38" s="621"/>
      <c r="AU38" s="761"/>
      <c r="AV38" s="1601"/>
      <c r="AW38" s="1601"/>
      <c r="AX38" s="1601"/>
      <c r="AY38" s="1601"/>
      <c r="AZ38" s="1505"/>
      <c r="BA38" s="1505"/>
      <c r="BB38" s="621"/>
      <c r="BC38" s="621"/>
      <c r="BD38" s="621"/>
      <c r="BE38" s="621"/>
      <c r="BF38" s="621"/>
      <c r="BG38" s="621"/>
      <c r="BH38" s="621"/>
      <c r="BI38" s="722"/>
      <c r="BJ38" s="621"/>
      <c r="BK38" s="722"/>
      <c r="BL38" s="722"/>
      <c r="BM38" s="722"/>
      <c r="BN38" s="722"/>
      <c r="BP38" s="381"/>
      <c r="BQ38" s="621"/>
      <c r="BR38" s="574"/>
      <c r="BS38" s="381"/>
      <c r="BT38" s="624"/>
      <c r="BU38" s="624"/>
    </row>
    <row r="39" spans="1:73" ht="15" hidden="1" customHeight="1" x14ac:dyDescent="0.25">
      <c r="B39" s="1593" t="s">
        <v>463</v>
      </c>
      <c r="C39" s="608"/>
      <c r="D39" s="1328"/>
      <c r="E39" s="8"/>
      <c r="F39" s="8">
        <v>2</v>
      </c>
      <c r="G39" s="8" t="str">
        <f>+CONCATENATE($C$10,"",$D$11,"",$E$37,"00",F39)</f>
        <v>21.01.005.002</v>
      </c>
      <c r="H39" s="932" t="s">
        <v>96</v>
      </c>
      <c r="I39" s="959">
        <f>+'P01 2024'!H30</f>
        <v>320</v>
      </c>
      <c r="J39" s="960">
        <f>+'P01 2024'!CE30</f>
        <v>485.512</v>
      </c>
      <c r="K39" s="961">
        <f ca="1">SUMIF(U$3:$AK28,"ok",U39:AK39)</f>
        <v>331.024</v>
      </c>
      <c r="L39" s="962">
        <f t="shared" ca="1" si="1"/>
        <v>0.68180395129265603</v>
      </c>
      <c r="M39" s="960">
        <f>+'P01 2024'!CG30</f>
        <v>331.024</v>
      </c>
      <c r="N39" s="942">
        <f t="shared" si="9"/>
        <v>0.68180395129265603</v>
      </c>
      <c r="O39" s="960">
        <f>+'P01 2024'!CH30</f>
        <v>154.488</v>
      </c>
      <c r="P39" s="952">
        <f t="shared" si="4"/>
        <v>0.31819604870734403</v>
      </c>
      <c r="Q39" s="514">
        <f>+'P01 2023'!CH31</f>
        <v>564.83883000000003</v>
      </c>
      <c r="R39" s="452">
        <f ca="1">SUMIF(U$3:$AK29,"SI",U39:AK39)</f>
        <v>326.91923999999995</v>
      </c>
      <c r="S39" s="973">
        <f t="shared" ca="1" si="6"/>
        <v>0.57878322565040352</v>
      </c>
      <c r="T39" s="946">
        <f>+'P01 2024'!K30</f>
        <v>0</v>
      </c>
      <c r="U39" s="895">
        <f>+'P01 2023'!I31</f>
        <v>0</v>
      </c>
      <c r="V39" s="1230">
        <v>0</v>
      </c>
      <c r="W39" s="546">
        <v>0</v>
      </c>
      <c r="X39" s="514">
        <f>+'P01 2024'!AE25</f>
        <v>165.512</v>
      </c>
      <c r="Y39" s="546">
        <f>+'P01 2023'!AD28</f>
        <v>163.45961999999997</v>
      </c>
      <c r="Z39" s="299">
        <v>0</v>
      </c>
      <c r="AA39" s="487">
        <f>+'P01 2023'!AT27</f>
        <v>0</v>
      </c>
      <c r="AB39" s="616">
        <v>0</v>
      </c>
      <c r="AC39" s="1493">
        <v>0</v>
      </c>
      <c r="AD39" s="1602">
        <f>+'P01 2024'!BX26</f>
        <v>165.512</v>
      </c>
      <c r="AE39" s="487">
        <f>+'P01 2023'!BZ28</f>
        <v>163.45961999999997</v>
      </c>
      <c r="AF39" s="1296">
        <v>0</v>
      </c>
      <c r="AG39" s="299">
        <v>0</v>
      </c>
      <c r="AH39" s="391">
        <v>0</v>
      </c>
      <c r="AI39" s="120">
        <v>0</v>
      </c>
      <c r="AJ39" s="719">
        <v>0</v>
      </c>
      <c r="AK39" s="805">
        <f>+'P01 2023'!FS30</f>
        <v>0</v>
      </c>
      <c r="AL39" s="621"/>
      <c r="AM39" s="621"/>
      <c r="AN39" s="621"/>
      <c r="AO39" s="621"/>
      <c r="AP39" s="621"/>
      <c r="AQ39" s="621"/>
      <c r="AR39" s="621"/>
      <c r="AS39" s="621"/>
      <c r="AT39" s="621"/>
      <c r="AU39" s="761"/>
      <c r="AV39" s="1601"/>
      <c r="AW39" s="1601"/>
      <c r="AX39" s="1601"/>
      <c r="AY39" s="1601"/>
      <c r="AZ39" s="1505"/>
      <c r="BA39" s="1505"/>
      <c r="BB39" s="621"/>
      <c r="BC39" s="621"/>
      <c r="BD39" s="621"/>
      <c r="BE39" s="621"/>
      <c r="BF39" s="621"/>
      <c r="BG39" s="621"/>
      <c r="BH39" s="621"/>
      <c r="BI39" s="722"/>
      <c r="BJ39" s="621"/>
      <c r="BK39" s="722"/>
      <c r="BL39" s="722"/>
      <c r="BM39" s="722"/>
      <c r="BN39" s="722"/>
      <c r="BP39" s="381"/>
      <c r="BQ39" s="621"/>
      <c r="BR39" s="574"/>
      <c r="BS39" s="381"/>
      <c r="BT39" s="624"/>
      <c r="BU39" s="624"/>
    </row>
    <row r="40" spans="1:73" ht="15" hidden="1" customHeight="1" x14ac:dyDescent="0.25">
      <c r="B40" s="1593" t="s">
        <v>350</v>
      </c>
      <c r="C40" s="608"/>
      <c r="D40" s="1328"/>
      <c r="E40" s="8"/>
      <c r="F40" s="8">
        <v>3</v>
      </c>
      <c r="G40" s="8" t="str">
        <f>+CONCATENATE($C$10,"",$D$11,"",$E$37,"00",F40)</f>
        <v>21.01.005.003</v>
      </c>
      <c r="H40" s="932" t="s">
        <v>97</v>
      </c>
      <c r="I40" s="959">
        <f>+'P01 2024'!H31</f>
        <v>780</v>
      </c>
      <c r="J40" s="960">
        <f>+'P01 2024'!CE31</f>
        <v>780</v>
      </c>
      <c r="K40" s="961">
        <f ca="1">SUMIF(U$3:$AK29,"ok",U40:AK40)</f>
        <v>0</v>
      </c>
      <c r="L40" s="962">
        <f t="shared" ca="1" si="1"/>
        <v>0</v>
      </c>
      <c r="M40" s="960">
        <f>+'P01 2024'!CG31</f>
        <v>0</v>
      </c>
      <c r="N40" s="942">
        <f t="shared" si="9"/>
        <v>0</v>
      </c>
      <c r="O40" s="960">
        <f>+'P01 2024'!CH31</f>
        <v>780</v>
      </c>
      <c r="P40" s="952">
        <f t="shared" si="4"/>
        <v>1</v>
      </c>
      <c r="Q40" s="514">
        <f>+'P01 2023'!CH32</f>
        <v>3230.3384999999998</v>
      </c>
      <c r="R40" s="452">
        <f ca="1">SUMIF(U$3:$AK30,"SI",U40:AK40)</f>
        <v>0</v>
      </c>
      <c r="S40" s="973">
        <f t="shared" ca="1" si="6"/>
        <v>0</v>
      </c>
      <c r="T40" s="946">
        <f>+'P01 2024'!K31</f>
        <v>0</v>
      </c>
      <c r="U40" s="895">
        <f>+'P01 2023'!I32</f>
        <v>0</v>
      </c>
      <c r="V40" s="1230">
        <v>0</v>
      </c>
      <c r="W40" s="546">
        <v>0</v>
      </c>
      <c r="X40" s="514">
        <v>0</v>
      </c>
      <c r="Y40" s="546">
        <v>0</v>
      </c>
      <c r="Z40" s="299">
        <v>0</v>
      </c>
      <c r="AA40" s="487">
        <v>0</v>
      </c>
      <c r="AB40" s="616">
        <v>0</v>
      </c>
      <c r="AC40" s="1493">
        <v>0</v>
      </c>
      <c r="AD40" s="1602">
        <v>0</v>
      </c>
      <c r="AE40" s="487">
        <v>0</v>
      </c>
      <c r="AF40" s="1296">
        <v>0</v>
      </c>
      <c r="AG40" s="299">
        <v>0</v>
      </c>
      <c r="AH40" s="391">
        <v>0</v>
      </c>
      <c r="AI40" s="120">
        <v>0</v>
      </c>
      <c r="AJ40" s="719">
        <v>0</v>
      </c>
      <c r="AK40" s="805">
        <f>+'P01 2023'!FS31</f>
        <v>762</v>
      </c>
      <c r="AL40" s="621"/>
      <c r="AM40" s="621"/>
      <c r="AN40" s="621"/>
      <c r="AO40" s="621"/>
      <c r="AP40" s="621"/>
      <c r="AQ40" s="621"/>
      <c r="AR40" s="621"/>
      <c r="AS40" s="621"/>
      <c r="AT40" s="621"/>
      <c r="AU40" s="761"/>
      <c r="AV40" s="1601"/>
      <c r="AW40" s="1601"/>
      <c r="AX40" s="1601"/>
      <c r="AY40" s="1601"/>
      <c r="AZ40" s="1505"/>
      <c r="BA40" s="1505"/>
      <c r="BB40" s="621"/>
      <c r="BC40" s="621"/>
      <c r="BD40" s="621"/>
      <c r="BE40" s="621"/>
      <c r="BF40" s="621"/>
      <c r="BG40" s="621"/>
      <c r="BH40" s="621"/>
      <c r="BI40" s="722"/>
      <c r="BJ40" s="621"/>
      <c r="BK40" s="722"/>
      <c r="BL40" s="722"/>
      <c r="BM40" s="722"/>
      <c r="BN40" s="722"/>
      <c r="BP40" s="381"/>
      <c r="BQ40" s="621"/>
      <c r="BR40" s="574"/>
      <c r="BS40" s="381"/>
      <c r="BT40" s="624"/>
      <c r="BU40" s="624"/>
    </row>
    <row r="41" spans="1:73" s="99" customFormat="1" ht="15" hidden="1" customHeight="1" x14ac:dyDescent="0.25">
      <c r="A41" s="167"/>
      <c r="B41" s="1593" t="s">
        <v>351</v>
      </c>
      <c r="C41" s="388"/>
      <c r="D41" s="69" t="s">
        <v>160</v>
      </c>
      <c r="E41" s="73"/>
      <c r="F41" s="73"/>
      <c r="G41" s="73"/>
      <c r="H41" s="931" t="s">
        <v>39</v>
      </c>
      <c r="I41" s="957">
        <f>+'P01 2024'!H32</f>
        <v>17005520.5</v>
      </c>
      <c r="J41" s="958">
        <f>+'P01 2024'!CE32</f>
        <v>16990784.269000001</v>
      </c>
      <c r="K41" s="958">
        <f ca="1">SUMIF(T$3:$AK30,"ok",T41:AK41)</f>
        <v>8690488.9590000007</v>
      </c>
      <c r="L41" s="941">
        <f t="shared" ca="1" si="1"/>
        <v>0.51148250848290489</v>
      </c>
      <c r="M41" s="958">
        <f>+'P01 2024'!CG32</f>
        <v>8690488.9590000007</v>
      </c>
      <c r="N41" s="941">
        <f t="shared" si="9"/>
        <v>0.51148250848290489</v>
      </c>
      <c r="O41" s="958">
        <f>+'P01 2024'!CH32</f>
        <v>8300295.3099999996</v>
      </c>
      <c r="P41" s="951">
        <f t="shared" si="4"/>
        <v>0.488517491517095</v>
      </c>
      <c r="Q41" s="513">
        <f>+'P01 2023'!CH33</f>
        <v>15271935.063524999</v>
      </c>
      <c r="R41" s="68">
        <f ca="1">SUMIF(U$3:$AK33,"SI",U41:AK41)</f>
        <v>8301779.5350149991</v>
      </c>
      <c r="S41" s="972">
        <f t="shared" ca="1" si="6"/>
        <v>0.54359709496425923</v>
      </c>
      <c r="T41" s="947">
        <f>+'P01 2024'!K32</f>
        <v>1121309.7590000001</v>
      </c>
      <c r="U41" s="519">
        <f>+U42+U56+U59+U63+U68</f>
        <v>1083548.1064049997</v>
      </c>
      <c r="V41" s="1231">
        <f>+'P01 2024'!Q21</f>
        <v>1136207.264</v>
      </c>
      <c r="W41" s="1279">
        <f>+'P01 2023'!N23</f>
        <v>1107928.8003149999</v>
      </c>
      <c r="X41" s="513">
        <f>+'P01 2024'!AE26</f>
        <v>2030654.4650000001</v>
      </c>
      <c r="Y41" s="1429">
        <f>+'P01 2023'!AD29</f>
        <v>1946790.8158499999</v>
      </c>
      <c r="Z41" s="532">
        <f>+'P01 2024'!AT21</f>
        <v>1165209.57</v>
      </c>
      <c r="AA41" s="1273">
        <f>+AA42+AA56+AA59+AA63+AA68</f>
        <v>1114127.3221649998</v>
      </c>
      <c r="AB41" s="1485">
        <f>+'P01 2024'!BI21</f>
        <v>1156670.301</v>
      </c>
      <c r="AC41" s="1273">
        <f>+AC42+AC56+AC59+AC63+AC68</f>
        <v>1097252.25471</v>
      </c>
      <c r="AD41" s="1485">
        <f>+'P01 2024'!BX27</f>
        <v>2080437.6</v>
      </c>
      <c r="AE41" s="1273">
        <f>+'P01 2023'!BZ29</f>
        <v>1952132.2355699998</v>
      </c>
      <c r="AF41" s="1272">
        <f>+'P01 2023'!CP28</f>
        <v>1068160.7069999999</v>
      </c>
      <c r="AG41" s="532">
        <f>+'P01 2023'!DF23</f>
        <v>1086045.7180000001</v>
      </c>
      <c r="AH41" s="806">
        <f>+'P01 2023'!DX29</f>
        <v>1916364.824</v>
      </c>
      <c r="AI41" s="824">
        <f>+'P01 2023'!EN28</f>
        <v>1075092.838</v>
      </c>
      <c r="AJ41" s="532">
        <f>+'P01 2023'!FD22</f>
        <v>1164237.702</v>
      </c>
      <c r="AK41" s="623">
        <f>+'P01 2023'!FS32</f>
        <v>2083282.895</v>
      </c>
      <c r="AL41" s="621"/>
      <c r="AM41" s="621"/>
      <c r="AN41" s="621"/>
      <c r="AO41" s="621"/>
      <c r="AP41" s="621"/>
      <c r="AQ41" s="621"/>
      <c r="AR41" s="621"/>
      <c r="AS41" s="621"/>
      <c r="AT41" s="621"/>
      <c r="AU41" s="761"/>
      <c r="AV41" s="1601"/>
      <c r="AW41" s="1601"/>
      <c r="AX41" s="1601"/>
      <c r="AY41" s="1601"/>
      <c r="AZ41" s="1505"/>
      <c r="BA41" s="1505"/>
      <c r="BB41" s="621"/>
      <c r="BC41" s="621"/>
      <c r="BD41" s="621"/>
      <c r="BE41" s="621"/>
      <c r="BF41" s="621"/>
      <c r="BG41" s="621"/>
      <c r="BH41" s="621"/>
      <c r="BI41" s="722"/>
      <c r="BJ41" s="621"/>
      <c r="BK41" s="722"/>
      <c r="BL41" s="722"/>
      <c r="BM41" s="722"/>
      <c r="BN41" s="722"/>
      <c r="BO41" s="575"/>
      <c r="BP41" s="381"/>
      <c r="BQ41" s="621"/>
      <c r="BR41" s="574"/>
      <c r="BS41" s="381"/>
      <c r="BT41" s="624"/>
      <c r="BU41" s="624"/>
    </row>
    <row r="42" spans="1:73" s="99" customFormat="1" ht="15" hidden="1" customHeight="1" x14ac:dyDescent="0.25">
      <c r="A42" s="167"/>
      <c r="B42" s="1593" t="s">
        <v>352</v>
      </c>
      <c r="C42" s="388"/>
      <c r="D42" s="69"/>
      <c r="E42" s="73" t="s">
        <v>154</v>
      </c>
      <c r="F42" s="73"/>
      <c r="G42" s="73"/>
      <c r="H42" s="931" t="s">
        <v>18</v>
      </c>
      <c r="I42" s="957">
        <f>+'P01 2024'!H33</f>
        <v>14581439.994000001</v>
      </c>
      <c r="J42" s="958">
        <f>+'P01 2024'!CE33</f>
        <v>14559322.339</v>
      </c>
      <c r="K42" s="958">
        <f ca="1">SUMIF(T$3:$AK31,"ok",T42:AK42)</f>
        <v>7412851.8820000011</v>
      </c>
      <c r="L42" s="941">
        <f t="shared" ca="1" si="1"/>
        <v>0.50914813954927174</v>
      </c>
      <c r="M42" s="958">
        <f>+'P01 2024'!CG33</f>
        <v>7412851.8820000002</v>
      </c>
      <c r="N42" s="941">
        <f t="shared" si="9"/>
        <v>0.50914813954927163</v>
      </c>
      <c r="O42" s="958">
        <f>+'P01 2024'!CH33</f>
        <v>7146470.4570000004</v>
      </c>
      <c r="P42" s="951">
        <f t="shared" si="4"/>
        <v>0.49085186045072837</v>
      </c>
      <c r="Q42" s="513">
        <f>+'P01 2023'!CH34</f>
        <v>12705378.654914999</v>
      </c>
      <c r="R42" s="68">
        <f ca="1">SUM(R43:R55)</f>
        <v>7064304.1410150006</v>
      </c>
      <c r="S42" s="972">
        <f t="shared" ca="1" si="6"/>
        <v>0.55600894179428628</v>
      </c>
      <c r="T42" s="947">
        <f>+'P01 2024'!K33</f>
        <v>1055400.7439999999</v>
      </c>
      <c r="U42" s="519">
        <f>SUM(U43:U55)</f>
        <v>1018684.3283099998</v>
      </c>
      <c r="V42" s="1231">
        <f>+'P01 2024'!Q22</f>
        <v>1058999.5660000001</v>
      </c>
      <c r="W42" s="1279">
        <f>+'P01 2023'!N24</f>
        <v>1022768.360685</v>
      </c>
      <c r="X42" s="513">
        <f>+'P01 2024'!AE27</f>
        <v>1550516.9990000001</v>
      </c>
      <c r="Y42" s="1429">
        <f>+'P01 2023'!AD30</f>
        <v>1482949.20888</v>
      </c>
      <c r="Z42" s="532">
        <f>+'P01 2024'!AT22</f>
        <v>1083092.5220000001</v>
      </c>
      <c r="AA42" s="1273">
        <f>SUM(AA43:AA55)</f>
        <v>1033069.2602849999</v>
      </c>
      <c r="AB42" s="1485">
        <f>+'P01 2024'!BI22</f>
        <v>1079853.571</v>
      </c>
      <c r="AC42" s="1273">
        <f>SUM(AC43:AC55)</f>
        <v>1018470.1754249999</v>
      </c>
      <c r="AD42" s="1485">
        <f>+'P01 2024'!BX28</f>
        <v>1584988.48</v>
      </c>
      <c r="AE42" s="1273">
        <f>+'P01 2023'!BZ30</f>
        <v>1488362.80743</v>
      </c>
      <c r="AF42" s="1272">
        <f>+'P01 2023'!CP29</f>
        <v>994291.64800000004</v>
      </c>
      <c r="AG42" s="532">
        <f>+'P01 2023'!DF24</f>
        <v>1006679.133</v>
      </c>
      <c r="AH42" s="806">
        <f>+'P01 2023'!DX30</f>
        <v>1455304.8470000001</v>
      </c>
      <c r="AI42" s="824">
        <f>+'P01 2023'!EN29</f>
        <v>996914.11300000001</v>
      </c>
      <c r="AJ42" s="532">
        <f>+'P01 2023'!FD23</f>
        <v>1081081.17</v>
      </c>
      <c r="AK42" s="623">
        <f>+'P01 2023'!FS33</f>
        <v>1541354.6710000001</v>
      </c>
      <c r="AL42" s="621"/>
      <c r="AM42" s="621"/>
      <c r="AN42" s="621"/>
      <c r="AO42" s="621"/>
      <c r="AP42" s="621"/>
      <c r="AQ42" s="621"/>
      <c r="AR42" s="621"/>
      <c r="AS42" s="621"/>
      <c r="AT42" s="621"/>
      <c r="AU42" s="761"/>
      <c r="AV42" s="1601"/>
      <c r="AW42" s="1601"/>
      <c r="AX42" s="1601"/>
      <c r="AY42" s="1601"/>
      <c r="AZ42" s="1505"/>
      <c r="BA42" s="1505"/>
      <c r="BB42" s="621"/>
      <c r="BC42" s="621"/>
      <c r="BD42" s="621"/>
      <c r="BE42" s="621"/>
      <c r="BF42" s="621"/>
      <c r="BG42" s="621"/>
      <c r="BH42" s="621"/>
      <c r="BI42" s="722"/>
      <c r="BJ42" s="621"/>
      <c r="BK42" s="722"/>
      <c r="BL42" s="722"/>
      <c r="BM42" s="722"/>
      <c r="BN42" s="722"/>
      <c r="BO42" s="575"/>
      <c r="BP42" s="381"/>
      <c r="BQ42" s="621"/>
      <c r="BR42" s="574"/>
      <c r="BS42" s="381"/>
      <c r="BT42" s="624"/>
      <c r="BU42" s="624"/>
    </row>
    <row r="43" spans="1:73" ht="15" hidden="1" customHeight="1" x14ac:dyDescent="0.25">
      <c r="B43" s="1593" t="s">
        <v>353</v>
      </c>
      <c r="C43" s="608"/>
      <c r="D43" s="1328"/>
      <c r="E43" s="8"/>
      <c r="F43" s="8">
        <v>1</v>
      </c>
      <c r="G43" s="8" t="str">
        <f t="shared" ref="G43:G48" si="10">+CONCATENATE($C$10,"",$D$41,"",$E$42,"00",F43)</f>
        <v>21.02.001.001</v>
      </c>
      <c r="H43" s="932" t="s">
        <v>597</v>
      </c>
      <c r="I43" s="959">
        <f>+'P01 2024'!H34</f>
        <v>3314312.128</v>
      </c>
      <c r="J43" s="960">
        <f>+'P01 2024'!CE34</f>
        <v>3262585.3110000002</v>
      </c>
      <c r="K43" s="961">
        <f ca="1">SUMIF(T$3:$AK33,"ok",T43:AK43)</f>
        <v>1538381.821</v>
      </c>
      <c r="L43" s="962">
        <f t="shared" ca="1" si="1"/>
        <v>0.47152232795668342</v>
      </c>
      <c r="M43" s="960">
        <f>+'P01 2024'!CG34</f>
        <v>1538381.821</v>
      </c>
      <c r="N43" s="942">
        <f t="shared" si="9"/>
        <v>0.47152232795668342</v>
      </c>
      <c r="O43" s="960">
        <f>+'P01 2024'!CH34</f>
        <v>1724203.49</v>
      </c>
      <c r="P43" s="952">
        <f t="shared" si="4"/>
        <v>0.52847767204331653</v>
      </c>
      <c r="Q43" s="514">
        <f>+'P01 2023'!CH35</f>
        <v>2778400.5118649998</v>
      </c>
      <c r="R43" s="452">
        <f ca="1">SUMIF(U$3:$AK35,"SI",U43:AK43)</f>
        <v>1460874.9203549998</v>
      </c>
      <c r="S43" s="973">
        <f t="shared" ca="1" si="6"/>
        <v>0.52579709588895385</v>
      </c>
      <c r="T43" s="946">
        <f>+'P01 2024'!K34</f>
        <v>252675.13500000001</v>
      </c>
      <c r="U43" s="895">
        <f>+'P01 2023'!I35</f>
        <v>242313.02837999997</v>
      </c>
      <c r="V43" s="1228">
        <f>+'P01 2024'!Q23</f>
        <v>253519.78400000001</v>
      </c>
      <c r="W43" s="546">
        <f>+'P01 2023'!N25</f>
        <v>243040.38187499999</v>
      </c>
      <c r="X43" s="514">
        <f>+'P01 2024'!AE28</f>
        <v>254715.76199999999</v>
      </c>
      <c r="Y43" s="546">
        <f>+'P01 2023'!AD31</f>
        <v>243694.22449499997</v>
      </c>
      <c r="Z43" s="299">
        <f>+'P01 2024'!AT23</f>
        <v>258085.28599999999</v>
      </c>
      <c r="AA43" s="487">
        <f>+'P01 2023'!AT30</f>
        <v>245438.44789499999</v>
      </c>
      <c r="AB43" s="616">
        <f>+'P01 2024'!BI23</f>
        <v>258233.33</v>
      </c>
      <c r="AC43" s="487">
        <f>+'P01 2023'!BJ26</f>
        <v>242448.42190499997</v>
      </c>
      <c r="AD43" s="299">
        <f>+'P01 2024'!BX29</f>
        <v>261152.524</v>
      </c>
      <c r="AE43" s="487">
        <f>+'P01 2023'!BZ31</f>
        <v>243940.41580499997</v>
      </c>
      <c r="AF43" s="1296">
        <f>+'P01 2023'!CP30</f>
        <v>236174.02499999999</v>
      </c>
      <c r="AG43" s="622">
        <f>+'P01 2023'!DF25</f>
        <v>238879.85</v>
      </c>
      <c r="AH43" s="391">
        <f>+'P01 2023'!DX31</f>
        <v>241366.19500000001</v>
      </c>
      <c r="AI43" s="120">
        <f>+'P01 2023'!EN30</f>
        <v>239488.21599999999</v>
      </c>
      <c r="AJ43" s="534">
        <f>+'P01 2023'!FD24</f>
        <v>256518.60399999999</v>
      </c>
      <c r="AK43" s="805">
        <f>+'P01 2023'!FS34</f>
        <v>257590.633</v>
      </c>
      <c r="AL43" s="621"/>
      <c r="AM43" s="621"/>
      <c r="AN43" s="621"/>
      <c r="AO43" s="621"/>
      <c r="AP43" s="621"/>
      <c r="AQ43" s="621"/>
      <c r="AR43" s="621"/>
      <c r="AS43" s="621"/>
      <c r="AT43" s="621"/>
      <c r="AU43" s="761"/>
      <c r="AV43" s="1601"/>
      <c r="AW43" s="1601"/>
      <c r="AX43" s="1601"/>
      <c r="AY43" s="1601"/>
      <c r="AZ43" s="1505"/>
      <c r="BA43" s="1505"/>
      <c r="BB43" s="621"/>
      <c r="BC43" s="621"/>
      <c r="BD43" s="621"/>
      <c r="BE43" s="621"/>
      <c r="BF43" s="621"/>
      <c r="BG43" s="621"/>
      <c r="BH43" s="621"/>
      <c r="BI43" s="722"/>
      <c r="BJ43" s="621"/>
      <c r="BK43" s="722"/>
      <c r="BL43" s="722"/>
      <c r="BM43" s="722"/>
      <c r="BN43" s="722"/>
      <c r="BP43" s="381"/>
      <c r="BQ43" s="621"/>
      <c r="BR43" s="574"/>
      <c r="BS43" s="381"/>
      <c r="BT43" s="624"/>
      <c r="BU43" s="624"/>
    </row>
    <row r="44" spans="1:73" ht="15" hidden="1" customHeight="1" x14ac:dyDescent="0.25">
      <c r="B44" s="1593" t="s">
        <v>543</v>
      </c>
      <c r="C44" s="608"/>
      <c r="D44" s="1328"/>
      <c r="E44" s="8"/>
      <c r="F44" s="8">
        <v>2</v>
      </c>
      <c r="G44" s="8" t="str">
        <f t="shared" si="10"/>
        <v>21.02.001.002</v>
      </c>
      <c r="H44" s="932" t="s">
        <v>19</v>
      </c>
      <c r="I44" s="959">
        <f>+'P01 2024'!H35</f>
        <v>131240</v>
      </c>
      <c r="J44" s="960">
        <f>+'P01 2024'!CE35</f>
        <v>131240</v>
      </c>
      <c r="K44" s="961">
        <f ca="1">SUMIF(T$3:$AK34,"ok",T44:AK44)</f>
        <v>72045.453999999998</v>
      </c>
      <c r="L44" s="962">
        <f t="shared" ca="1" si="1"/>
        <v>0.5489595702529716</v>
      </c>
      <c r="M44" s="960">
        <f>+'P01 2024'!CG35</f>
        <v>72045.453999999998</v>
      </c>
      <c r="N44" s="942">
        <f t="shared" si="9"/>
        <v>0.5489595702529716</v>
      </c>
      <c r="O44" s="960">
        <f>+'P01 2024'!CH35</f>
        <v>59194.546000000002</v>
      </c>
      <c r="P44" s="952">
        <f t="shared" si="4"/>
        <v>0.45104042974702835</v>
      </c>
      <c r="Q44" s="514">
        <f>+'P01 2023'!CH36</f>
        <v>131080.88803499998</v>
      </c>
      <c r="R44" s="452">
        <f ca="1">SUMIF(U$3:$AK36,"SI",U44:AK44)</f>
        <v>63398.904299999995</v>
      </c>
      <c r="S44" s="973">
        <f t="shared" ca="1" si="6"/>
        <v>0.48366245644499917</v>
      </c>
      <c r="T44" s="946">
        <f>+'P01 2024'!K35</f>
        <v>12136.781999999999</v>
      </c>
      <c r="U44" s="895">
        <f>+'P01 2023'!I36</f>
        <v>10128.437549999999</v>
      </c>
      <c r="V44" s="1228">
        <f>+'P01 2024'!Q24</f>
        <v>12204.662</v>
      </c>
      <c r="W44" s="546">
        <f>+'P01 2023'!N26</f>
        <v>10340.264789999997</v>
      </c>
      <c r="X44" s="514">
        <f>+'P01 2024'!AE29</f>
        <v>12171.579</v>
      </c>
      <c r="Y44" s="546">
        <f>+'P01 2023'!AD32</f>
        <v>10540.837439999999</v>
      </c>
      <c r="Z44" s="299">
        <f>+'P01 2024'!AT24</f>
        <v>11949.147000000001</v>
      </c>
      <c r="AA44" s="487">
        <f>+'P01 2023'!AT31</f>
        <v>10653.454754999999</v>
      </c>
      <c r="AB44" s="616">
        <f>+'P01 2024'!BI24</f>
        <v>11728.101000000001</v>
      </c>
      <c r="AC44" s="487">
        <f>+'P01 2023'!BJ27</f>
        <v>10746.416385</v>
      </c>
      <c r="AD44" s="299">
        <f>+'P01 2024'!BX30</f>
        <v>11855.183000000001</v>
      </c>
      <c r="AE44" s="487">
        <f>+'P01 2023'!BZ32</f>
        <v>10989.49338</v>
      </c>
      <c r="AF44" s="1296">
        <f>+'P01 2023'!CP31</f>
        <v>10638.509</v>
      </c>
      <c r="AG44" s="622">
        <f>+'P01 2023'!DF26</f>
        <v>10722.941999999999</v>
      </c>
      <c r="AH44" s="391">
        <f>+'P01 2023'!DX32</f>
        <v>10824.245000000001</v>
      </c>
      <c r="AI44" s="120">
        <f>+'P01 2023'!EN31</f>
        <v>10978.974</v>
      </c>
      <c r="AJ44" s="534">
        <f>+'P01 2023'!FD25</f>
        <v>11525.677</v>
      </c>
      <c r="AK44" s="805">
        <f>+'P01 2023'!FS35</f>
        <v>11835.194</v>
      </c>
      <c r="AL44" s="621"/>
      <c r="AM44" s="621"/>
      <c r="AN44" s="621"/>
      <c r="AO44" s="621"/>
      <c r="AP44" s="621"/>
      <c r="AQ44" s="621"/>
      <c r="AR44" s="621"/>
      <c r="AS44" s="621"/>
      <c r="AT44" s="621"/>
      <c r="AU44" s="761"/>
      <c r="AV44" s="1601"/>
      <c r="AW44" s="1601"/>
      <c r="AX44" s="1601"/>
      <c r="AY44" s="1601"/>
      <c r="AZ44" s="1505"/>
      <c r="BA44" s="1505"/>
      <c r="BB44" s="621"/>
      <c r="BC44" s="621"/>
      <c r="BD44" s="621"/>
      <c r="BE44" s="621"/>
      <c r="BF44" s="621"/>
      <c r="BG44" s="621"/>
      <c r="BH44" s="621"/>
      <c r="BI44" s="722"/>
      <c r="BJ44" s="621"/>
      <c r="BK44" s="722"/>
      <c r="BL44" s="722"/>
      <c r="BM44" s="722"/>
      <c r="BN44" s="722"/>
      <c r="BP44" s="381"/>
      <c r="BQ44" s="621"/>
      <c r="BR44" s="574"/>
      <c r="BS44" s="381"/>
      <c r="BT44" s="624"/>
      <c r="BU44" s="624"/>
    </row>
    <row r="45" spans="1:73" ht="15" hidden="1" customHeight="1" x14ac:dyDescent="0.25">
      <c r="B45" s="1593" t="s">
        <v>354</v>
      </c>
      <c r="C45" s="608"/>
      <c r="D45" s="1328"/>
      <c r="E45" s="8"/>
      <c r="F45" s="8">
        <v>3</v>
      </c>
      <c r="G45" s="8" t="str">
        <f t="shared" si="10"/>
        <v>21.02.001.003</v>
      </c>
      <c r="H45" s="932" t="s">
        <v>20</v>
      </c>
      <c r="I45" s="959">
        <f>+'P01 2024'!H36</f>
        <v>2083110</v>
      </c>
      <c r="J45" s="960">
        <f>+'P01 2024'!CE36</f>
        <v>2083110</v>
      </c>
      <c r="K45" s="961">
        <f ca="1">SUMIF(T$3:$AK35,"ok",T45:AK45)</f>
        <v>1094139.818</v>
      </c>
      <c r="L45" s="962">
        <f t="shared" ca="1" si="1"/>
        <v>0.52524341873448832</v>
      </c>
      <c r="M45" s="960">
        <f>+'P01 2024'!CG36</f>
        <v>1094139.818</v>
      </c>
      <c r="N45" s="942">
        <f t="shared" si="9"/>
        <v>0.52524341873448832</v>
      </c>
      <c r="O45" s="960">
        <f>+'P01 2024'!CH36</f>
        <v>988970.18200000003</v>
      </c>
      <c r="P45" s="952">
        <f t="shared" si="4"/>
        <v>0.47475658126551168</v>
      </c>
      <c r="Q45" s="514">
        <f>+'P01 2023'!CH37</f>
        <v>2061830.8867949999</v>
      </c>
      <c r="R45" s="452">
        <f ca="1">SUMIF(U$3:$AK37,"SI",U45:AK45)</f>
        <v>1024876.9082249999</v>
      </c>
      <c r="S45" s="973">
        <f t="shared" ca="1" si="6"/>
        <v>0.49707127523834577</v>
      </c>
      <c r="T45" s="946">
        <f>+'P01 2024'!K36</f>
        <v>179189.35</v>
      </c>
      <c r="U45" s="895">
        <f>+'P01 2023'!I37</f>
        <v>169687.98089999997</v>
      </c>
      <c r="V45" s="1228">
        <f>+'P01 2024'!Q25</f>
        <v>179838.81</v>
      </c>
      <c r="W45" s="546">
        <f>+'P01 2023'!N27</f>
        <v>170516.42491499998</v>
      </c>
      <c r="X45" s="514">
        <f>+'P01 2024'!AE30</f>
        <v>180662.82500000001</v>
      </c>
      <c r="Y45" s="546">
        <f>+'P01 2023'!AD33</f>
        <v>170999.27000999998</v>
      </c>
      <c r="Z45" s="299">
        <f>+'P01 2024'!AT25</f>
        <v>184523.508</v>
      </c>
      <c r="AA45" s="487">
        <f>+'P01 2023'!AT32</f>
        <v>172278.50723999998</v>
      </c>
      <c r="AB45" s="616">
        <f>+'P01 2024'!BI25</f>
        <v>184016.93799999999</v>
      </c>
      <c r="AC45" s="487">
        <f>+'P01 2023'!BJ28</f>
        <v>169894.08976499998</v>
      </c>
      <c r="AD45" s="299">
        <f>+'P01 2024'!BX31</f>
        <v>185908.38699999999</v>
      </c>
      <c r="AE45" s="487">
        <f>+'P01 2023'!BZ33</f>
        <v>171500.63539499999</v>
      </c>
      <c r="AF45" s="1296">
        <f>+'P01 2023'!CP32</f>
        <v>166081.68700000001</v>
      </c>
      <c r="AG45" s="622">
        <f>+'P01 2023'!DF27</f>
        <v>168207.46299999999</v>
      </c>
      <c r="AH45" s="391">
        <f>+'P01 2023'!DX33</f>
        <v>170272.837</v>
      </c>
      <c r="AI45" s="120">
        <f>+'P01 2023'!EN32</f>
        <v>168736.05100000001</v>
      </c>
      <c r="AJ45" s="534">
        <f>+'P01 2023'!FD26</f>
        <v>182343.33499999999</v>
      </c>
      <c r="AK45" s="805">
        <f>+'P01 2023'!FS36</f>
        <v>182394.09599999999</v>
      </c>
      <c r="AL45" s="621"/>
      <c r="AM45" s="621"/>
      <c r="AN45" s="621"/>
      <c r="AO45" s="621"/>
      <c r="AP45" s="621"/>
      <c r="AQ45" s="621"/>
      <c r="AR45" s="621"/>
      <c r="AS45" s="621"/>
      <c r="AT45" s="621"/>
      <c r="AU45" s="761"/>
      <c r="AV45" s="1601"/>
      <c r="AW45" s="1601"/>
      <c r="AX45" s="1601"/>
      <c r="AY45" s="1601"/>
      <c r="AZ45" s="1505"/>
      <c r="BA45" s="1505"/>
      <c r="BB45" s="621"/>
      <c r="BC45" s="621"/>
      <c r="BD45" s="621"/>
      <c r="BE45" s="621"/>
      <c r="BF45" s="621"/>
      <c r="BG45" s="621"/>
      <c r="BH45" s="621"/>
      <c r="BI45" s="722"/>
      <c r="BJ45" s="621"/>
      <c r="BK45" s="722"/>
      <c r="BL45" s="722"/>
      <c r="BM45" s="722"/>
      <c r="BN45" s="722"/>
      <c r="BP45" s="381"/>
      <c r="BQ45" s="621"/>
      <c r="BR45" s="574"/>
      <c r="BS45" s="381"/>
      <c r="BT45" s="624"/>
      <c r="BU45" s="624"/>
    </row>
    <row r="46" spans="1:73" ht="15" hidden="1" customHeight="1" x14ac:dyDescent="0.25">
      <c r="B46" s="1593" t="s">
        <v>355</v>
      </c>
      <c r="C46" s="608"/>
      <c r="D46" s="1328"/>
      <c r="E46" s="8"/>
      <c r="F46" s="8">
        <v>4</v>
      </c>
      <c r="G46" s="8" t="str">
        <f t="shared" si="10"/>
        <v>21.02.001.004</v>
      </c>
      <c r="H46" s="932" t="s">
        <v>21</v>
      </c>
      <c r="I46" s="959">
        <f>+'P01 2024'!H37</f>
        <v>277100</v>
      </c>
      <c r="J46" s="960">
        <f>+'P01 2024'!CE37</f>
        <v>277100</v>
      </c>
      <c r="K46" s="961">
        <f ca="1">SUMIF(T$3:$AK37,"ok",T46:AK46)</f>
        <v>144463.12</v>
      </c>
      <c r="L46" s="962">
        <f t="shared" ca="1" si="1"/>
        <v>0.52133929989173577</v>
      </c>
      <c r="M46" s="960">
        <f>+'P01 2024'!CG37</f>
        <v>144463.12</v>
      </c>
      <c r="N46" s="942">
        <f t="shared" si="9"/>
        <v>0.52133929989173577</v>
      </c>
      <c r="O46" s="960">
        <f>+'P01 2024'!CH37</f>
        <v>132636.88</v>
      </c>
      <c r="P46" s="952">
        <f t="shared" si="4"/>
        <v>0.47866070010826417</v>
      </c>
      <c r="Q46" s="514">
        <f>+'P01 2023'!CH38</f>
        <v>288050.53742999997</v>
      </c>
      <c r="R46" s="452">
        <f ca="1">SUMIF(U$3:$AK38,"SI",U46:AK46)</f>
        <v>138682.03878</v>
      </c>
      <c r="S46" s="973">
        <f t="shared" ca="1" si="6"/>
        <v>0.48145037331756946</v>
      </c>
      <c r="T46" s="946">
        <f>+'P01 2024'!K37</f>
        <v>23731.03</v>
      </c>
      <c r="U46" s="895">
        <f>+'P01 2023'!I38</f>
        <v>23395.598504999998</v>
      </c>
      <c r="V46" s="1228">
        <f>+'P01 2024'!Q26</f>
        <v>23731.03</v>
      </c>
      <c r="W46" s="546">
        <f>+'P01 2023'!N28</f>
        <v>23395.598504999998</v>
      </c>
      <c r="X46" s="514">
        <f>+'P01 2024'!AE31</f>
        <v>23828.206999999999</v>
      </c>
      <c r="Y46" s="546">
        <f>+'P01 2023'!AD34</f>
        <v>23415.06582</v>
      </c>
      <c r="Z46" s="299">
        <f>+'P01 2024'!AT26</f>
        <v>24479.553</v>
      </c>
      <c r="AA46" s="487">
        <f>+'P01 2023'!AT33</f>
        <v>23395.598504999998</v>
      </c>
      <c r="AB46" s="616">
        <f>+'P01 2024'!BI26</f>
        <v>24161.956999999999</v>
      </c>
      <c r="AC46" s="487">
        <f>+'P01 2023'!BJ29</f>
        <v>22355.145089999998</v>
      </c>
      <c r="AD46" s="299">
        <f>+'P01 2024'!BX32</f>
        <v>24531.343000000001</v>
      </c>
      <c r="AE46" s="487">
        <f>+'P01 2023'!BZ34</f>
        <v>22725.032354999999</v>
      </c>
      <c r="AF46" s="1296">
        <f>+'P01 2023'!CP33</f>
        <v>21975.362000000001</v>
      </c>
      <c r="AG46" s="622">
        <f>+'P01 2023'!DF28</f>
        <v>22370.359</v>
      </c>
      <c r="AH46" s="391">
        <f>+'P01 2023'!DX34</f>
        <v>22370.361000000001</v>
      </c>
      <c r="AI46" s="120">
        <f>+'P01 2023'!EN33</f>
        <v>22628.35</v>
      </c>
      <c r="AJ46" s="534">
        <f>+'P01 2023'!FD27</f>
        <v>22655.251</v>
      </c>
      <c r="AK46" s="805">
        <f>+'P01 2023'!FS37</f>
        <v>23809.358</v>
      </c>
      <c r="AL46" s="621"/>
      <c r="AM46" s="621"/>
      <c r="AN46" s="621"/>
      <c r="AO46" s="621"/>
      <c r="AP46" s="621"/>
      <c r="AQ46" s="621"/>
      <c r="AR46" s="621"/>
      <c r="AS46" s="621"/>
      <c r="AT46" s="621"/>
      <c r="AU46" s="761"/>
      <c r="AV46" s="1601"/>
      <c r="AW46" s="1601"/>
      <c r="AX46" s="1601"/>
      <c r="AY46" s="1601"/>
      <c r="AZ46" s="1505"/>
      <c r="BA46" s="1505"/>
      <c r="BB46" s="621"/>
      <c r="BC46" s="621"/>
      <c r="BD46" s="621"/>
      <c r="BE46" s="621"/>
      <c r="BF46" s="621"/>
      <c r="BG46" s="621"/>
      <c r="BH46" s="621"/>
      <c r="BI46" s="722"/>
      <c r="BJ46" s="621"/>
      <c r="BK46" s="722"/>
      <c r="BL46" s="722"/>
      <c r="BM46" s="722"/>
      <c r="BN46" s="722"/>
      <c r="BP46" s="381"/>
      <c r="BQ46" s="621"/>
      <c r="BR46" s="574"/>
      <c r="BS46" s="381"/>
      <c r="BT46" s="624"/>
      <c r="BU46" s="624"/>
    </row>
    <row r="47" spans="1:73" ht="15" hidden="1" customHeight="1" x14ac:dyDescent="0.25">
      <c r="B47" s="1593" t="s">
        <v>544</v>
      </c>
      <c r="C47" s="608"/>
      <c r="D47" s="1328"/>
      <c r="E47" s="8"/>
      <c r="F47" s="8">
        <v>6</v>
      </c>
      <c r="G47" s="8" t="str">
        <f t="shared" si="10"/>
        <v>21.02.001.006</v>
      </c>
      <c r="H47" s="932" t="s">
        <v>99</v>
      </c>
      <c r="I47" s="963">
        <v>0</v>
      </c>
      <c r="J47" s="960">
        <v>0</v>
      </c>
      <c r="K47" s="961">
        <f ca="1">SUMIF(U$3:$AK38,"ok",U47:AK47)</f>
        <v>0</v>
      </c>
      <c r="L47" s="962">
        <f t="shared" ca="1" si="1"/>
        <v>0</v>
      </c>
      <c r="M47" s="960">
        <v>0</v>
      </c>
      <c r="N47" s="942">
        <f t="shared" ref="N47:N63" si="11">+IFERROR(M47/J47,0)</f>
        <v>0</v>
      </c>
      <c r="O47" s="960">
        <v>0</v>
      </c>
      <c r="P47" s="952">
        <f t="shared" si="4"/>
        <v>0</v>
      </c>
      <c r="Q47" s="514">
        <f>+'P01 2023'!CH39</f>
        <v>25.607969999999998</v>
      </c>
      <c r="R47" s="512">
        <f ca="1">SUMIF(U$3:$AK39,"SI",U47:AK47)</f>
        <v>0</v>
      </c>
      <c r="S47" s="973">
        <f t="shared" ca="1" si="6"/>
        <v>0</v>
      </c>
      <c r="T47" s="946">
        <v>0</v>
      </c>
      <c r="U47" s="895">
        <f>+'P01 2023'!I39</f>
        <v>0</v>
      </c>
      <c r="V47" s="1228">
        <v>0</v>
      </c>
      <c r="W47" s="546">
        <v>0</v>
      </c>
      <c r="X47" s="514">
        <v>0</v>
      </c>
      <c r="Y47" s="546">
        <v>0</v>
      </c>
      <c r="Z47" s="299">
        <v>0</v>
      </c>
      <c r="AA47" s="487">
        <v>0</v>
      </c>
      <c r="AB47" s="616">
        <v>0</v>
      </c>
      <c r="AC47" s="487">
        <v>0</v>
      </c>
      <c r="AD47" s="616">
        <v>0</v>
      </c>
      <c r="AE47" s="487">
        <v>0</v>
      </c>
      <c r="AF47" s="1296">
        <v>0</v>
      </c>
      <c r="AG47" s="299">
        <v>0</v>
      </c>
      <c r="AH47" s="391">
        <v>0</v>
      </c>
      <c r="AI47" s="120">
        <v>0</v>
      </c>
      <c r="AJ47" s="534">
        <v>0</v>
      </c>
      <c r="AK47" s="805">
        <f>+'P01 2023'!FS38</f>
        <v>0</v>
      </c>
      <c r="AL47" s="621"/>
      <c r="AM47" s="621"/>
      <c r="AN47" s="621"/>
      <c r="AO47" s="621"/>
      <c r="AP47" s="621"/>
      <c r="AQ47" s="621"/>
      <c r="AR47" s="621"/>
      <c r="AS47" s="621"/>
      <c r="AT47" s="621"/>
      <c r="AU47" s="761"/>
      <c r="AV47" s="1601"/>
      <c r="AW47" s="1601"/>
      <c r="AX47" s="1601"/>
      <c r="AY47" s="1601"/>
      <c r="AZ47" s="1505"/>
      <c r="BA47" s="1505"/>
      <c r="BB47" s="621"/>
      <c r="BC47" s="621"/>
      <c r="BD47" s="621"/>
      <c r="BE47" s="621"/>
      <c r="BF47" s="621"/>
      <c r="BG47" s="621"/>
      <c r="BH47" s="621"/>
      <c r="BI47" s="722"/>
      <c r="BJ47" s="621"/>
      <c r="BK47" s="722"/>
      <c r="BL47" s="722"/>
      <c r="BM47" s="722"/>
      <c r="BN47" s="722"/>
      <c r="BP47" s="381"/>
      <c r="BQ47" s="621"/>
      <c r="BR47" s="574"/>
      <c r="BS47" s="381"/>
      <c r="BT47" s="624"/>
      <c r="BU47" s="624"/>
    </row>
    <row r="48" spans="1:73" ht="15" hidden="1" customHeight="1" x14ac:dyDescent="0.25">
      <c r="B48" s="1593" t="s">
        <v>545</v>
      </c>
      <c r="C48" s="608"/>
      <c r="D48" s="1328"/>
      <c r="E48" s="8"/>
      <c r="F48" s="8">
        <v>7</v>
      </c>
      <c r="G48" s="8" t="str">
        <f t="shared" si="10"/>
        <v>21.02.001.007</v>
      </c>
      <c r="H48" s="932" t="s">
        <v>100</v>
      </c>
      <c r="I48" s="963">
        <f>+'P01 2024'!H38</f>
        <v>141610</v>
      </c>
      <c r="J48" s="960">
        <f>+'P01 2024'!CE38</f>
        <v>141610</v>
      </c>
      <c r="K48" s="961">
        <f ca="1">SUMIF(T$3:$AK39,"ok",T48:AK48)</f>
        <v>73006.127999999982</v>
      </c>
      <c r="L48" s="962">
        <f t="shared" ca="1" si="1"/>
        <v>0.51554359155426865</v>
      </c>
      <c r="M48" s="960">
        <f>+'P01 2024'!CG38</f>
        <v>73006.127999999997</v>
      </c>
      <c r="N48" s="942">
        <f t="shared" si="11"/>
        <v>0.51554359155426877</v>
      </c>
      <c r="O48" s="960">
        <f>+'P01 2024'!CH38</f>
        <v>68603.872000000003</v>
      </c>
      <c r="P48" s="952">
        <f t="shared" si="4"/>
        <v>0.48445640844573123</v>
      </c>
      <c r="Q48" s="514">
        <f>+'P01 2023'!CH40</f>
        <v>149996.38139999998</v>
      </c>
      <c r="R48" s="452">
        <f ca="1">SUMIF(U$3:$AK40,"SI",U48:AK48)</f>
        <v>67421.98242</v>
      </c>
      <c r="S48" s="973">
        <f t="shared" ca="1" si="6"/>
        <v>0.44949072631428166</v>
      </c>
      <c r="T48" s="946">
        <f>+'P01 2024'!K38</f>
        <v>12751.709000000001</v>
      </c>
      <c r="U48" s="895">
        <f>+'P01 2023'!I40</f>
        <v>11215.66779</v>
      </c>
      <c r="V48" s="1228">
        <f>+'P01 2024'!Q27</f>
        <v>13047.712</v>
      </c>
      <c r="W48" s="546">
        <f>+'P01 2023'!N29</f>
        <v>11215.66779</v>
      </c>
      <c r="X48" s="514">
        <f>+'P01 2024'!AE32</f>
        <v>11786.941999999999</v>
      </c>
      <c r="Y48" s="546">
        <f>+'P01 2023'!AD35</f>
        <v>11215.66779</v>
      </c>
      <c r="Z48" s="299">
        <f>+'P01 2024'!AT27</f>
        <v>11786.941999999999</v>
      </c>
      <c r="AA48" s="487">
        <f>+'P01 2023'!AT34</f>
        <v>11215.66779</v>
      </c>
      <c r="AB48" s="616">
        <f>+'P01 2024'!BI27</f>
        <v>11786.941999999999</v>
      </c>
      <c r="AC48" s="487">
        <f>+'P01 2023'!BJ30</f>
        <v>10537.988084999999</v>
      </c>
      <c r="AD48" s="616">
        <f>+'P01 2024'!BX33</f>
        <v>11845.880999999999</v>
      </c>
      <c r="AE48" s="487">
        <f>+'P01 2023'!BZ35</f>
        <v>12021.323175</v>
      </c>
      <c r="AF48" s="1296">
        <f>+'P01 2023'!CP34</f>
        <v>11614.805</v>
      </c>
      <c r="AG48" s="619">
        <f>+'P01 2023'!DF29</f>
        <v>11493.02</v>
      </c>
      <c r="AH48" s="391">
        <f>+'P01 2023'!DX35</f>
        <v>12805.925999999999</v>
      </c>
      <c r="AI48" s="120">
        <f>+'P01 2023'!EN34</f>
        <v>12149.473</v>
      </c>
      <c r="AJ48" s="534">
        <f>+'P01 2023'!FD28</f>
        <v>12149.473</v>
      </c>
      <c r="AK48" s="805">
        <f>+'P01 2023'!FS39</f>
        <v>12528.528</v>
      </c>
      <c r="AL48" s="621"/>
      <c r="AM48" s="621"/>
      <c r="AN48" s="621"/>
      <c r="AO48" s="621"/>
      <c r="AP48" s="621"/>
      <c r="AQ48" s="621"/>
      <c r="AR48" s="621"/>
      <c r="AS48" s="621"/>
      <c r="AT48" s="621"/>
      <c r="AU48" s="761"/>
      <c r="AV48" s="1601"/>
      <c r="AW48" s="1601"/>
      <c r="AX48" s="1601"/>
      <c r="AY48" s="1601"/>
      <c r="AZ48" s="1505"/>
      <c r="BA48" s="1505"/>
      <c r="BB48" s="621"/>
      <c r="BC48" s="621"/>
      <c r="BD48" s="621"/>
      <c r="BE48" s="621"/>
      <c r="BF48" s="621"/>
      <c r="BG48" s="621"/>
      <c r="BH48" s="621"/>
      <c r="BI48" s="722"/>
      <c r="BJ48" s="621"/>
      <c r="BK48" s="722"/>
      <c r="BL48" s="722"/>
      <c r="BM48" s="722"/>
      <c r="BN48" s="722"/>
      <c r="BP48" s="381"/>
      <c r="BQ48" s="621"/>
      <c r="BR48" s="574"/>
      <c r="BS48" s="381"/>
      <c r="BT48" s="624"/>
      <c r="BU48" s="624"/>
    </row>
    <row r="49" spans="1:73" ht="15" hidden="1" customHeight="1" x14ac:dyDescent="0.25">
      <c r="B49" s="1593" t="s">
        <v>546</v>
      </c>
      <c r="C49" s="608"/>
      <c r="D49" s="1328"/>
      <c r="E49" s="8"/>
      <c r="F49" s="8">
        <v>13</v>
      </c>
      <c r="G49" s="8" t="str">
        <f>+CONCATENATE($C$10,"",$D$41,"",$E$42,"0",F49)</f>
        <v>21.02.001.013</v>
      </c>
      <c r="H49" s="932" t="s">
        <v>24</v>
      </c>
      <c r="I49" s="963">
        <f>+'P01 2024'!H39</f>
        <v>2325100</v>
      </c>
      <c r="J49" s="960">
        <f>+'P01 2024'!CE39</f>
        <v>2325100</v>
      </c>
      <c r="K49" s="961">
        <f ca="1">SUMIF(T$3:$AK40,"ok",T49:AK49)</f>
        <v>1222127.9109999998</v>
      </c>
      <c r="L49" s="962">
        <f t="shared" ca="1" si="1"/>
        <v>0.52562380585781254</v>
      </c>
      <c r="M49" s="960">
        <f>+'P01 2024'!CG39</f>
        <v>1222127.9110000001</v>
      </c>
      <c r="N49" s="942">
        <f t="shared" si="11"/>
        <v>0.52562380585781265</v>
      </c>
      <c r="O49" s="960">
        <f>+'P01 2024'!CH39</f>
        <v>1102972.0889999999</v>
      </c>
      <c r="P49" s="952">
        <f t="shared" si="4"/>
        <v>0.4743761941421874</v>
      </c>
      <c r="Q49" s="514">
        <f>+'P01 2023'!CH41</f>
        <v>2349001.4258249998</v>
      </c>
      <c r="R49" s="452">
        <f ca="1">SUMIF(U$3:$AK41,"SI",U49:AK49)</f>
        <v>1145400.1897499999</v>
      </c>
      <c r="S49" s="973">
        <f t="shared" ca="1" si="6"/>
        <v>0.48761153448330519</v>
      </c>
      <c r="T49" s="946">
        <f>+'P01 2024'!K39</f>
        <v>171187.598</v>
      </c>
      <c r="U49" s="895">
        <f>+'P01 2023'!I41</f>
        <v>163073.20274999997</v>
      </c>
      <c r="V49" s="1230">
        <f>+'P01 2024'!Q28</f>
        <v>171732.46799999999</v>
      </c>
      <c r="W49" s="546">
        <f>+'P01 2023'!N30</f>
        <v>163735.87495499998</v>
      </c>
      <c r="X49" s="514">
        <f>+'P01 2024'!AE33</f>
        <v>262203.43800000002</v>
      </c>
      <c r="Y49" s="546">
        <f>+'P01 2023'!AD36</f>
        <v>242639.51809499998</v>
      </c>
      <c r="Z49" s="299">
        <f>+'P01 2024'!AT28</f>
        <v>175870.465</v>
      </c>
      <c r="AA49" s="487">
        <f>+'P01 2023'!AT35</f>
        <v>165383.98928999997</v>
      </c>
      <c r="AB49" s="616">
        <f>+'P01 2024'!BI28</f>
        <v>175271.28099999999</v>
      </c>
      <c r="AC49" s="487">
        <f>+'P01 2023'!BJ31</f>
        <v>163329.85997999998</v>
      </c>
      <c r="AD49" s="616">
        <f>+'P01 2024'!BX34</f>
        <v>265862.66100000002</v>
      </c>
      <c r="AE49" s="487">
        <f>+'P01 2023'!BZ36</f>
        <v>247237.74468</v>
      </c>
      <c r="AF49" s="1296">
        <f>+'P01 2023'!CP35</f>
        <v>159437.71599999999</v>
      </c>
      <c r="AG49" s="619">
        <f>+'P01 2023'!DF30</f>
        <v>161150.13500000001</v>
      </c>
      <c r="AH49" s="391">
        <f>+'P01 2023'!DX36</f>
        <v>243442.785</v>
      </c>
      <c r="AI49" s="120">
        <f>+'P01 2023'!EN35</f>
        <v>161572.37899999999</v>
      </c>
      <c r="AJ49" s="534">
        <f>+'P01 2023'!FD29</f>
        <v>172990.69</v>
      </c>
      <c r="AK49" s="805">
        <f>+'P01 2023'!FS40</f>
        <v>258602.28200000001</v>
      </c>
      <c r="AL49" s="621"/>
      <c r="AM49" s="621"/>
      <c r="AN49" s="621"/>
      <c r="AO49" s="621"/>
      <c r="AP49" s="621"/>
      <c r="AQ49" s="621"/>
      <c r="AR49" s="621"/>
      <c r="AS49" s="621"/>
      <c r="AT49" s="621"/>
      <c r="AU49" s="761"/>
      <c r="AV49" s="1601"/>
      <c r="AW49" s="1601"/>
      <c r="AX49" s="1601"/>
      <c r="AY49" s="1601"/>
      <c r="AZ49" s="1505"/>
      <c r="BA49" s="1505"/>
      <c r="BB49" s="621"/>
      <c r="BC49" s="621"/>
      <c r="BD49" s="621"/>
      <c r="BE49" s="621"/>
      <c r="BF49" s="621"/>
      <c r="BG49" s="621"/>
      <c r="BH49" s="621"/>
      <c r="BI49" s="722"/>
      <c r="BJ49" s="621"/>
      <c r="BK49" s="722"/>
      <c r="BL49" s="722"/>
      <c r="BM49" s="722"/>
      <c r="BN49" s="722"/>
      <c r="BP49" s="381"/>
      <c r="BQ49" s="621"/>
      <c r="BR49" s="574"/>
      <c r="BS49" s="381"/>
      <c r="BT49" s="624"/>
      <c r="BU49" s="624"/>
    </row>
    <row r="50" spans="1:73" ht="15" hidden="1" customHeight="1" x14ac:dyDescent="0.25">
      <c r="B50" s="1593" t="s">
        <v>547</v>
      </c>
      <c r="C50" s="608"/>
      <c r="D50" s="1328"/>
      <c r="E50" s="8"/>
      <c r="F50" s="8">
        <v>14</v>
      </c>
      <c r="G50" s="8" t="str">
        <f>+CONCATENATE($C$10,"",$D$41,"",$E$42,"0",F50)</f>
        <v>21.02.001.014</v>
      </c>
      <c r="H50" s="932" t="s">
        <v>25</v>
      </c>
      <c r="I50" s="963">
        <f>+'P01 2024'!H40</f>
        <v>4714310</v>
      </c>
      <c r="J50" s="960">
        <f>+'P01 2024'!CE40</f>
        <v>4714310</v>
      </c>
      <c r="K50" s="961">
        <f ca="1">SUMIF(T$3:$AK41,"ok",T50:AK50)</f>
        <v>2463947.9129999997</v>
      </c>
      <c r="L50" s="962">
        <f t="shared" ca="1" si="1"/>
        <v>0.52265292545462638</v>
      </c>
      <c r="M50" s="960">
        <f>+'P01 2024'!CG40</f>
        <v>2463947.9130000002</v>
      </c>
      <c r="N50" s="942">
        <f t="shared" si="11"/>
        <v>0.52265292545462649</v>
      </c>
      <c r="O50" s="960">
        <f>+'P01 2024'!CH40</f>
        <v>2250362.0869999998</v>
      </c>
      <c r="P50" s="952">
        <f t="shared" si="4"/>
        <v>0.47734707454537351</v>
      </c>
      <c r="Q50" s="514">
        <f>+'P01 2023'!CH42</f>
        <v>3193585.5578849996</v>
      </c>
      <c r="R50" s="452">
        <f ca="1">SUMIF(U$3:$AK42,"SI",U50:AK50)</f>
        <v>2325962.6963550001</v>
      </c>
      <c r="S50" s="973">
        <f t="shared" ca="1" si="6"/>
        <v>0.72832327620350468</v>
      </c>
      <c r="T50" s="946">
        <f>+'P01 2024'!K40</f>
        <v>403381.27399999998</v>
      </c>
      <c r="U50" s="895">
        <f>+'P01 2023'!I42</f>
        <v>385481.652435</v>
      </c>
      <c r="V50" s="1230">
        <f>+'P01 2024'!Q29</f>
        <v>404577.234</v>
      </c>
      <c r="W50" s="546">
        <f>+'P01 2023'!N31</f>
        <v>386989.65985499998</v>
      </c>
      <c r="X50" s="514">
        <f>+'P01 2024'!AE34</f>
        <v>407783.24599999998</v>
      </c>
      <c r="Y50" s="546">
        <f>+'P01 2023'!AD37</f>
        <v>388115.53492499993</v>
      </c>
      <c r="Z50" s="299">
        <f>+'P01 2024'!AT29</f>
        <v>414978.39500000002</v>
      </c>
      <c r="AA50" s="487">
        <f>+'P01 2023'!AT36</f>
        <v>391041.59480999998</v>
      </c>
      <c r="AB50" s="616">
        <f>+'P01 2024'!BI29</f>
        <v>414307.15600000002</v>
      </c>
      <c r="AC50" s="487">
        <f>+'P01 2023'!BJ32</f>
        <v>386370.62221499998</v>
      </c>
      <c r="AD50" s="616">
        <f>+'P01 2024'!BX35</f>
        <v>418920.60800000001</v>
      </c>
      <c r="AE50" s="487">
        <f>+'P01 2023'!BZ37</f>
        <v>387963.63211499993</v>
      </c>
      <c r="AF50" s="1296">
        <f>+'P01 2023'!CP36</f>
        <v>375697.54399999999</v>
      </c>
      <c r="AG50" s="619">
        <f>+'P01 2023'!DF31</f>
        <v>380752.16399999999</v>
      </c>
      <c r="AH50" s="391">
        <f>+'P01 2023'!DX37</f>
        <v>383925.04800000001</v>
      </c>
      <c r="AI50" s="118">
        <f>+'P01 2023'!EN36</f>
        <v>381227.68699999998</v>
      </c>
      <c r="AJ50" s="534">
        <f>+'P01 2023'!FD30</f>
        <v>411565.72399999999</v>
      </c>
      <c r="AK50" s="805">
        <f>+'P01 2023'!FS41</f>
        <v>409683.11099999998</v>
      </c>
      <c r="AL50" s="621"/>
      <c r="AM50" s="621"/>
      <c r="AN50" s="621"/>
      <c r="AO50" s="621"/>
      <c r="AP50" s="621"/>
      <c r="AQ50" s="621"/>
      <c r="AR50" s="621"/>
      <c r="AS50" s="621"/>
      <c r="AT50" s="621"/>
      <c r="AU50" s="761"/>
      <c r="AV50" s="1601"/>
      <c r="AW50" s="1601"/>
      <c r="AX50" s="1601"/>
      <c r="AY50" s="1601"/>
      <c r="AZ50" s="1505"/>
      <c r="BA50" s="1505"/>
      <c r="BB50" s="621"/>
      <c r="BC50" s="621"/>
      <c r="BD50" s="621"/>
      <c r="BE50" s="621"/>
      <c r="BF50" s="621"/>
      <c r="BG50" s="621"/>
      <c r="BH50" s="621"/>
      <c r="BI50" s="722"/>
      <c r="BJ50" s="621"/>
      <c r="BK50" s="722"/>
      <c r="BL50" s="722"/>
      <c r="BM50" s="722"/>
      <c r="BN50" s="722"/>
      <c r="BP50" s="381"/>
      <c r="BQ50" s="621"/>
      <c r="BR50" s="574"/>
      <c r="BS50" s="381"/>
      <c r="BT50" s="624"/>
      <c r="BU50" s="624"/>
    </row>
    <row r="51" spans="1:73" ht="15" hidden="1" customHeight="1" x14ac:dyDescent="0.25">
      <c r="B51" s="1593" t="s">
        <v>548</v>
      </c>
      <c r="C51" s="608"/>
      <c r="D51" s="1328"/>
      <c r="E51" s="8"/>
      <c r="F51" s="8">
        <v>21</v>
      </c>
      <c r="G51" s="8" t="str">
        <f>+CONCATENATE($C$10,"",$D$41,"",$E$42,"0",F51)</f>
        <v>21.02.001.021</v>
      </c>
      <c r="H51" s="932" t="s">
        <v>26</v>
      </c>
      <c r="I51" s="963">
        <f>+'P01 2024'!H41</f>
        <v>1484240</v>
      </c>
      <c r="J51" s="960">
        <f>+'P01 2024'!CE41</f>
        <v>1484240</v>
      </c>
      <c r="K51" s="961">
        <f ca="1">SUMIF(U$3:$AK42,"ok",U51:AK51)</f>
        <v>776369.47500000009</v>
      </c>
      <c r="L51" s="962">
        <f t="shared" ca="1" si="1"/>
        <v>0.52307542917587457</v>
      </c>
      <c r="M51" s="960">
        <f>+'P01 2024'!CG41</f>
        <v>776369.47499999998</v>
      </c>
      <c r="N51" s="942">
        <f t="shared" si="11"/>
        <v>0.52307542917587446</v>
      </c>
      <c r="O51" s="960">
        <f>+'P01 2024'!CH41</f>
        <v>707870.52500000002</v>
      </c>
      <c r="P51" s="952">
        <f t="shared" si="4"/>
        <v>0.47692457082412548</v>
      </c>
      <c r="Q51" s="514">
        <f>+'P01 2023'!CH43</f>
        <v>1481530.303575</v>
      </c>
      <c r="R51" s="452">
        <f ca="1">SUMIF(U$3:$AK43,"SI",U51:AK51)</f>
        <v>731908.29091500002</v>
      </c>
      <c r="S51" s="973">
        <f t="shared" ca="1" si="6"/>
        <v>0.49402181592159944</v>
      </c>
      <c r="T51" s="946">
        <f>+'P01 2024'!K41</f>
        <v>0</v>
      </c>
      <c r="U51" s="895">
        <f>+'P01 2023'!I43</f>
        <v>0</v>
      </c>
      <c r="V51" s="1230">
        <v>0</v>
      </c>
      <c r="W51" s="546">
        <v>0</v>
      </c>
      <c r="X51" s="514">
        <f>+'P01 2024'!AE35</f>
        <v>383909.92700000003</v>
      </c>
      <c r="Y51" s="546">
        <f>+'P01 2023'!AD38</f>
        <v>365624.84106000001</v>
      </c>
      <c r="Z51" s="299">
        <f>+'P01 2024'!AT30</f>
        <v>1071.3599999999999</v>
      </c>
      <c r="AA51" s="487">
        <f>+'P01 2023'!AT37</f>
        <v>0</v>
      </c>
      <c r="AB51" s="616">
        <v>0</v>
      </c>
      <c r="AC51" s="487">
        <v>0</v>
      </c>
      <c r="AD51" s="616">
        <f>+'P01 2024'!BX36</f>
        <v>391388.18800000002</v>
      </c>
      <c r="AE51" s="487">
        <f>+'P01 2023'!BZ38</f>
        <v>366283.44985500001</v>
      </c>
      <c r="AF51" s="1296">
        <f>+'P01 2023'!CP44</f>
        <v>0</v>
      </c>
      <c r="AG51" s="299">
        <v>0</v>
      </c>
      <c r="AH51" s="391">
        <f>+'P01 2023'!DX38</f>
        <v>358075.97600000002</v>
      </c>
      <c r="AI51" s="118">
        <f>+'P01 2023'!EN37</f>
        <v>132.983</v>
      </c>
      <c r="AJ51" s="534">
        <f>+'P01 2023'!FD31</f>
        <v>7372.4160000000002</v>
      </c>
      <c r="AK51" s="805">
        <f>+'P01 2023'!FS42</f>
        <v>372414.67499999999</v>
      </c>
      <c r="AL51" s="621"/>
      <c r="AM51" s="621"/>
      <c r="AN51" s="621"/>
      <c r="AO51" s="621"/>
      <c r="AP51" s="621"/>
      <c r="AQ51" s="621"/>
      <c r="AR51" s="621"/>
      <c r="AS51" s="621"/>
      <c r="AT51" s="621"/>
      <c r="AU51" s="761"/>
      <c r="AV51" s="1601"/>
      <c r="AW51" s="1601"/>
      <c r="AX51" s="1601"/>
      <c r="AY51" s="1601"/>
      <c r="AZ51" s="1505"/>
      <c r="BA51" s="1505"/>
      <c r="BB51" s="621"/>
      <c r="BC51" s="621"/>
      <c r="BD51" s="621"/>
      <c r="BE51" s="621"/>
      <c r="BF51" s="621"/>
      <c r="BG51" s="621"/>
      <c r="BH51" s="621"/>
      <c r="BI51" s="722"/>
      <c r="BJ51" s="621"/>
      <c r="BK51" s="722"/>
      <c r="BL51" s="722"/>
      <c r="BM51" s="722"/>
      <c r="BN51" s="722"/>
      <c r="BP51" s="381"/>
      <c r="BQ51" s="621"/>
      <c r="BR51" s="574"/>
      <c r="BS51" s="381"/>
      <c r="BT51" s="624"/>
      <c r="BU51" s="624"/>
    </row>
    <row r="52" spans="1:73" s="626" customFormat="1" ht="15" hidden="1" customHeight="1" x14ac:dyDescent="0.25">
      <c r="A52" s="167"/>
      <c r="B52" s="1593" t="s">
        <v>549</v>
      </c>
      <c r="C52" s="608"/>
      <c r="D52" s="1328"/>
      <c r="E52" s="483"/>
      <c r="F52" s="483">
        <v>37</v>
      </c>
      <c r="G52" s="483" t="str">
        <f>+CONCATENATE($C$10,"",$D$41,"",$E$42,"0",F52)</f>
        <v>21.02.001.037</v>
      </c>
      <c r="H52" s="938" t="s">
        <v>40</v>
      </c>
      <c r="I52" s="959">
        <v>0</v>
      </c>
      <c r="J52" s="960">
        <f>+'P01 2024'!CE42</f>
        <v>26282.1</v>
      </c>
      <c r="K52" s="960">
        <f ca="1">SUMIF(U$3:$AK43,"ok",U52:AK52)</f>
        <v>26281.307000000001</v>
      </c>
      <c r="L52" s="962">
        <f t="shared" ca="1" si="1"/>
        <v>0.999969827373003</v>
      </c>
      <c r="M52" s="960">
        <f>+'P01 2024'!CG42</f>
        <v>26281.307000000001</v>
      </c>
      <c r="N52" s="942">
        <f t="shared" si="11"/>
        <v>0.999969827373003</v>
      </c>
      <c r="O52" s="960">
        <f>+'P01 2024'!CH42</f>
        <v>0.79300000000000004</v>
      </c>
      <c r="P52" s="952">
        <f t="shared" si="4"/>
        <v>3.0172626997081667E-5</v>
      </c>
      <c r="Q52" s="175">
        <f>+'P01 2023'!CH44</f>
        <v>52440.095564999996</v>
      </c>
      <c r="R52" s="458">
        <f ca="1">SUMIF(U$3:$AK44,"SI",U52:AK52)</f>
        <v>25627.809914999998</v>
      </c>
      <c r="S52" s="1329">
        <f t="shared" ca="1" si="6"/>
        <v>0.48870639229164037</v>
      </c>
      <c r="T52" s="1330">
        <v>0</v>
      </c>
      <c r="U52" s="895">
        <f>+'P01 2023'!I44</f>
        <v>0</v>
      </c>
      <c r="V52" s="1230">
        <v>0</v>
      </c>
      <c r="W52" s="1129">
        <v>0</v>
      </c>
      <c r="X52" s="175">
        <f>+'P01 2024'!AE36</f>
        <v>13107.207</v>
      </c>
      <c r="Y52" s="1129">
        <f>+'P01 2023'!AD39</f>
        <v>13005.817244999998</v>
      </c>
      <c r="Z52" s="534">
        <v>0</v>
      </c>
      <c r="AA52" s="521">
        <f>+'P01 2023'!AT38</f>
        <v>0</v>
      </c>
      <c r="AB52" s="618">
        <v>0</v>
      </c>
      <c r="AC52" s="521">
        <v>0</v>
      </c>
      <c r="AD52" s="616">
        <f>+'P01 2024'!BX37</f>
        <v>13174.1</v>
      </c>
      <c r="AE52" s="521">
        <f>+'P01 2023'!BZ39</f>
        <v>12621.99267</v>
      </c>
      <c r="AF52" s="1296">
        <v>0</v>
      </c>
      <c r="AG52" s="534">
        <v>0</v>
      </c>
      <c r="AH52" s="809">
        <f>+'P01 2023'!DX39</f>
        <v>12221.474</v>
      </c>
      <c r="AI52" s="120">
        <f>+'P01 2023'!EN38</f>
        <v>0</v>
      </c>
      <c r="AJ52" s="534">
        <v>0</v>
      </c>
      <c r="AK52" s="805">
        <f>+'P01 2023'!FS43</f>
        <v>12496.794</v>
      </c>
      <c r="AL52" s="621"/>
      <c r="AM52" s="621"/>
      <c r="AN52" s="621"/>
      <c r="AO52" s="621"/>
      <c r="AP52" s="621"/>
      <c r="AQ52" s="621"/>
      <c r="AR52" s="621"/>
      <c r="AS52" s="621"/>
      <c r="AT52" s="621"/>
      <c r="AU52" s="761"/>
      <c r="AV52" s="1601"/>
      <c r="AW52" s="1601"/>
      <c r="AX52" s="1601"/>
      <c r="AY52" s="1601"/>
      <c r="AZ52" s="1505"/>
      <c r="BA52" s="1505"/>
      <c r="BB52" s="621"/>
      <c r="BC52" s="621"/>
      <c r="BD52" s="621"/>
      <c r="BE52" s="621"/>
      <c r="BF52" s="761"/>
      <c r="BG52" s="761"/>
      <c r="BH52" s="761"/>
      <c r="BI52" s="1331"/>
      <c r="BJ52" s="761"/>
      <c r="BK52" s="1331"/>
      <c r="BL52" s="1331"/>
      <c r="BM52" s="1331"/>
      <c r="BN52" s="1331"/>
      <c r="BO52" s="760"/>
      <c r="BP52" s="625"/>
      <c r="BQ52" s="761"/>
      <c r="BR52" s="762"/>
      <c r="BS52" s="625"/>
      <c r="BT52" s="763"/>
      <c r="BU52" s="763"/>
    </row>
    <row r="53" spans="1:73" ht="15" hidden="1" customHeight="1" x14ac:dyDescent="0.25">
      <c r="B53" s="1593" t="s">
        <v>550</v>
      </c>
      <c r="C53" s="608"/>
      <c r="D53" s="1328"/>
      <c r="E53" s="8"/>
      <c r="F53" s="8">
        <v>38</v>
      </c>
      <c r="G53" s="8" t="str">
        <f>+CONCATENATE($C$10,"",$D$41,"",$E$42,"0",F53)</f>
        <v>21.02.001.038</v>
      </c>
      <c r="H53" s="932" t="s">
        <v>101</v>
      </c>
      <c r="I53" s="963">
        <f>+'P01 2024'!H42</f>
        <v>347.86599999999999</v>
      </c>
      <c r="J53" s="960">
        <f>+'P01 2024'!CE43</f>
        <v>3674.9279999999999</v>
      </c>
      <c r="K53" s="961">
        <f ca="1">SUMIF(T$3:$AK44,"ok",T53:AK53)</f>
        <v>2088.9349999999999</v>
      </c>
      <c r="L53" s="962">
        <f t="shared" ca="1" si="1"/>
        <v>0.56842882363953795</v>
      </c>
      <c r="M53" s="960">
        <f>+'P01 2024'!CG43</f>
        <v>2088.9349999999999</v>
      </c>
      <c r="N53" s="942">
        <f t="shared" si="11"/>
        <v>0.56842882363953795</v>
      </c>
      <c r="O53" s="960">
        <f>+'P01 2024'!CH43</f>
        <v>1585.9929999999999</v>
      </c>
      <c r="P53" s="952">
        <f t="shared" si="4"/>
        <v>0.43157117636046205</v>
      </c>
      <c r="Q53" s="514">
        <f>+'P01 2023'!CH45</f>
        <v>57168.330569999991</v>
      </c>
      <c r="R53" s="452">
        <f ca="1">SUMIF(U$3:$AK45,"SI",U53:AK53)</f>
        <v>0</v>
      </c>
      <c r="S53" s="973">
        <f t="shared" ca="1" si="6"/>
        <v>0</v>
      </c>
      <c r="T53" s="946">
        <f>+'P01 2024'!K42</f>
        <v>347.86599999999999</v>
      </c>
      <c r="U53" s="895">
        <f>+'P01 2023'!I45</f>
        <v>0</v>
      </c>
      <c r="V53" s="1230">
        <f>+'P01 2024'!Q30</f>
        <v>347.86599999999999</v>
      </c>
      <c r="W53" s="546">
        <v>0</v>
      </c>
      <c r="X53" s="514">
        <f>+'P01 2024'!AE37</f>
        <v>347.86599999999999</v>
      </c>
      <c r="Y53" s="546">
        <v>0</v>
      </c>
      <c r="Z53" s="299">
        <f>+'P01 2024'!AT31</f>
        <v>347.86599999999999</v>
      </c>
      <c r="AA53" s="487">
        <v>0</v>
      </c>
      <c r="AB53" s="616">
        <f>+'P01 2024'!BI30</f>
        <v>347.86599999999999</v>
      </c>
      <c r="AC53" s="487">
        <v>0</v>
      </c>
      <c r="AD53" s="616">
        <f>+'P01 2024'!BX38</f>
        <v>349.60500000000002</v>
      </c>
      <c r="AE53" s="487">
        <v>0</v>
      </c>
      <c r="AF53" s="1296">
        <v>0</v>
      </c>
      <c r="AG53" s="299">
        <v>0</v>
      </c>
      <c r="AH53" s="391">
        <v>0</v>
      </c>
      <c r="AI53" s="120">
        <v>0</v>
      </c>
      <c r="AJ53" s="534">
        <v>0</v>
      </c>
      <c r="AK53" s="805">
        <f>+'P01 2023'!FS44</f>
        <v>0</v>
      </c>
      <c r="AL53" s="621"/>
      <c r="AM53" s="621"/>
      <c r="AN53" s="621"/>
      <c r="AO53" s="621"/>
      <c r="AP53" s="621"/>
      <c r="AQ53" s="621"/>
      <c r="AR53" s="621"/>
      <c r="AS53" s="621"/>
      <c r="AT53" s="621"/>
      <c r="AU53" s="761"/>
      <c r="AV53" s="1601"/>
      <c r="AW53" s="1601"/>
      <c r="AX53" s="1601"/>
      <c r="AY53" s="1601"/>
      <c r="AZ53" s="1505"/>
      <c r="BA53" s="1505"/>
      <c r="BB53" s="621"/>
      <c r="BC53" s="621"/>
      <c r="BD53" s="621"/>
      <c r="BE53" s="621"/>
      <c r="BF53" s="621"/>
      <c r="BG53" s="621"/>
      <c r="BH53" s="621"/>
      <c r="BI53" s="722"/>
      <c r="BJ53" s="621"/>
      <c r="BK53" s="722"/>
      <c r="BL53" s="722"/>
      <c r="BM53" s="722"/>
      <c r="BN53" s="722"/>
      <c r="BP53" s="381"/>
      <c r="BQ53" s="621"/>
      <c r="BR53" s="574"/>
      <c r="BS53" s="381"/>
      <c r="BT53" s="624"/>
      <c r="BU53" s="624"/>
    </row>
    <row r="54" spans="1:73" ht="15" hidden="1" customHeight="1" x14ac:dyDescent="0.25">
      <c r="B54" s="1593" t="s">
        <v>868</v>
      </c>
      <c r="C54" s="608"/>
      <c r="D54" s="1328"/>
      <c r="E54" s="8"/>
      <c r="F54" s="8"/>
      <c r="G54" s="8" t="s">
        <v>877</v>
      </c>
      <c r="H54" s="932" t="s">
        <v>874</v>
      </c>
      <c r="I54" s="963">
        <f>+'P01 2024'!H43</f>
        <v>110070</v>
      </c>
      <c r="J54" s="960">
        <f>+'P01 2024'!CE44</f>
        <v>110070</v>
      </c>
      <c r="K54" s="961">
        <f ca="1">SUMIF(U$3:$AK45,"ok",U54:AK54)</f>
        <v>0</v>
      </c>
      <c r="L54" s="962">
        <f t="shared" ca="1" si="1"/>
        <v>0</v>
      </c>
      <c r="M54" s="960">
        <f>+'P01 2024'!CG44</f>
        <v>0</v>
      </c>
      <c r="N54" s="942">
        <f t="shared" si="11"/>
        <v>0</v>
      </c>
      <c r="O54" s="960">
        <f>+'P01 2024'!CH44</f>
        <v>110070</v>
      </c>
      <c r="P54" s="952">
        <f t="shared" si="4"/>
        <v>1</v>
      </c>
      <c r="Q54" s="514">
        <f>+'P01 2023'!CH46</f>
        <v>162268.12799999997</v>
      </c>
      <c r="R54" s="452">
        <f ca="1">SUMIF(U$3:$AK46,"SI",U54:AK54)</f>
        <v>80150.399999999994</v>
      </c>
      <c r="S54" s="973">
        <f t="shared" ca="1" si="6"/>
        <v>0.49393803322855867</v>
      </c>
      <c r="T54" s="946">
        <f>+'P01 2024'!K43</f>
        <v>0</v>
      </c>
      <c r="U54" s="895">
        <f>+'P01 2023'!I46</f>
        <v>13388.759999999998</v>
      </c>
      <c r="V54" s="1230">
        <v>0</v>
      </c>
      <c r="W54" s="546">
        <f>+'P01 2023'!N32</f>
        <v>13534.487999999998</v>
      </c>
      <c r="X54" s="514">
        <v>0</v>
      </c>
      <c r="Y54" s="546">
        <f>+'P01 2023'!AD40</f>
        <v>13698.431999999999</v>
      </c>
      <c r="Z54" s="299">
        <v>0</v>
      </c>
      <c r="AA54" s="487">
        <f>+'P01 2023'!AT39</f>
        <v>13661.999999999998</v>
      </c>
      <c r="AB54" s="616">
        <v>0</v>
      </c>
      <c r="AC54" s="487">
        <f>+'P01 2023'!BJ33</f>
        <v>12787.632</v>
      </c>
      <c r="AD54" s="616">
        <v>0</v>
      </c>
      <c r="AE54" s="487">
        <f>+'P01 2023'!BZ40</f>
        <v>13079.087999999998</v>
      </c>
      <c r="AF54" s="1296">
        <f>+'P01 2023'!CP39</f>
        <v>12672</v>
      </c>
      <c r="AG54" s="299">
        <f>+'P01 2023'!DF32</f>
        <v>13103.2</v>
      </c>
      <c r="AH54" s="391">
        <v>0</v>
      </c>
      <c r="AI54" s="120">
        <v>0</v>
      </c>
      <c r="AJ54" s="534">
        <f>+'P01 2023'!FD32</f>
        <v>3960</v>
      </c>
      <c r="AK54" s="805">
        <f>+'P01 2023'!FS45</f>
        <v>0</v>
      </c>
      <c r="AL54" s="621"/>
      <c r="AM54" s="621"/>
      <c r="AN54" s="621"/>
      <c r="AO54" s="621"/>
      <c r="AP54" s="621"/>
      <c r="AQ54" s="621"/>
      <c r="AR54" s="621"/>
      <c r="AS54" s="621"/>
      <c r="AT54" s="621"/>
      <c r="AU54" s="761"/>
      <c r="AV54" s="1601"/>
      <c r="AW54" s="1601"/>
      <c r="AX54" s="1601"/>
      <c r="AY54" s="1601"/>
      <c r="AZ54" s="1505"/>
      <c r="BA54" s="1505"/>
      <c r="BB54" s="621"/>
      <c r="BC54" s="621"/>
      <c r="BD54" s="621"/>
      <c r="BE54" s="621"/>
      <c r="BF54" s="621"/>
      <c r="BG54" s="621"/>
      <c r="BH54" s="621"/>
      <c r="BI54" s="722"/>
      <c r="BJ54" s="621"/>
      <c r="BK54" s="722"/>
      <c r="BL54" s="722"/>
      <c r="BM54" s="722"/>
      <c r="BN54" s="722"/>
      <c r="BP54" s="381"/>
      <c r="BQ54" s="621"/>
      <c r="BR54" s="574"/>
      <c r="BS54" s="381"/>
      <c r="BT54" s="624"/>
      <c r="BU54" s="624"/>
    </row>
    <row r="55" spans="1:73" ht="15" hidden="1" customHeight="1" x14ac:dyDescent="0.25">
      <c r="B55" s="1593" t="s">
        <v>807</v>
      </c>
      <c r="C55" s="608"/>
      <c r="D55" s="1328"/>
      <c r="E55" s="8"/>
      <c r="F55" s="8">
        <v>999</v>
      </c>
      <c r="G55" s="8" t="str">
        <f>+CONCATENATE($C$10,"",$D$41,"",$E$42,"0",F55)</f>
        <v>21.02.001.0999</v>
      </c>
      <c r="H55" s="932" t="s">
        <v>812</v>
      </c>
      <c r="I55" s="963">
        <v>0</v>
      </c>
      <c r="J55" s="960">
        <v>0</v>
      </c>
      <c r="K55" s="961">
        <f ca="1">SUMIF(U$3:$AK46,"ok",U55:AK55)</f>
        <v>0</v>
      </c>
      <c r="L55" s="962">
        <f t="shared" ca="1" si="1"/>
        <v>0</v>
      </c>
      <c r="M55" s="960">
        <v>0</v>
      </c>
      <c r="N55" s="942">
        <f t="shared" si="11"/>
        <v>0</v>
      </c>
      <c r="O55" s="960">
        <v>0</v>
      </c>
      <c r="P55" s="952">
        <f t="shared" si="4"/>
        <v>0</v>
      </c>
      <c r="Q55" s="514">
        <f>+'P01 2023'!CH47</f>
        <v>0</v>
      </c>
      <c r="R55" s="452">
        <f ca="1">SUMIF(U$3:$AK47,"SI",U55:AK55)</f>
        <v>0</v>
      </c>
      <c r="S55" s="973" t="str">
        <f t="shared" ca="1" si="6"/>
        <v>0,00%</v>
      </c>
      <c r="T55" s="946"/>
      <c r="U55" s="895">
        <f>+'P01 2023'!I47</f>
        <v>0</v>
      </c>
      <c r="V55" s="1230">
        <v>0</v>
      </c>
      <c r="W55" s="546">
        <v>0</v>
      </c>
      <c r="X55" s="514">
        <v>0</v>
      </c>
      <c r="Y55" s="546">
        <v>0</v>
      </c>
      <c r="Z55" s="299">
        <v>0</v>
      </c>
      <c r="AA55" s="487">
        <v>0</v>
      </c>
      <c r="AB55" s="616">
        <v>0</v>
      </c>
      <c r="AC55" s="487">
        <v>0</v>
      </c>
      <c r="AD55" s="616">
        <v>0</v>
      </c>
      <c r="AE55" s="487">
        <v>0</v>
      </c>
      <c r="AF55" s="1356">
        <v>0</v>
      </c>
      <c r="AG55" s="299">
        <v>0</v>
      </c>
      <c r="AH55" s="391">
        <v>0</v>
      </c>
      <c r="AI55" s="120">
        <v>0</v>
      </c>
      <c r="AJ55" s="299">
        <v>0</v>
      </c>
      <c r="AK55" s="391">
        <v>0</v>
      </c>
      <c r="AL55" s="621"/>
      <c r="AM55" s="621"/>
      <c r="AN55" s="621"/>
      <c r="AO55" s="621"/>
      <c r="AP55" s="621"/>
      <c r="AQ55" s="621"/>
      <c r="AR55" s="621"/>
      <c r="AS55" s="621"/>
      <c r="AT55" s="621"/>
      <c r="AU55" s="761"/>
      <c r="AV55" s="1601"/>
      <c r="AW55" s="1601"/>
      <c r="AX55" s="1601"/>
      <c r="AY55" s="1601"/>
      <c r="AZ55" s="1505"/>
      <c r="BA55" s="1505"/>
      <c r="BB55" s="621"/>
      <c r="BC55" s="621"/>
      <c r="BD55" s="621"/>
      <c r="BE55" s="621"/>
      <c r="BF55" s="621"/>
      <c r="BG55" s="621"/>
      <c r="BH55" s="621"/>
      <c r="BI55" s="722"/>
      <c r="BJ55" s="621"/>
      <c r="BK55" s="722"/>
      <c r="BL55" s="722"/>
      <c r="BM55" s="722"/>
      <c r="BN55" s="722"/>
      <c r="BP55" s="381"/>
      <c r="BQ55" s="621"/>
      <c r="BR55" s="574"/>
      <c r="BS55" s="381"/>
      <c r="BT55" s="624"/>
      <c r="BU55" s="624"/>
    </row>
    <row r="56" spans="1:73" s="99" customFormat="1" ht="15" hidden="1" customHeight="1" x14ac:dyDescent="0.25">
      <c r="A56" s="167"/>
      <c r="B56" s="1593" t="s">
        <v>356</v>
      </c>
      <c r="C56" s="388"/>
      <c r="D56" s="69"/>
      <c r="E56" s="77" t="s">
        <v>156</v>
      </c>
      <c r="F56" s="77"/>
      <c r="G56" s="77"/>
      <c r="H56" s="933" t="s">
        <v>28</v>
      </c>
      <c r="I56" s="957">
        <f>+'P01 2024'!H44</f>
        <v>578580</v>
      </c>
      <c r="J56" s="958">
        <f>+'P01 2024'!CE45</f>
        <v>578580</v>
      </c>
      <c r="K56" s="958">
        <f ca="1">SUMIF(T$3:$AK47,"ok",T56:AK56)</f>
        <v>290059.63699999999</v>
      </c>
      <c r="L56" s="941">
        <f t="shared" ca="1" si="1"/>
        <v>0.50133021708320369</v>
      </c>
      <c r="M56" s="958">
        <f>+'P01 2024'!CG45</f>
        <v>290059.63699999999</v>
      </c>
      <c r="N56" s="941">
        <f t="shared" si="11"/>
        <v>0.50133021708320369</v>
      </c>
      <c r="O56" s="958">
        <f>+'P01 2024'!CH45</f>
        <v>288520.36300000001</v>
      </c>
      <c r="P56" s="951">
        <f t="shared" si="4"/>
        <v>0.49866978291679631</v>
      </c>
      <c r="Q56" s="513">
        <f>+'P01 2023'!CH48</f>
        <v>605166.83288999996</v>
      </c>
      <c r="R56" s="68">
        <f ca="1">SUMIF(U$3:$AK48,"SI",U56:AK56)</f>
        <v>283399.32712500001</v>
      </c>
      <c r="S56" s="972">
        <f t="shared" ca="1" si="6"/>
        <v>0.46829950308349594</v>
      </c>
      <c r="T56" s="947">
        <f>+'P01 2024'!K44</f>
        <v>38501.917000000001</v>
      </c>
      <c r="U56" s="486">
        <f>+'P01 2023'!I48</f>
        <v>37814.783804999999</v>
      </c>
      <c r="V56" s="531">
        <f>+'P01 2024'!Q31</f>
        <v>46826.887999999999</v>
      </c>
      <c r="W56" s="1280">
        <f>+'P01 2023'!N33</f>
        <v>41461.128134999999</v>
      </c>
      <c r="X56" s="513">
        <f>+'P01 2024'!AE38</f>
        <v>55811.707000000002</v>
      </c>
      <c r="Y56" s="1429">
        <f>SUM(Y57:Y58)</f>
        <v>60605.887454999996</v>
      </c>
      <c r="Z56" s="532">
        <f>+'P01 2024'!AT32</f>
        <v>43653.207999999999</v>
      </c>
      <c r="AA56" s="1274">
        <f>SUM(AA57:AA58)</f>
        <v>39054.800745</v>
      </c>
      <c r="AB56" s="1486">
        <f>+'P01 2024'!BI31</f>
        <v>43619.569000000003</v>
      </c>
      <c r="AC56" s="1274">
        <f>SUM(AC57:AC58)</f>
        <v>42098.478029999998</v>
      </c>
      <c r="AD56" s="1486">
        <f>+'P01 2024'!BX39</f>
        <v>61646.347999999998</v>
      </c>
      <c r="AE56" s="1273">
        <f>+'P01 2023'!BZ41</f>
        <v>62364.248954999995</v>
      </c>
      <c r="AF56" s="1272">
        <f>+'P01 2023'!CP40</f>
        <v>40192.271999999997</v>
      </c>
      <c r="AG56" s="536">
        <f>+'P01 2023'!DF33</f>
        <v>43643.567000000003</v>
      </c>
      <c r="AH56" s="810">
        <f>+'P01 2023'!DX41</f>
        <v>61100.741000000002</v>
      </c>
      <c r="AI56" s="825">
        <f>+'P01 2023'!EN39</f>
        <v>39951.946000000004</v>
      </c>
      <c r="AJ56" s="536">
        <f>+'P01 2023'!FD33</f>
        <v>42846.248</v>
      </c>
      <c r="AK56" s="806">
        <f>+'P01 2023'!FS46</f>
        <v>61777.928</v>
      </c>
      <c r="AL56" s="621"/>
      <c r="AM56" s="621"/>
      <c r="AN56" s="621"/>
      <c r="AO56" s="621"/>
      <c r="AP56" s="621"/>
      <c r="AQ56" s="621"/>
      <c r="AR56" s="621"/>
      <c r="AS56" s="621"/>
      <c r="AT56" s="621"/>
      <c r="AU56" s="761"/>
      <c r="AV56" s="1601"/>
      <c r="AW56" s="1601"/>
      <c r="AX56" s="1601"/>
      <c r="AY56" s="1601"/>
      <c r="AZ56" s="1505"/>
      <c r="BA56" s="1505"/>
      <c r="BB56" s="621"/>
      <c r="BC56" s="621"/>
      <c r="BD56" s="621"/>
      <c r="BE56" s="621"/>
      <c r="BF56" s="621"/>
      <c r="BG56" s="621"/>
      <c r="BH56" s="621"/>
      <c r="BI56" s="722"/>
      <c r="BJ56" s="621"/>
      <c r="BK56" s="722"/>
      <c r="BL56" s="722"/>
      <c r="BM56" s="722"/>
      <c r="BN56" s="722"/>
      <c r="BO56" s="575"/>
      <c r="BP56" s="381"/>
      <c r="BQ56" s="621"/>
      <c r="BR56" s="574"/>
      <c r="BS56" s="381"/>
      <c r="BT56" s="624"/>
      <c r="BU56" s="624"/>
    </row>
    <row r="57" spans="1:73" ht="15" hidden="1" customHeight="1" x14ac:dyDescent="0.25">
      <c r="B57" s="1593" t="s">
        <v>551</v>
      </c>
      <c r="C57" s="608"/>
      <c r="D57" s="1328"/>
      <c r="E57" s="8"/>
      <c r="F57" s="8">
        <v>1</v>
      </c>
      <c r="G57" s="8" t="str">
        <f>+CONCATENATE($C$10,"",$D$41,"",$E$56,"00",F57)</f>
        <v>21.02.002.001</v>
      </c>
      <c r="H57" s="932" t="s">
        <v>29</v>
      </c>
      <c r="I57" s="959">
        <f>+'P01 2024'!H45</f>
        <v>42160</v>
      </c>
      <c r="J57" s="960">
        <f>+'P01 2024'!CE46</f>
        <v>42160</v>
      </c>
      <c r="K57" s="961">
        <f ca="1">SUMIF(U$3:$AK48,"ok",U57:AK57)</f>
        <v>20257.896999999997</v>
      </c>
      <c r="L57" s="962">
        <f t="shared" ca="1" si="1"/>
        <v>0.48050040322580639</v>
      </c>
      <c r="M57" s="960">
        <f>+'P01 2024'!CG46</f>
        <v>20257.897000000001</v>
      </c>
      <c r="N57" s="942">
        <f t="shared" si="11"/>
        <v>0.48050040322580645</v>
      </c>
      <c r="O57" s="960">
        <f>+'P01 2024'!CH46</f>
        <v>21902.102999999999</v>
      </c>
      <c r="P57" s="952">
        <f t="shared" si="4"/>
        <v>0.51949959677419355</v>
      </c>
      <c r="Q57" s="514">
        <f>+'P01 2023'!CH49</f>
        <v>47333.798864999997</v>
      </c>
      <c r="R57" s="452">
        <f ca="1">SUMIF(U$3:$AK49,"SI",U57:AK57)</f>
        <v>20999.622149999999</v>
      </c>
      <c r="S57" s="973">
        <f t="shared" ca="1" si="6"/>
        <v>0.44364962571233085</v>
      </c>
      <c r="T57" s="946">
        <f>+'P01 2024'!K45</f>
        <v>0</v>
      </c>
      <c r="U57" s="895">
        <f>+'P01 2023'!I49</f>
        <v>0</v>
      </c>
      <c r="V57" s="1228">
        <f>+'P01 2024'!Q32</f>
        <v>8019.0529999999999</v>
      </c>
      <c r="W57" s="546">
        <f>+'P01 2023'!N34</f>
        <v>3406.4023499999998</v>
      </c>
      <c r="X57" s="514">
        <v>0</v>
      </c>
      <c r="Y57" s="546">
        <f>+'P01 2023'!AD42</f>
        <v>6969.4208999999992</v>
      </c>
      <c r="Z57" s="546">
        <f>+'P01 2024'!AT33</f>
        <v>4089.2820000000002</v>
      </c>
      <c r="AA57" s="487">
        <v>0</v>
      </c>
      <c r="AB57" s="616">
        <f>+'P01 2024'!BI32</f>
        <v>4089.2820000000002</v>
      </c>
      <c r="AC57" s="487">
        <f>+'P01 2023'!BJ35</f>
        <v>3523.8644999999997</v>
      </c>
      <c r="AD57" s="299">
        <f>+'P01 2024'!BX40</f>
        <v>4060.28</v>
      </c>
      <c r="AE57" s="487">
        <f>+'P01 2023'!BZ42</f>
        <v>7099.9343999999992</v>
      </c>
      <c r="AF57" s="1296">
        <v>0</v>
      </c>
      <c r="AG57" s="299">
        <f>+'P01 2023'!DF34</f>
        <v>3455.14</v>
      </c>
      <c r="AH57" s="391">
        <f>+'P01 2023'!DX42</f>
        <v>3442.53</v>
      </c>
      <c r="AI57" s="118">
        <f>+'P01 2023'!EN40</f>
        <v>3467.75</v>
      </c>
      <c r="AJ57" s="719">
        <f>+'P01 2023'!FD34</f>
        <v>3467.75</v>
      </c>
      <c r="AK57" s="807">
        <f>+'P01 2023'!FS47</f>
        <v>6910.28</v>
      </c>
      <c r="AL57" s="621"/>
      <c r="AM57" s="621"/>
      <c r="AN57" s="621"/>
      <c r="AO57" s="621"/>
      <c r="AP57" s="621"/>
      <c r="AQ57" s="621"/>
      <c r="AR57" s="621"/>
      <c r="AS57" s="621"/>
      <c r="AT57" s="621"/>
      <c r="AU57" s="761"/>
      <c r="AV57" s="1601"/>
      <c r="AW57" s="1601"/>
      <c r="AX57" s="1601"/>
      <c r="AY57" s="1601"/>
      <c r="AZ57" s="1505"/>
      <c r="BA57" s="1505"/>
      <c r="BB57" s="621"/>
      <c r="BC57" s="621"/>
      <c r="BD57" s="621"/>
      <c r="BE57" s="621"/>
      <c r="BF57" s="621"/>
      <c r="BG57" s="621"/>
      <c r="BH57" s="621"/>
      <c r="BI57" s="722"/>
      <c r="BJ57" s="621"/>
      <c r="BK57" s="722"/>
      <c r="BL57" s="722"/>
      <c r="BM57" s="722"/>
      <c r="BN57" s="722"/>
      <c r="BP57" s="381"/>
      <c r="BQ57" s="621"/>
      <c r="BR57" s="574"/>
      <c r="BS57" s="381"/>
      <c r="BT57" s="624"/>
      <c r="BU57" s="624"/>
    </row>
    <row r="58" spans="1:73" ht="15" hidden="1" customHeight="1" x14ac:dyDescent="0.25">
      <c r="B58" s="1593" t="s">
        <v>552</v>
      </c>
      <c r="C58" s="608"/>
      <c r="D58" s="1328"/>
      <c r="E58" s="8"/>
      <c r="F58" s="8">
        <v>2</v>
      </c>
      <c r="G58" s="8" t="str">
        <f>+CONCATENATE($C$10,"",$D$41,"",$E$56,"00",F58)</f>
        <v>21.02.002.002</v>
      </c>
      <c r="H58" s="932" t="s">
        <v>30</v>
      </c>
      <c r="I58" s="959">
        <f>+'P01 2024'!H46</f>
        <v>536420</v>
      </c>
      <c r="J58" s="960">
        <f>+'P01 2024'!CE47</f>
        <v>536420</v>
      </c>
      <c r="K58" s="961">
        <f ca="1">SUMIF(T$3:$AK49,"ok",T58:AK58)</f>
        <v>269801.74</v>
      </c>
      <c r="L58" s="962">
        <f t="shared" ca="1" si="1"/>
        <v>0.50296733902539048</v>
      </c>
      <c r="M58" s="960">
        <f>+'P01 2024'!CG47</f>
        <v>269801.74</v>
      </c>
      <c r="N58" s="942">
        <f t="shared" si="11"/>
        <v>0.50296733902539048</v>
      </c>
      <c r="O58" s="960">
        <f>+'P01 2024'!CH47</f>
        <v>266618.26</v>
      </c>
      <c r="P58" s="952">
        <f t="shared" si="4"/>
        <v>0.49703266097460946</v>
      </c>
      <c r="Q58" s="514">
        <f>+'P01 2023'!CH50</f>
        <v>557833.03402499994</v>
      </c>
      <c r="R58" s="452">
        <f ca="1">SUMIF(U$3:$AK50,"SI",U58:AK58)</f>
        <v>262399.704975</v>
      </c>
      <c r="S58" s="973">
        <f t="shared" ca="1" si="6"/>
        <v>0.47039111879351386</v>
      </c>
      <c r="T58" s="946">
        <f>+'P01 2024'!K46</f>
        <v>38501.917000000001</v>
      </c>
      <c r="U58" s="895">
        <f>+'P01 2023'!I50</f>
        <v>37814.783804999999</v>
      </c>
      <c r="V58" s="1228">
        <f>+'P01 2024'!Q33</f>
        <v>38807.834999999999</v>
      </c>
      <c r="W58" s="546">
        <f>+'P01 2023'!N35</f>
        <v>38054.725785000002</v>
      </c>
      <c r="X58" s="514">
        <f>+'P01 2024'!AE39</f>
        <v>55811.707000000002</v>
      </c>
      <c r="Y58" s="546">
        <f>+'P01 2023'!AD43</f>
        <v>53636.466554999999</v>
      </c>
      <c r="Z58" s="546">
        <f>+'P01 2024'!AT34</f>
        <v>39563.925999999999</v>
      </c>
      <c r="AA58" s="487">
        <f>+'P01 2023'!AT41</f>
        <v>39054.800745</v>
      </c>
      <c r="AB58" s="616">
        <f>+'P01 2024'!BI33</f>
        <v>39530.286999999997</v>
      </c>
      <c r="AC58" s="487">
        <f>+'P01 2023'!BJ36</f>
        <v>38574.613530000002</v>
      </c>
      <c r="AD58" s="299">
        <f>+'P01 2024'!BX41</f>
        <v>57586.067999999999</v>
      </c>
      <c r="AE58" s="487">
        <f>+'P01 2023'!BZ43</f>
        <v>55264.314554999997</v>
      </c>
      <c r="AF58" s="1296">
        <f>+'P01 2023'!CP41</f>
        <v>40192.271999999997</v>
      </c>
      <c r="AG58" s="299">
        <f>+'P01 2023'!DF35</f>
        <v>40188.427000000003</v>
      </c>
      <c r="AH58" s="391">
        <f>+'P01 2023'!DX43</f>
        <v>57658.211000000003</v>
      </c>
      <c r="AI58" s="118">
        <f>+'P01 2023'!EN41</f>
        <v>36484.196000000004</v>
      </c>
      <c r="AJ58" s="719">
        <f>+'P01 2023'!FD35</f>
        <v>39378.498</v>
      </c>
      <c r="AK58" s="807">
        <f>+'P01 2023'!FS48</f>
        <v>54867.648000000001</v>
      </c>
      <c r="AL58" s="621"/>
      <c r="AM58" s="621"/>
      <c r="AN58" s="621"/>
      <c r="AO58" s="621"/>
      <c r="AP58" s="621"/>
      <c r="AQ58" s="621"/>
      <c r="AR58" s="621"/>
      <c r="AS58" s="621"/>
      <c r="AT58" s="621"/>
      <c r="AU58" s="761"/>
      <c r="AV58" s="1601"/>
      <c r="AW58" s="1601"/>
      <c r="AX58" s="1601"/>
      <c r="AY58" s="1601"/>
      <c r="AZ58" s="1505"/>
      <c r="BA58" s="1505"/>
      <c r="BB58" s="621"/>
      <c r="BC58" s="621"/>
      <c r="BD58" s="621"/>
      <c r="BE58" s="621"/>
      <c r="BF58" s="621"/>
      <c r="BG58" s="621"/>
      <c r="BH58" s="621"/>
      <c r="BI58" s="722"/>
      <c r="BJ58" s="621"/>
      <c r="BK58" s="722"/>
      <c r="BL58" s="722"/>
      <c r="BM58" s="722"/>
      <c r="BN58" s="722"/>
      <c r="BP58" s="381"/>
      <c r="BQ58" s="621"/>
      <c r="BR58" s="574"/>
      <c r="BS58" s="381"/>
      <c r="BT58" s="624"/>
      <c r="BU58" s="624"/>
    </row>
    <row r="59" spans="1:73" s="99" customFormat="1" ht="15" hidden="1" customHeight="1" x14ac:dyDescent="0.25">
      <c r="A59" s="167"/>
      <c r="B59" s="1593" t="s">
        <v>553</v>
      </c>
      <c r="C59" s="388"/>
      <c r="D59" s="69"/>
      <c r="E59" s="77" t="s">
        <v>157</v>
      </c>
      <c r="F59" s="77"/>
      <c r="G59" s="77"/>
      <c r="H59" s="933" t="s">
        <v>31</v>
      </c>
      <c r="I59" s="957">
        <f>+'P01 2024'!H47</f>
        <v>1425280</v>
      </c>
      <c r="J59" s="958">
        <f>+'P01 2024'!CE48</f>
        <v>1425280</v>
      </c>
      <c r="K59" s="958">
        <f ca="1">SUMIF(U$3:$AK50,"ok",U59:AK59)</f>
        <v>770351.35199999996</v>
      </c>
      <c r="L59" s="941">
        <f t="shared" ca="1" si="1"/>
        <v>0.5404912382128424</v>
      </c>
      <c r="M59" s="958">
        <f>+'P01 2024'!CG48</f>
        <v>770351.35199999996</v>
      </c>
      <c r="N59" s="941">
        <f t="shared" si="11"/>
        <v>0.5404912382128424</v>
      </c>
      <c r="O59" s="958">
        <f>+'P01 2024'!CH48</f>
        <v>654928.64800000004</v>
      </c>
      <c r="P59" s="951">
        <f t="shared" si="4"/>
        <v>0.45950876178715766</v>
      </c>
      <c r="Q59" s="513">
        <f>+'P01 2023'!CH51</f>
        <v>1413988.418475</v>
      </c>
      <c r="R59" s="68">
        <f ca="1">SUMIF(U$3:$AK51,"SI",U59:AK59)</f>
        <v>708451.65121499996</v>
      </c>
      <c r="S59" s="972">
        <f t="shared" ca="1" si="6"/>
        <v>0.50103073119868402</v>
      </c>
      <c r="T59" s="947">
        <f>+'P01 2024'!K47</f>
        <v>0</v>
      </c>
      <c r="U59" s="486">
        <f>+'P01 2023'!I51</f>
        <v>0</v>
      </c>
      <c r="V59" s="531">
        <v>0</v>
      </c>
      <c r="W59" s="524">
        <v>0</v>
      </c>
      <c r="X59" s="513">
        <f>+'P01 2024'!AE40</f>
        <v>383516.02399999998</v>
      </c>
      <c r="Y59" s="1429">
        <f>SUM(Y60:Y62)</f>
        <v>355303.34081999998</v>
      </c>
      <c r="Z59" s="532">
        <f>+'P01 2024'!AT35</f>
        <v>1060.306</v>
      </c>
      <c r="AA59" s="192">
        <f>SUM(AA60:AA62)</f>
        <v>0</v>
      </c>
      <c r="AB59" s="617">
        <v>0</v>
      </c>
      <c r="AC59" s="192">
        <f>SUM(AC60:AC62)</f>
        <v>0</v>
      </c>
      <c r="AD59" s="1486">
        <f>+'P01 2024'!BX42</f>
        <v>385775.022</v>
      </c>
      <c r="AE59" s="1273">
        <f>+'P01 2023'!BZ44</f>
        <v>353148.31039499998</v>
      </c>
      <c r="AF59" s="1272">
        <v>0</v>
      </c>
      <c r="AG59" s="536">
        <v>0</v>
      </c>
      <c r="AH59" s="810">
        <f>+'P01 2023'!DX44</f>
        <v>342299.47</v>
      </c>
      <c r="AI59" s="825">
        <f>+'P01 2023'!EN42</f>
        <v>67.378</v>
      </c>
      <c r="AJ59" s="536">
        <f>+'P01 2023'!FD36</f>
        <v>7667.3040000000001</v>
      </c>
      <c r="AK59" s="806">
        <f>+'P01 2023'!FS49</f>
        <v>353210.78</v>
      </c>
      <c r="AL59" s="621"/>
      <c r="AM59" s="621"/>
      <c r="AN59" s="621"/>
      <c r="AO59" s="621"/>
      <c r="AP59" s="621"/>
      <c r="AQ59" s="621"/>
      <c r="AR59" s="621"/>
      <c r="AS59" s="621"/>
      <c r="AT59" s="621"/>
      <c r="AU59" s="761"/>
      <c r="AV59" s="1601"/>
      <c r="AW59" s="1601"/>
      <c r="AX59" s="1601"/>
      <c r="AY59" s="1601"/>
      <c r="AZ59" s="1505"/>
      <c r="BA59" s="1505"/>
      <c r="BB59" s="621"/>
      <c r="BC59" s="621"/>
      <c r="BD59" s="621"/>
      <c r="BE59" s="621"/>
      <c r="BF59" s="621"/>
      <c r="BG59" s="621"/>
      <c r="BH59" s="621"/>
      <c r="BI59" s="722"/>
      <c r="BJ59" s="621"/>
      <c r="BK59" s="722"/>
      <c r="BL59" s="722"/>
      <c r="BM59" s="722"/>
      <c r="BN59" s="722"/>
      <c r="BO59" s="575"/>
      <c r="BP59" s="381"/>
      <c r="BQ59" s="621"/>
      <c r="BR59" s="574"/>
      <c r="BS59" s="381"/>
      <c r="BT59" s="624"/>
      <c r="BU59" s="624"/>
    </row>
    <row r="60" spans="1:73" ht="15" hidden="1" customHeight="1" x14ac:dyDescent="0.25">
      <c r="B60" s="1593" t="s">
        <v>554</v>
      </c>
      <c r="C60" s="608"/>
      <c r="D60" s="1328"/>
      <c r="E60" s="8"/>
      <c r="F60" s="8">
        <v>1</v>
      </c>
      <c r="G60" s="8" t="str">
        <f>+CONCATENATE($C$10,"",$D$41,"",$E$59,"00",F60)</f>
        <v>21.02.003.001</v>
      </c>
      <c r="H60" s="932" t="s">
        <v>32</v>
      </c>
      <c r="I60" s="959">
        <f>+'P01 2024'!H48</f>
        <v>752020</v>
      </c>
      <c r="J60" s="960">
        <f>+'P01 2024'!CE49</f>
        <v>752020</v>
      </c>
      <c r="K60" s="960">
        <f ca="1">SUMIF(U$3:$AK51,"ok",U60:AK60)</f>
        <v>393360.51400000002</v>
      </c>
      <c r="L60" s="962">
        <f t="shared" ca="1" si="1"/>
        <v>0.52307187840748914</v>
      </c>
      <c r="M60" s="960">
        <f>+'P01 2024'!CG49</f>
        <v>393360.51400000002</v>
      </c>
      <c r="N60" s="942">
        <f t="shared" si="11"/>
        <v>0.52307187840748914</v>
      </c>
      <c r="O60" s="960">
        <f>+'P01 2024'!CH49</f>
        <v>358659.48599999998</v>
      </c>
      <c r="P60" s="952">
        <f t="shared" si="4"/>
        <v>0.4769281215925108</v>
      </c>
      <c r="Q60" s="514">
        <f>+'P01 2023'!CH52</f>
        <v>751640.48725499993</v>
      </c>
      <c r="R60" s="452">
        <f ca="1">SUMIF(U$3:$AK52,"SI",U60:AK60)</f>
        <v>370833.23947499995</v>
      </c>
      <c r="S60" s="973">
        <f t="shared" ca="1" si="6"/>
        <v>0.49336517359421045</v>
      </c>
      <c r="T60" s="946">
        <f>+'P01 2024'!K48</f>
        <v>0</v>
      </c>
      <c r="U60" s="895">
        <f>+'P01 2023'!I52</f>
        <v>0</v>
      </c>
      <c r="V60" s="1230">
        <v>0</v>
      </c>
      <c r="W60" s="546">
        <v>0</v>
      </c>
      <c r="X60" s="514">
        <f>+'P01 2024'!AE41</f>
        <v>194514.33300000001</v>
      </c>
      <c r="Y60" s="546">
        <f>+'P01 2023'!AD45</f>
        <v>185249.77204499999</v>
      </c>
      <c r="Z60" s="546">
        <f>+'P01 2024'!AT36</f>
        <v>542.83299999999997</v>
      </c>
      <c r="AA60" s="487">
        <v>0</v>
      </c>
      <c r="AB60" s="616">
        <v>0</v>
      </c>
      <c r="AC60" s="487">
        <v>0</v>
      </c>
      <c r="AD60" s="299">
        <f>+'P01 2024'!BX43</f>
        <v>198303.348</v>
      </c>
      <c r="AE60" s="487">
        <f>+'P01 2023'!BZ45</f>
        <v>185583.46742999999</v>
      </c>
      <c r="AF60" s="1296">
        <v>0</v>
      </c>
      <c r="AG60" s="299">
        <v>0</v>
      </c>
      <c r="AH60" s="391">
        <f>+'P01 2023'!DX45</f>
        <v>181425.08900000001</v>
      </c>
      <c r="AI60" s="118">
        <f>+'P01 2023'!EN43</f>
        <v>67.378</v>
      </c>
      <c r="AJ60" s="719">
        <f>+'P01 2023'!FD37</f>
        <v>3735.3519999999999</v>
      </c>
      <c r="AK60" s="807">
        <f>+'P01 2023'!FS50</f>
        <v>188690.02</v>
      </c>
      <c r="AL60" s="621"/>
      <c r="AM60" s="621"/>
      <c r="AN60" s="621"/>
      <c r="AO60" s="621"/>
      <c r="AP60" s="621"/>
      <c r="AQ60" s="621"/>
      <c r="AR60" s="621"/>
      <c r="AS60" s="621"/>
      <c r="AT60" s="621"/>
      <c r="AU60" s="761"/>
      <c r="AV60" s="1601"/>
      <c r="AW60" s="1601"/>
      <c r="AX60" s="1601"/>
      <c r="AY60" s="1601"/>
      <c r="AZ60" s="1505"/>
      <c r="BA60" s="1505"/>
      <c r="BB60" s="621"/>
      <c r="BC60" s="621"/>
      <c r="BD60" s="621"/>
      <c r="BE60" s="621"/>
      <c r="BF60" s="621"/>
      <c r="BG60" s="621"/>
      <c r="BH60" s="621"/>
      <c r="BI60" s="722"/>
      <c r="BJ60" s="621"/>
      <c r="BK60" s="722"/>
      <c r="BL60" s="722"/>
      <c r="BM60" s="722"/>
      <c r="BN60" s="722"/>
      <c r="BP60" s="381"/>
      <c r="BQ60" s="621"/>
      <c r="BR60" s="574"/>
      <c r="BS60" s="381"/>
      <c r="BT60" s="624"/>
      <c r="BU60" s="624"/>
    </row>
    <row r="61" spans="1:73" ht="15" hidden="1" customHeight="1" x14ac:dyDescent="0.25">
      <c r="B61" s="1593" t="s">
        <v>357</v>
      </c>
      <c r="C61" s="608"/>
      <c r="D61" s="1328"/>
      <c r="E61" s="8"/>
      <c r="F61" s="8">
        <v>2</v>
      </c>
      <c r="G61" s="8" t="str">
        <f>+CONCATENATE($C$10,"",$D$41,"",$E$59,"00",F61)</f>
        <v>21.02.003.002</v>
      </c>
      <c r="H61" s="932" t="s">
        <v>33</v>
      </c>
      <c r="I61" s="959">
        <f>+'P01 2024'!H49</f>
        <v>673260</v>
      </c>
      <c r="J61" s="960">
        <f>+'P01 2024'!CE50</f>
        <v>673260</v>
      </c>
      <c r="K61" s="960">
        <f ca="1">SUMIF(U$3:$AK52,"ok",U61:AK61)</f>
        <v>376990.83799999999</v>
      </c>
      <c r="L61" s="962">
        <f t="shared" ca="1" si="1"/>
        <v>0.5599483676440008</v>
      </c>
      <c r="M61" s="960">
        <f>+'P01 2024'!CG50</f>
        <v>376990.83799999999</v>
      </c>
      <c r="N61" s="942">
        <f t="shared" si="11"/>
        <v>0.5599483676440008</v>
      </c>
      <c r="O61" s="960">
        <f>+'P01 2024'!CH50</f>
        <v>296269.16200000001</v>
      </c>
      <c r="P61" s="952">
        <f t="shared" si="4"/>
        <v>0.4400516323559992</v>
      </c>
      <c r="Q61" s="514">
        <f>+'P01 2023'!CH53</f>
        <v>662347.93122000003</v>
      </c>
      <c r="R61" s="452">
        <f ca="1">SUMIF(U$3:$AK53,"SI",U61:AK61)</f>
        <v>337618.41174000001</v>
      </c>
      <c r="S61" s="973">
        <f t="shared" ca="1" si="6"/>
        <v>0.50972969919016697</v>
      </c>
      <c r="T61" s="946">
        <f>+'P01 2024'!K49</f>
        <v>0</v>
      </c>
      <c r="U61" s="895">
        <f>+'P01 2023'!I53</f>
        <v>0</v>
      </c>
      <c r="V61" s="1230">
        <v>0</v>
      </c>
      <c r="W61" s="546">
        <v>0</v>
      </c>
      <c r="X61" s="514">
        <f>+'P01 2024'!AE42</f>
        <v>189001.69099999999</v>
      </c>
      <c r="Y61" s="546">
        <f>+'P01 2023'!AD46</f>
        <v>170053.56877499999</v>
      </c>
      <c r="Z61" s="546">
        <f>+'P01 2024'!AT37</f>
        <v>517.47299999999996</v>
      </c>
      <c r="AA61" s="487">
        <v>0</v>
      </c>
      <c r="AB61" s="616">
        <v>0</v>
      </c>
      <c r="AC61" s="487">
        <v>0</v>
      </c>
      <c r="AD61" s="299">
        <f>+'P01 2024'!BX44</f>
        <v>187471.674</v>
      </c>
      <c r="AE61" s="487">
        <f>+'P01 2023'!BZ46</f>
        <v>167564.84296499999</v>
      </c>
      <c r="AF61" s="1296">
        <v>0</v>
      </c>
      <c r="AG61" s="299">
        <v>0</v>
      </c>
      <c r="AH61" s="391">
        <f>+'P01 2023'!DX46</f>
        <v>160874.38099999999</v>
      </c>
      <c r="AI61" s="118">
        <f>+'P01 2023'!EN44</f>
        <v>0</v>
      </c>
      <c r="AJ61" s="719">
        <f>+'P01 2023'!FD38</f>
        <v>3931.9520000000002</v>
      </c>
      <c r="AK61" s="807">
        <f>+'P01 2023'!FS51</f>
        <v>164520.76</v>
      </c>
      <c r="AL61" s="621"/>
      <c r="AM61" s="621"/>
      <c r="AN61" s="621"/>
      <c r="AO61" s="621"/>
      <c r="AP61" s="621"/>
      <c r="AQ61" s="621"/>
      <c r="AR61" s="621"/>
      <c r="AS61" s="621"/>
      <c r="AT61" s="621"/>
      <c r="AU61" s="761"/>
      <c r="AV61" s="1601"/>
      <c r="AW61" s="1601"/>
      <c r="AX61" s="1601"/>
      <c r="AY61" s="1601"/>
      <c r="AZ61" s="1505"/>
      <c r="BA61" s="1505"/>
      <c r="BB61" s="621"/>
      <c r="BC61" s="621"/>
      <c r="BD61" s="621"/>
      <c r="BE61" s="621"/>
      <c r="BF61" s="621"/>
      <c r="BG61" s="621"/>
      <c r="BH61" s="621"/>
      <c r="BI61" s="722"/>
      <c r="BJ61" s="621"/>
      <c r="BK61" s="722"/>
      <c r="BL61" s="722"/>
      <c r="BM61" s="722"/>
      <c r="BN61" s="722"/>
      <c r="BP61" s="381"/>
      <c r="BQ61" s="621"/>
      <c r="BR61" s="574"/>
      <c r="BS61" s="381"/>
      <c r="BT61" s="624"/>
      <c r="BU61" s="624"/>
    </row>
    <row r="62" spans="1:73" ht="15" hidden="1" customHeight="1" x14ac:dyDescent="0.25">
      <c r="B62" s="1593" t="s">
        <v>808</v>
      </c>
      <c r="C62" s="608"/>
      <c r="D62" s="1328"/>
      <c r="E62" s="8"/>
      <c r="F62" s="8">
        <v>3</v>
      </c>
      <c r="G62" s="8" t="str">
        <f>+CONCATENATE($C$10,"",$D$41,"",$E$59,"00",F62)</f>
        <v>21.02.003.003</v>
      </c>
      <c r="H62" s="932" t="s">
        <v>813</v>
      </c>
      <c r="I62" s="963">
        <v>0</v>
      </c>
      <c r="J62" s="960">
        <v>0</v>
      </c>
      <c r="K62" s="960">
        <f ca="1">SUMIF(U$3:$AK51,"ok",U62:AK62)</f>
        <v>0</v>
      </c>
      <c r="L62" s="962">
        <f t="shared" ca="1" si="1"/>
        <v>0</v>
      </c>
      <c r="M62" s="960">
        <v>0</v>
      </c>
      <c r="N62" s="942">
        <f t="shared" si="11"/>
        <v>0</v>
      </c>
      <c r="O62" s="960">
        <v>0</v>
      </c>
      <c r="P62" s="952">
        <f t="shared" si="4"/>
        <v>0</v>
      </c>
      <c r="Q62" s="514">
        <v>0</v>
      </c>
      <c r="R62" s="452">
        <f ca="1">SUMIF(U$3:$AK52,"SI",U62:AK62)</f>
        <v>0</v>
      </c>
      <c r="S62" s="973" t="str">
        <f t="shared" ca="1" si="6"/>
        <v>0,00%</v>
      </c>
      <c r="T62" s="946">
        <v>0</v>
      </c>
      <c r="U62" s="896">
        <v>0</v>
      </c>
      <c r="V62" s="1232">
        <v>0</v>
      </c>
      <c r="W62" s="546">
        <v>0</v>
      </c>
      <c r="X62" s="514">
        <v>0</v>
      </c>
      <c r="Y62" s="546">
        <v>0</v>
      </c>
      <c r="Z62" s="299">
        <v>0</v>
      </c>
      <c r="AA62" s="487">
        <v>0</v>
      </c>
      <c r="AB62" s="616">
        <v>0</v>
      </c>
      <c r="AC62" s="487">
        <v>0</v>
      </c>
      <c r="AD62" s="616">
        <v>0</v>
      </c>
      <c r="AE62" s="487">
        <v>0</v>
      </c>
      <c r="AF62" s="1296">
        <v>0</v>
      </c>
      <c r="AG62" s="299">
        <v>0</v>
      </c>
      <c r="AH62" s="391">
        <v>0</v>
      </c>
      <c r="AI62" s="120">
        <v>0</v>
      </c>
      <c r="AJ62" s="534">
        <v>0</v>
      </c>
      <c r="AK62" s="391">
        <v>0</v>
      </c>
      <c r="AL62" s="621"/>
      <c r="AM62" s="621"/>
      <c r="AN62" s="621"/>
      <c r="AO62" s="621"/>
      <c r="AP62" s="621"/>
      <c r="AQ62" s="621"/>
      <c r="AR62" s="621"/>
      <c r="AS62" s="621"/>
      <c r="AT62" s="621"/>
      <c r="AU62" s="761"/>
      <c r="AV62" s="1601"/>
      <c r="AW62" s="1601"/>
      <c r="AX62" s="1601"/>
      <c r="AY62" s="1601"/>
      <c r="AZ62" s="1505"/>
      <c r="BA62" s="1505"/>
      <c r="BB62" s="621"/>
      <c r="BC62" s="621"/>
      <c r="BD62" s="621"/>
      <c r="BE62" s="621"/>
      <c r="BF62" s="621"/>
      <c r="BG62" s="621"/>
      <c r="BH62" s="621"/>
      <c r="BI62" s="722"/>
      <c r="BJ62" s="621"/>
      <c r="BK62" s="722"/>
      <c r="BL62" s="722"/>
      <c r="BM62" s="722"/>
      <c r="BN62" s="722"/>
      <c r="BP62" s="381"/>
      <c r="BQ62" s="621"/>
      <c r="BR62" s="574"/>
      <c r="BS62" s="381"/>
      <c r="BT62" s="624"/>
      <c r="BU62" s="624"/>
    </row>
    <row r="63" spans="1:73" s="99" customFormat="1" ht="15" hidden="1" customHeight="1" x14ac:dyDescent="0.25">
      <c r="A63" s="167"/>
      <c r="B63" s="1593" t="s">
        <v>358</v>
      </c>
      <c r="C63" s="388"/>
      <c r="D63" s="69"/>
      <c r="E63" s="77" t="s">
        <v>158</v>
      </c>
      <c r="F63" s="77"/>
      <c r="G63" s="77"/>
      <c r="H63" s="933" t="s">
        <v>34</v>
      </c>
      <c r="I63" s="957">
        <f>+'P01 2024'!H50</f>
        <v>333870.50599999999</v>
      </c>
      <c r="J63" s="958">
        <f>+'P01 2024'!CE51</f>
        <v>331652.234</v>
      </c>
      <c r="K63" s="958">
        <f ca="1">SUM(K64:K67)</f>
        <v>198771.5</v>
      </c>
      <c r="L63" s="941">
        <f t="shared" ca="1" si="1"/>
        <v>0.59933713577819592</v>
      </c>
      <c r="M63" s="958">
        <f>+'P01 2024'!CG51</f>
        <v>198771.5</v>
      </c>
      <c r="N63" s="941">
        <f t="shared" si="11"/>
        <v>0.59933713577819592</v>
      </c>
      <c r="O63" s="964">
        <f>+'P01 2024'!CH51</f>
        <v>132880.734</v>
      </c>
      <c r="P63" s="951">
        <f t="shared" si="4"/>
        <v>0.40066286422180408</v>
      </c>
      <c r="Q63" s="513">
        <f>+'P01 2023'!CH54</f>
        <v>377999.00608499994</v>
      </c>
      <c r="R63" s="2">
        <f ca="1">SUM(R64:R67)</f>
        <v>227929.91179499996</v>
      </c>
      <c r="S63" s="972">
        <f t="shared" ca="1" si="6"/>
        <v>0.60299077014965952</v>
      </c>
      <c r="T63" s="947">
        <f>+'P01 2024'!K50</f>
        <v>27407.098000000002</v>
      </c>
      <c r="U63" s="192">
        <f>SUM(U64:U66)</f>
        <v>27048.994289999999</v>
      </c>
      <c r="V63" s="195">
        <f>+'P01 2024'!Q34</f>
        <v>30380.81</v>
      </c>
      <c r="W63" s="524">
        <f>+'P01 2023'!N36</f>
        <v>43699.311494999994</v>
      </c>
      <c r="X63" s="513">
        <f>+'P01 2024'!AE43</f>
        <v>31954.843000000001</v>
      </c>
      <c r="Y63" s="1429">
        <f>SUM(Y64:Y67)</f>
        <v>40004.587124999998</v>
      </c>
      <c r="Z63" s="532">
        <f>+'P01 2024'!AT38</f>
        <v>37403.534</v>
      </c>
      <c r="AA63" s="192">
        <f>SUM(AA64:AA67)</f>
        <v>42003.261135000001</v>
      </c>
      <c r="AB63" s="617">
        <f>+'P01 2024'!BI34</f>
        <v>33197.161</v>
      </c>
      <c r="AC63" s="192">
        <f>SUM(AC64:AC67)</f>
        <v>36683.601255000001</v>
      </c>
      <c r="AD63" s="617">
        <f>+'P01 2024'!BX45</f>
        <v>38428.053999999996</v>
      </c>
      <c r="AE63" s="1273">
        <f>+'P01 2023'!BZ47</f>
        <v>38490.156494999996</v>
      </c>
      <c r="AF63" s="1272">
        <f>+'P01 2023'!CP45</f>
        <v>33676.786999999997</v>
      </c>
      <c r="AG63" s="195">
        <f>+'P01 2023'!DF36</f>
        <v>35723.017999999996</v>
      </c>
      <c r="AH63" s="392">
        <f>+'P01 2023'!DX47</f>
        <v>36305.355000000003</v>
      </c>
      <c r="AI63" s="119">
        <f>+'P01 2023'!EN45</f>
        <v>38159.400999999998</v>
      </c>
      <c r="AJ63" s="195">
        <f>+'P01 2023'!FD39</f>
        <v>32642.98</v>
      </c>
      <c r="AK63" s="806">
        <f>+'P01 2023'!FS52</f>
        <v>44616.767</v>
      </c>
      <c r="AL63" s="621"/>
      <c r="AM63" s="621"/>
      <c r="AN63" s="621"/>
      <c r="AO63" s="621"/>
      <c r="AP63" s="621"/>
      <c r="AQ63" s="621"/>
      <c r="AR63" s="621"/>
      <c r="AS63" s="621"/>
      <c r="AT63" s="621"/>
      <c r="AU63" s="761"/>
      <c r="AV63" s="1601"/>
      <c r="AW63" s="1601"/>
      <c r="AX63" s="1601"/>
      <c r="AY63" s="1601"/>
      <c r="AZ63" s="1505"/>
      <c r="BA63" s="1505"/>
      <c r="BB63" s="621"/>
      <c r="BC63" s="621"/>
      <c r="BD63" s="621"/>
      <c r="BE63" s="621"/>
      <c r="BF63" s="621"/>
      <c r="BG63" s="621"/>
      <c r="BH63" s="621"/>
      <c r="BI63" s="722"/>
      <c r="BJ63" s="621"/>
      <c r="BK63" s="722"/>
      <c r="BL63" s="722"/>
      <c r="BM63" s="722"/>
      <c r="BN63" s="722"/>
      <c r="BO63" s="575"/>
      <c r="BP63" s="381"/>
      <c r="BQ63" s="621"/>
      <c r="BR63" s="574"/>
      <c r="BS63" s="381"/>
      <c r="BT63" s="624"/>
      <c r="BU63" s="624"/>
    </row>
    <row r="64" spans="1:73" ht="15" hidden="1" customHeight="1" x14ac:dyDescent="0.25">
      <c r="B64" s="1593" t="s">
        <v>555</v>
      </c>
      <c r="C64" s="608"/>
      <c r="D64" s="1328"/>
      <c r="E64" s="8"/>
      <c r="F64" s="8">
        <v>4</v>
      </c>
      <c r="G64" s="8" t="str">
        <f>+CONCATENATE($C$10,"",$D$41,"",$E$63,"00",F64)</f>
        <v>21.02.004.004</v>
      </c>
      <c r="H64" s="932" t="s">
        <v>35</v>
      </c>
      <c r="I64" s="959">
        <f>+'P01 2024'!H51</f>
        <v>203143.5</v>
      </c>
      <c r="J64" s="960">
        <f>+'P01 2024'!CE52</f>
        <v>203143.5</v>
      </c>
      <c r="K64" s="960">
        <f ca="1">SUMIF(T$3:$AK51,"ok",T64:AK64)</f>
        <v>116565.10299999999</v>
      </c>
      <c r="L64" s="962">
        <f t="shared" ca="1" si="1"/>
        <v>0.573806708065973</v>
      </c>
      <c r="M64" s="960">
        <f>+'P01 2024'!CG52</f>
        <v>116565.103</v>
      </c>
      <c r="N64" s="942">
        <f t="shared" ref="N64:N76" si="12">+IFERROR(M64/J64,0)</f>
        <v>0.57380670806597311</v>
      </c>
      <c r="O64" s="961">
        <f>+'P01 2024'!CH52</f>
        <v>86578.396999999997</v>
      </c>
      <c r="P64" s="952">
        <f t="shared" si="4"/>
        <v>0.42619329193402694</v>
      </c>
      <c r="Q64" s="514">
        <f>+'P01 2023'!CH55</f>
        <v>193957.44749999998</v>
      </c>
      <c r="R64" s="452">
        <f ca="1">SUMIF(U$3:$AK52,"SI",U64:AK64)</f>
        <v>127551.51112499999</v>
      </c>
      <c r="S64" s="973">
        <f t="shared" ca="1" si="6"/>
        <v>0.6576262616829911</v>
      </c>
      <c r="T64" s="946">
        <f>+'P01 2024'!K51</f>
        <v>18449.201000000001</v>
      </c>
      <c r="U64" s="895">
        <f>+'P01 2023'!I55</f>
        <v>21239.668665000001</v>
      </c>
      <c r="V64" s="1228">
        <f>+'P01 2024'!Q35</f>
        <v>18449.201000000001</v>
      </c>
      <c r="W64" s="546">
        <f>+'P01 2023'!N37</f>
        <v>20703.142259999997</v>
      </c>
      <c r="X64" s="514">
        <f>+'P01 2024'!AE44</f>
        <v>19939.399000000001</v>
      </c>
      <c r="Y64" s="546">
        <f>+'P01 2023'!AD48</f>
        <v>21520.306844999999</v>
      </c>
      <c r="Z64" s="546">
        <f>+'P01 2024'!AT39</f>
        <v>18863.642</v>
      </c>
      <c r="AA64" s="487">
        <f>+'P01 2023'!AT46</f>
        <v>21520.306844999999</v>
      </c>
      <c r="AB64" s="616">
        <f>+'P01 2024'!BI35</f>
        <v>18863.642</v>
      </c>
      <c r="AC64" s="487">
        <f>+'P01 2023'!BJ38</f>
        <v>21284.043255</v>
      </c>
      <c r="AD64" s="299">
        <f>+'P01 2024'!BX46</f>
        <v>22000.018</v>
      </c>
      <c r="AE64" s="487">
        <f>+'P01 2023'!BZ48</f>
        <v>21284.043255</v>
      </c>
      <c r="AF64" s="1296">
        <f>+'P01 2023'!CP46</f>
        <v>20564.293000000001</v>
      </c>
      <c r="AG64" s="299">
        <f>+'P01 2023'!DF37</f>
        <v>18327.027999999998</v>
      </c>
      <c r="AH64" s="391">
        <f>+'P01 2023'!DX48</f>
        <v>23230.113000000001</v>
      </c>
      <c r="AI64" s="118">
        <f>+'P01 2023'!EN46</f>
        <v>20946.547999999999</v>
      </c>
      <c r="AJ64" s="299">
        <f>+'P01 2023'!FD40</f>
        <v>17549.542000000001</v>
      </c>
      <c r="AK64" s="807">
        <f>+'P01 2023'!FS53</f>
        <v>19308.440999999999</v>
      </c>
      <c r="AL64" s="621"/>
      <c r="AM64" s="621"/>
      <c r="AN64" s="621"/>
      <c r="AO64" s="621"/>
      <c r="AP64" s="621"/>
      <c r="AQ64" s="621"/>
      <c r="AR64" s="621"/>
      <c r="AS64" s="621"/>
      <c r="AT64" s="621"/>
      <c r="AU64" s="761"/>
      <c r="AV64" s="1601"/>
      <c r="AW64" s="1601"/>
      <c r="AX64" s="1601"/>
      <c r="AY64" s="1601"/>
      <c r="AZ64" s="1505"/>
      <c r="BA64" s="1505"/>
      <c r="BB64" s="621"/>
      <c r="BC64" s="621"/>
      <c r="BD64" s="621"/>
      <c r="BE64" s="621"/>
      <c r="BF64" s="621"/>
      <c r="BG64" s="621"/>
      <c r="BH64" s="621"/>
      <c r="BI64" s="722"/>
      <c r="BJ64" s="621"/>
      <c r="BK64" s="722"/>
      <c r="BL64" s="722"/>
      <c r="BM64" s="722"/>
      <c r="BN64" s="722"/>
      <c r="BP64" s="381"/>
      <c r="BQ64" s="621"/>
      <c r="BR64" s="574"/>
      <c r="BS64" s="381"/>
      <c r="BT64" s="624"/>
      <c r="BU64" s="624"/>
    </row>
    <row r="65" spans="1:73" ht="15" hidden="1" customHeight="1" x14ac:dyDescent="0.25">
      <c r="B65" s="1593" t="s">
        <v>556</v>
      </c>
      <c r="C65" s="608"/>
      <c r="D65" s="1328"/>
      <c r="E65" s="8"/>
      <c r="F65" s="8">
        <v>5</v>
      </c>
      <c r="G65" s="8" t="str">
        <f>+CONCATENATE($C$10,"",$D$41,"",$E$63,"00",F65)</f>
        <v>21.02.004.005</v>
      </c>
      <c r="H65" s="932" t="s">
        <v>734</v>
      </c>
      <c r="I65" s="959">
        <f>+'P01 2024'!H52</f>
        <v>56034</v>
      </c>
      <c r="J65" s="960">
        <f>+'P01 2024'!CE53</f>
        <v>56034</v>
      </c>
      <c r="K65" s="960">
        <f ca="1">SUMIF(T$3:$AK52,"ok",T65:AK65)</f>
        <v>19353.006000000001</v>
      </c>
      <c r="L65" s="962">
        <f t="shared" ca="1" si="1"/>
        <v>0.34537969804047547</v>
      </c>
      <c r="M65" s="960">
        <f>+'P01 2024'!CG53</f>
        <v>19353.006000000001</v>
      </c>
      <c r="N65" s="942">
        <f t="shared" si="12"/>
        <v>0.34537969804047547</v>
      </c>
      <c r="O65" s="961">
        <f>+'P01 2024'!CH53</f>
        <v>36680.993999999999</v>
      </c>
      <c r="P65" s="952">
        <f t="shared" si="4"/>
        <v>0.65462030195952459</v>
      </c>
      <c r="Q65" s="514">
        <f>+'P01 2023'!CH56</f>
        <v>51749.999999999993</v>
      </c>
      <c r="R65" s="452">
        <f ca="1">SUMIF(U$3:$AK53,"SI",U65:AK65)</f>
        <v>32558.30343</v>
      </c>
      <c r="S65" s="973">
        <f t="shared" ca="1" si="6"/>
        <v>0.62914596000000012</v>
      </c>
      <c r="T65" s="946">
        <f>+'P01 2024'!K52</f>
        <v>1007.707</v>
      </c>
      <c r="U65" s="895">
        <f>+'P01 2023'!I56</f>
        <v>720.1467899999999</v>
      </c>
      <c r="V65" s="1228">
        <f>+'P01 2024'!Q36</f>
        <v>4907.1559999999999</v>
      </c>
      <c r="W65" s="546">
        <f>+'P01 2023'!N38</f>
        <v>8728.1829449999987</v>
      </c>
      <c r="X65" s="514">
        <f>+'P01 2024'!AE45</f>
        <v>3430.7890000000002</v>
      </c>
      <c r="Y65" s="546">
        <f>+'P01 2023'!AD49</f>
        <v>5879.7666899999995</v>
      </c>
      <c r="Z65" s="546">
        <f>+'P01 2024'!AT40</f>
        <v>3165.7579999999998</v>
      </c>
      <c r="AA65" s="487">
        <f>+'P01 2023'!AT47</f>
        <v>7580.4300450000001</v>
      </c>
      <c r="AB65" s="616">
        <f>+'P01 2024'!BI36</f>
        <v>3540.8229999999999</v>
      </c>
      <c r="AC65" s="487">
        <f>+'P01 2023'!BJ39</f>
        <v>5175.6416999999992</v>
      </c>
      <c r="AD65" s="299">
        <f>+'P01 2024'!BX47</f>
        <v>3300.7730000000001</v>
      </c>
      <c r="AE65" s="487">
        <f>+'P01 2023'!BZ49</f>
        <v>4474.13526</v>
      </c>
      <c r="AF65" s="1296">
        <f>+'P01 2023'!CP47</f>
        <v>5830.7079999999996</v>
      </c>
      <c r="AG65" s="299">
        <f>+'P01 2023'!DF38</f>
        <v>4335.3360000000002</v>
      </c>
      <c r="AH65" s="391">
        <f>+'P01 2023'!DX49</f>
        <v>4768.7449999999999</v>
      </c>
      <c r="AI65" s="118">
        <f>+'P01 2023'!EN47</f>
        <v>3716.201</v>
      </c>
      <c r="AJ65" s="299">
        <f>+'P01 2023'!FD41</f>
        <v>3371.5349999999999</v>
      </c>
      <c r="AK65" s="807">
        <f>+'P01 2023'!FS54</f>
        <v>14647.075000000001</v>
      </c>
      <c r="AL65" s="621"/>
      <c r="AM65" s="621"/>
      <c r="AN65" s="621"/>
      <c r="AO65" s="621"/>
      <c r="AP65" s="621"/>
      <c r="AQ65" s="621"/>
      <c r="AR65" s="621"/>
      <c r="AS65" s="621"/>
      <c r="AT65" s="621"/>
      <c r="AU65" s="761"/>
      <c r="AV65" s="1601"/>
      <c r="AW65" s="1601"/>
      <c r="AX65" s="1601"/>
      <c r="AY65" s="1601"/>
      <c r="AZ65" s="1505"/>
      <c r="BA65" s="1505"/>
      <c r="BB65" s="621"/>
      <c r="BC65" s="621"/>
      <c r="BD65" s="621"/>
      <c r="BE65" s="621"/>
      <c r="BF65" s="621"/>
      <c r="BG65" s="621"/>
      <c r="BH65" s="621"/>
      <c r="BI65" s="722"/>
      <c r="BJ65" s="621"/>
      <c r="BK65" s="722"/>
      <c r="BL65" s="722"/>
      <c r="BM65" s="722"/>
      <c r="BN65" s="722"/>
      <c r="BP65" s="381"/>
      <c r="BQ65" s="621"/>
      <c r="BR65" s="574"/>
      <c r="BS65" s="381"/>
      <c r="BT65" s="624"/>
      <c r="BU65" s="624"/>
    </row>
    <row r="66" spans="1:73" ht="15" hidden="1" customHeight="1" x14ac:dyDescent="0.25">
      <c r="B66" s="1593" t="s">
        <v>596</v>
      </c>
      <c r="C66" s="608"/>
      <c r="D66" s="1328"/>
      <c r="E66" s="8"/>
      <c r="F66" s="8">
        <v>6</v>
      </c>
      <c r="G66" s="8" t="str">
        <f>+CONCATENATE($C$10,"",$D$41,"",$E$63,"00",F66)</f>
        <v>21.02.004.006</v>
      </c>
      <c r="H66" s="932" t="s">
        <v>37</v>
      </c>
      <c r="I66" s="959">
        <f>+'P01 2024'!H53</f>
        <v>73993.005999999994</v>
      </c>
      <c r="J66" s="960">
        <f>+'P01 2024'!CE54</f>
        <v>71774.733999999997</v>
      </c>
      <c r="K66" s="960">
        <f ca="1">SUMIF(T$3:$AK53,"ok",T66:AK66)</f>
        <v>62853.390999999996</v>
      </c>
      <c r="L66" s="962">
        <f t="shared" ca="1" si="1"/>
        <v>0.87570357279206357</v>
      </c>
      <c r="M66" s="960">
        <f>+'P01 2024'!CG54</f>
        <v>62853.391000000003</v>
      </c>
      <c r="N66" s="942">
        <f t="shared" si="12"/>
        <v>0.87570357279206368</v>
      </c>
      <c r="O66" s="961">
        <f>+'P01 2024'!CH54</f>
        <v>8921.3430000000008</v>
      </c>
      <c r="P66" s="952">
        <f t="shared" si="4"/>
        <v>0.12429642720793645</v>
      </c>
      <c r="Q66" s="514">
        <f>+'P01 2023'!CH57</f>
        <v>131774.05858499999</v>
      </c>
      <c r="R66" s="452">
        <f ca="1">SUMIF(U$3:$AK54,"SI",U66:AK66)</f>
        <v>67820.097239999988</v>
      </c>
      <c r="S66" s="973">
        <f t="shared" ca="1" si="6"/>
        <v>0.51466956370819439</v>
      </c>
      <c r="T66" s="946">
        <f>+'P01 2024'!K53</f>
        <v>7950.19</v>
      </c>
      <c r="U66" s="895">
        <f>+'P01 2023'!I57</f>
        <v>5089.1788349999997</v>
      </c>
      <c r="V66" s="1228">
        <f>+'P01 2024'!Q37</f>
        <v>7024.4530000000004</v>
      </c>
      <c r="W66" s="546">
        <f>+'P01 2023'!N39</f>
        <v>14267.986289999999</v>
      </c>
      <c r="X66" s="514">
        <f>+'P01 2024'!AE46</f>
        <v>8584.6550000000007</v>
      </c>
      <c r="Y66" s="546">
        <f>+'P01 2023'!AD50</f>
        <v>12604.513589999999</v>
      </c>
      <c r="Z66" s="546">
        <f>+'P01 2024'!AT41</f>
        <v>15374.134</v>
      </c>
      <c r="AA66" s="487">
        <f>+'P01 2023'!AT48</f>
        <v>12902.524244999999</v>
      </c>
      <c r="AB66" s="616">
        <f>+'P01 2024'!BI37</f>
        <v>10792.696</v>
      </c>
      <c r="AC66" s="487">
        <f>+'P01 2023'!BJ40</f>
        <v>10223.916299999999</v>
      </c>
      <c r="AD66" s="299">
        <f>+'P01 2024'!BX48</f>
        <v>13127.263000000001</v>
      </c>
      <c r="AE66" s="487">
        <f>+'P01 2023'!BZ50</f>
        <v>12731.97798</v>
      </c>
      <c r="AF66" s="1296">
        <f>+'P01 2023'!CP48</f>
        <v>7281.7860000000001</v>
      </c>
      <c r="AG66" s="299">
        <f>+'P01 2023'!DF39</f>
        <v>13060.654</v>
      </c>
      <c r="AH66" s="391">
        <f>+'P01 2023'!DX50</f>
        <v>8306.4969999999994</v>
      </c>
      <c r="AI66" s="118">
        <f>+'P01 2023'!EN48</f>
        <v>13496.652</v>
      </c>
      <c r="AJ66" s="299">
        <f>+'P01 2023'!FD42</f>
        <v>11721.903</v>
      </c>
      <c r="AK66" s="807">
        <f>+'P01 2023'!FS55</f>
        <v>10661.251</v>
      </c>
      <c r="AL66" s="621"/>
      <c r="AM66" s="621"/>
      <c r="AN66" s="621"/>
      <c r="AO66" s="621"/>
      <c r="AP66" s="621"/>
      <c r="AQ66" s="621"/>
      <c r="AR66" s="621"/>
      <c r="AS66" s="621"/>
      <c r="AT66" s="621"/>
      <c r="AU66" s="761"/>
      <c r="AV66" s="1601"/>
      <c r="AW66" s="1601"/>
      <c r="AX66" s="1601"/>
      <c r="AY66" s="1601"/>
      <c r="AZ66" s="1505"/>
      <c r="BA66" s="1505"/>
      <c r="BB66" s="621"/>
      <c r="BC66" s="621"/>
      <c r="BD66" s="621"/>
      <c r="BE66" s="621"/>
      <c r="BF66" s="621"/>
      <c r="BG66" s="621"/>
      <c r="BH66" s="621"/>
      <c r="BI66" s="722"/>
      <c r="BJ66" s="621"/>
      <c r="BK66" s="722"/>
      <c r="BL66" s="722"/>
      <c r="BM66" s="722"/>
      <c r="BN66" s="722"/>
      <c r="BP66" s="381"/>
      <c r="BQ66" s="621"/>
      <c r="BR66" s="574"/>
      <c r="BS66" s="381"/>
      <c r="BT66" s="624"/>
      <c r="BU66" s="624"/>
    </row>
    <row r="67" spans="1:73" ht="15" hidden="1" customHeight="1" x14ac:dyDescent="0.25">
      <c r="B67" s="1593" t="s">
        <v>869</v>
      </c>
      <c r="C67" s="608"/>
      <c r="D67" s="1328"/>
      <c r="E67" s="8"/>
      <c r="F67" s="8">
        <v>7</v>
      </c>
      <c r="G67" s="483" t="s">
        <v>878</v>
      </c>
      <c r="H67" s="932" t="s">
        <v>38</v>
      </c>
      <c r="I67" s="959">
        <f>+'P01 2024'!H54</f>
        <v>700</v>
      </c>
      <c r="J67" s="960">
        <f>+'P01 2024'!CE55</f>
        <v>700</v>
      </c>
      <c r="K67" s="960">
        <f ca="1">SUMIF(U$3:$AK54,"ok",U67:AK67)</f>
        <v>0</v>
      </c>
      <c r="L67" s="962">
        <f t="shared" ca="1" si="1"/>
        <v>0</v>
      </c>
      <c r="M67" s="960">
        <f>+'P01 2024'!CG55</f>
        <v>0</v>
      </c>
      <c r="N67" s="942">
        <f t="shared" si="12"/>
        <v>0</v>
      </c>
      <c r="O67" s="961">
        <f>+'P01 2024'!CH55</f>
        <v>700</v>
      </c>
      <c r="P67" s="955">
        <f t="shared" si="4"/>
        <v>1</v>
      </c>
      <c r="Q67" s="516">
        <f>+'P01 2023'!CH58</f>
        <v>517.5</v>
      </c>
      <c r="R67" s="512">
        <f ca="1">SUMIF(U$3:$AK55,"SI",U67:AK67)</f>
        <v>0</v>
      </c>
      <c r="S67" s="973">
        <f t="shared" ca="1" si="6"/>
        <v>0</v>
      </c>
      <c r="T67" s="946">
        <f>+'P01 2024'!K54</f>
        <v>0</v>
      </c>
      <c r="U67" s="895">
        <f>+'P01 2023'!I58</f>
        <v>0</v>
      </c>
      <c r="V67" s="1230">
        <v>0</v>
      </c>
      <c r="W67" s="546">
        <v>0</v>
      </c>
      <c r="X67" s="514">
        <v>0</v>
      </c>
      <c r="Y67" s="546">
        <v>0</v>
      </c>
      <c r="Z67" s="299">
        <v>0</v>
      </c>
      <c r="AA67" s="487">
        <v>0</v>
      </c>
      <c r="AB67" s="616">
        <v>0</v>
      </c>
      <c r="AC67" s="487">
        <v>0</v>
      </c>
      <c r="AD67" s="616">
        <v>0</v>
      </c>
      <c r="AE67" s="487">
        <v>0</v>
      </c>
      <c r="AF67" s="1296">
        <v>0</v>
      </c>
      <c r="AG67" s="299">
        <v>0</v>
      </c>
      <c r="AH67" s="391">
        <v>0</v>
      </c>
      <c r="AI67" s="120">
        <v>0</v>
      </c>
      <c r="AJ67" s="534">
        <v>0</v>
      </c>
      <c r="AK67" s="391">
        <v>0</v>
      </c>
      <c r="AL67" s="621"/>
      <c r="AM67" s="621"/>
      <c r="AN67" s="621"/>
      <c r="AO67" s="621"/>
      <c r="AP67" s="621"/>
      <c r="AQ67" s="621"/>
      <c r="AR67" s="621"/>
      <c r="AS67" s="621"/>
      <c r="AT67" s="621"/>
      <c r="AU67" s="761"/>
      <c r="AV67" s="1601"/>
      <c r="AW67" s="1601"/>
      <c r="AX67" s="1601"/>
      <c r="AY67" s="1601"/>
      <c r="AZ67" s="1505"/>
      <c r="BA67" s="1505"/>
      <c r="BB67" s="621"/>
      <c r="BC67" s="621"/>
      <c r="BD67" s="621"/>
      <c r="BE67" s="621"/>
      <c r="BF67" s="621"/>
      <c r="BG67" s="621"/>
      <c r="BH67" s="621"/>
      <c r="BI67" s="722"/>
      <c r="BJ67" s="621"/>
      <c r="BK67" s="722"/>
      <c r="BL67" s="722"/>
      <c r="BM67" s="722"/>
      <c r="BN67" s="722"/>
      <c r="BP67" s="381"/>
      <c r="BQ67" s="621"/>
      <c r="BR67" s="574"/>
      <c r="BS67" s="381"/>
      <c r="BT67" s="624"/>
      <c r="BU67" s="624"/>
    </row>
    <row r="68" spans="1:73" s="99" customFormat="1" ht="15" hidden="1" customHeight="1" x14ac:dyDescent="0.25">
      <c r="A68" s="167"/>
      <c r="B68" s="1593" t="s">
        <v>359</v>
      </c>
      <c r="C68" s="388"/>
      <c r="D68" s="69"/>
      <c r="E68" s="77" t="s">
        <v>159</v>
      </c>
      <c r="F68" s="77"/>
      <c r="G68" s="77"/>
      <c r="H68" s="933" t="s">
        <v>34</v>
      </c>
      <c r="I68" s="957">
        <f>+'P01 2024'!H55</f>
        <v>86350</v>
      </c>
      <c r="J68" s="958">
        <f>+'P01 2024'!CE56</f>
        <v>95949.695999999996</v>
      </c>
      <c r="K68" s="958">
        <f ca="1">+K69+K70+K71</f>
        <v>18454.588</v>
      </c>
      <c r="L68" s="941">
        <f t="shared" ca="1" si="1"/>
        <v>0.19233607577037035</v>
      </c>
      <c r="M68" s="958">
        <f>+'P01 2024'!CG56</f>
        <v>18454.588</v>
      </c>
      <c r="N68" s="941">
        <f t="shared" si="12"/>
        <v>0.19233607577037035</v>
      </c>
      <c r="O68" s="964">
        <f>+'P01 2024'!CH56</f>
        <v>77495.107999999993</v>
      </c>
      <c r="P68" s="951">
        <f t="shared" si="4"/>
        <v>0.80766392422962963</v>
      </c>
      <c r="Q68" s="513">
        <f>+'P01 2023'!CH59</f>
        <v>169402.15115999998</v>
      </c>
      <c r="R68" s="2">
        <f ca="1">SUM(R69:R71)</f>
        <v>17694.503864999999</v>
      </c>
      <c r="S68" s="972">
        <f t="shared" ca="1" si="6"/>
        <v>0.10445265153857212</v>
      </c>
      <c r="T68" s="947">
        <f>+'P01 2024'!K55</f>
        <v>0</v>
      </c>
      <c r="U68" s="192">
        <f>+U71</f>
        <v>0</v>
      </c>
      <c r="V68" s="195">
        <v>0</v>
      </c>
      <c r="W68" s="524">
        <v>0</v>
      </c>
      <c r="X68" s="513">
        <f>+'P01 2024'!AE47</f>
        <v>8854.8919999999998</v>
      </c>
      <c r="Y68" s="1429">
        <f>SUM(Y69:Y71)</f>
        <v>7927.7915699999994</v>
      </c>
      <c r="Z68" s="532">
        <v>0</v>
      </c>
      <c r="AA68" s="192">
        <f>SUM(AA69:AA71)</f>
        <v>0</v>
      </c>
      <c r="AB68" s="617">
        <v>0</v>
      </c>
      <c r="AC68" s="192">
        <v>0</v>
      </c>
      <c r="AD68" s="617">
        <f>+'P01 2024'!BX49</f>
        <v>9599.6959999999999</v>
      </c>
      <c r="AE68" s="192">
        <f>+'P01 2023'!BZ51</f>
        <v>9766.7122949999994</v>
      </c>
      <c r="AF68" s="1272">
        <v>0</v>
      </c>
      <c r="AG68" s="195">
        <v>0</v>
      </c>
      <c r="AH68" s="392">
        <f>+'P01 2023'!DX51</f>
        <v>21354.411</v>
      </c>
      <c r="AI68" s="119">
        <f>+'P01 2023'!EN49</f>
        <v>0</v>
      </c>
      <c r="AJ68" s="195">
        <v>0</v>
      </c>
      <c r="AK68" s="806">
        <f>+'P01 2023'!FS56</f>
        <v>82322.748999999996</v>
      </c>
      <c r="AL68" s="621"/>
      <c r="AM68" s="621"/>
      <c r="AN68" s="621"/>
      <c r="AO68" s="621"/>
      <c r="AP68" s="621"/>
      <c r="AQ68" s="621"/>
      <c r="AR68" s="621"/>
      <c r="AS68" s="621"/>
      <c r="AT68" s="621"/>
      <c r="AU68" s="761"/>
      <c r="AV68" s="1601"/>
      <c r="AW68" s="1601"/>
      <c r="AX68" s="1601"/>
      <c r="AY68" s="1601"/>
      <c r="AZ68" s="1505"/>
      <c r="BA68" s="1505"/>
      <c r="BB68" s="621"/>
      <c r="BC68" s="621"/>
      <c r="BD68" s="621"/>
      <c r="BE68" s="621"/>
      <c r="BF68" s="621"/>
      <c r="BG68" s="621"/>
      <c r="BH68" s="621"/>
      <c r="BI68" s="722"/>
      <c r="BJ68" s="621"/>
      <c r="BK68" s="722"/>
      <c r="BL68" s="722"/>
      <c r="BM68" s="722"/>
      <c r="BN68" s="722"/>
      <c r="BO68" s="575"/>
      <c r="BP68" s="381"/>
      <c r="BQ68" s="621"/>
      <c r="BR68" s="574"/>
      <c r="BS68" s="381"/>
      <c r="BT68" s="624"/>
      <c r="BU68" s="624"/>
    </row>
    <row r="69" spans="1:73" ht="15" hidden="1" customHeight="1" x14ac:dyDescent="0.25">
      <c r="B69" s="1593" t="s">
        <v>360</v>
      </c>
      <c r="C69" s="608"/>
      <c r="D69" s="1328"/>
      <c r="E69" s="8"/>
      <c r="F69" s="8">
        <v>1</v>
      </c>
      <c r="G69" s="8" t="str">
        <f>+CONCATENATE($C$10,"",$D$41,"",$E$68,"00",F69)</f>
        <v>21.02.005.001</v>
      </c>
      <c r="H69" s="932" t="s">
        <v>95</v>
      </c>
      <c r="I69" s="959">
        <f>+'P01 2024'!H56</f>
        <v>10</v>
      </c>
      <c r="J69" s="960">
        <f>+'P01 2024'!CE57</f>
        <v>10</v>
      </c>
      <c r="K69" s="960">
        <f ca="1">SUMIF(U$3:$AK58,"ok",U69:AK69)</f>
        <v>0</v>
      </c>
      <c r="L69" s="962">
        <f t="shared" ca="1" si="1"/>
        <v>0</v>
      </c>
      <c r="M69" s="960">
        <f>+'P01 2024'!CG57</f>
        <v>0</v>
      </c>
      <c r="N69" s="942">
        <f t="shared" si="12"/>
        <v>0</v>
      </c>
      <c r="O69" s="961">
        <f>+'P01 2024'!CH57</f>
        <v>10</v>
      </c>
      <c r="P69" s="952">
        <f t="shared" si="4"/>
        <v>1</v>
      </c>
      <c r="Q69" s="514">
        <f>+'P01 2023'!CH60</f>
        <v>49357.409129999993</v>
      </c>
      <c r="R69" s="452">
        <f ca="1">SUMIF(U$3:$AK59,"SI",U69:AK69)</f>
        <v>0</v>
      </c>
      <c r="S69" s="973">
        <f t="shared" ca="1" si="6"/>
        <v>0</v>
      </c>
      <c r="T69" s="946">
        <f>+'P01 2024'!K56</f>
        <v>0</v>
      </c>
      <c r="U69" s="895">
        <f>+'P01 2023'!I60</f>
        <v>0</v>
      </c>
      <c r="V69" s="1230">
        <v>0</v>
      </c>
      <c r="W69" s="546">
        <v>0</v>
      </c>
      <c r="X69" s="514">
        <v>0</v>
      </c>
      <c r="Y69" s="546">
        <v>0</v>
      </c>
      <c r="Z69" s="299">
        <v>0</v>
      </c>
      <c r="AA69" s="487">
        <v>0</v>
      </c>
      <c r="AB69" s="1320">
        <v>0</v>
      </c>
      <c r="AC69" s="487">
        <v>0</v>
      </c>
      <c r="AD69" s="616">
        <v>0</v>
      </c>
      <c r="AE69" s="487">
        <v>0</v>
      </c>
      <c r="AF69" s="1296">
        <v>0</v>
      </c>
      <c r="AG69" s="299">
        <v>0</v>
      </c>
      <c r="AH69" s="391">
        <f>+'P01 2023'!DX52</f>
        <v>21354.411</v>
      </c>
      <c r="AI69" s="119">
        <f>+'P01 2023'!EN50</f>
        <v>0</v>
      </c>
      <c r="AJ69" s="535">
        <v>0</v>
      </c>
      <c r="AK69" s="807">
        <f>+'P01 2023'!FS57</f>
        <v>15357.148999999999</v>
      </c>
      <c r="AL69" s="621"/>
      <c r="AM69" s="621"/>
      <c r="AN69" s="621"/>
      <c r="AO69" s="621"/>
      <c r="AP69" s="621"/>
      <c r="AQ69" s="621"/>
      <c r="AR69" s="621"/>
      <c r="AS69" s="621"/>
      <c r="AT69" s="621"/>
      <c r="AU69" s="761"/>
      <c r="AV69" s="1601"/>
      <c r="AW69" s="1601"/>
      <c r="AX69" s="1601"/>
      <c r="AY69" s="1601"/>
      <c r="AZ69" s="1505"/>
      <c r="BA69" s="1505"/>
      <c r="BB69" s="621"/>
      <c r="BC69" s="621"/>
      <c r="BD69" s="621"/>
      <c r="BE69" s="621"/>
      <c r="BF69" s="621"/>
      <c r="BG69" s="621"/>
      <c r="BH69" s="621"/>
      <c r="BI69" s="722"/>
      <c r="BJ69" s="621"/>
      <c r="BK69" s="722"/>
      <c r="BL69" s="722"/>
      <c r="BM69" s="722"/>
      <c r="BN69" s="722"/>
      <c r="BP69" s="381"/>
      <c r="BQ69" s="621"/>
      <c r="BR69" s="574"/>
      <c r="BS69" s="381"/>
      <c r="BT69" s="624"/>
      <c r="BU69" s="624"/>
    </row>
    <row r="70" spans="1:73" ht="15" hidden="1" customHeight="1" x14ac:dyDescent="0.25">
      <c r="B70" s="1593" t="s">
        <v>464</v>
      </c>
      <c r="C70" s="608"/>
      <c r="D70" s="1328"/>
      <c r="E70" s="8"/>
      <c r="F70" s="8">
        <v>2</v>
      </c>
      <c r="G70" s="8" t="str">
        <f>+CONCATENATE($C$10,"",$D$41,"",$E$68,"00",F70)</f>
        <v>21.02.005.002</v>
      </c>
      <c r="H70" s="932" t="s">
        <v>96</v>
      </c>
      <c r="I70" s="959">
        <f>+'P01 2024'!H57</f>
        <v>17560</v>
      </c>
      <c r="J70" s="960">
        <f>+'P01 2024'!CE58</f>
        <v>27159.696</v>
      </c>
      <c r="K70" s="961">
        <f ca="1">SUMIF(U$3:$AK59,"ok",U70:AK70)</f>
        <v>18454.588</v>
      </c>
      <c r="L70" s="962">
        <f t="shared" ca="1" si="1"/>
        <v>0.67948433590714707</v>
      </c>
      <c r="M70" s="960">
        <f>+'P01 2024'!CG58</f>
        <v>18454.588</v>
      </c>
      <c r="N70" s="942">
        <f t="shared" si="12"/>
        <v>0.67948433590714707</v>
      </c>
      <c r="O70" s="961">
        <f>+'P01 2024'!CH58</f>
        <v>8705.1080000000002</v>
      </c>
      <c r="P70" s="952">
        <f t="shared" si="4"/>
        <v>0.32051566409285287</v>
      </c>
      <c r="Q70" s="514">
        <f>+'P01 2023'!CH61</f>
        <v>18545.557454999998</v>
      </c>
      <c r="R70" s="452">
        <f ca="1">SUMIF(U$3:$AK60,"SI",U70:AK70)</f>
        <v>17694.503864999999</v>
      </c>
      <c r="S70" s="973">
        <f t="shared" ca="1" si="6"/>
        <v>0.95411011008620017</v>
      </c>
      <c r="T70" s="946">
        <f>+'P01 2024'!K57</f>
        <v>0</v>
      </c>
      <c r="U70" s="895">
        <f>+'P01 2023'!I61</f>
        <v>0</v>
      </c>
      <c r="V70" s="1230">
        <v>0</v>
      </c>
      <c r="W70" s="546">
        <v>0</v>
      </c>
      <c r="X70" s="514">
        <f>+'P01 2024'!AE48</f>
        <v>8854.8919999999998</v>
      </c>
      <c r="Y70" s="546">
        <f>+'P01 2023'!AD52</f>
        <v>7927.7915699999994</v>
      </c>
      <c r="Z70" s="299">
        <v>0</v>
      </c>
      <c r="AA70" s="487">
        <f>+'P01 2023'!AT50</f>
        <v>0</v>
      </c>
      <c r="AB70" s="616">
        <v>0</v>
      </c>
      <c r="AC70" s="1493">
        <v>0</v>
      </c>
      <c r="AD70" s="1602">
        <f>+'P01 2024'!BX50</f>
        <v>9599.6959999999999</v>
      </c>
      <c r="AE70" s="487">
        <f>+'P01 2023'!BZ52</f>
        <v>9766.7122949999994</v>
      </c>
      <c r="AF70" s="1296">
        <v>0</v>
      </c>
      <c r="AG70" s="299">
        <v>0</v>
      </c>
      <c r="AH70" s="391">
        <v>0</v>
      </c>
      <c r="AI70" s="120">
        <v>0</v>
      </c>
      <c r="AJ70" s="534">
        <v>0</v>
      </c>
      <c r="AK70" s="807">
        <f>+'P01 2023'!FS58</f>
        <v>0</v>
      </c>
      <c r="AL70" s="621"/>
      <c r="AM70" s="621"/>
      <c r="AN70" s="621"/>
      <c r="AO70" s="621"/>
      <c r="AP70" s="621"/>
      <c r="AQ70" s="621"/>
      <c r="AR70" s="621"/>
      <c r="AS70" s="621"/>
      <c r="AT70" s="621"/>
      <c r="AU70" s="761"/>
      <c r="AV70" s="1601"/>
      <c r="AW70" s="1601"/>
      <c r="AX70" s="1601"/>
      <c r="AY70" s="1601"/>
      <c r="AZ70" s="1505"/>
      <c r="BA70" s="1505"/>
      <c r="BB70" s="621"/>
      <c r="BC70" s="621"/>
      <c r="BD70" s="621"/>
      <c r="BE70" s="621"/>
      <c r="BF70" s="621"/>
      <c r="BG70" s="621"/>
      <c r="BH70" s="621"/>
      <c r="BI70" s="722"/>
      <c r="BJ70" s="621"/>
      <c r="BK70" s="722"/>
      <c r="BL70" s="722"/>
      <c r="BM70" s="722"/>
      <c r="BN70" s="722"/>
      <c r="BP70" s="381"/>
      <c r="BQ70" s="621"/>
      <c r="BR70" s="574"/>
      <c r="BS70" s="381"/>
      <c r="BT70" s="624"/>
      <c r="BU70" s="624"/>
    </row>
    <row r="71" spans="1:73" ht="15" hidden="1" customHeight="1" x14ac:dyDescent="0.25">
      <c r="B71" s="1593" t="s">
        <v>361</v>
      </c>
      <c r="C71" s="608"/>
      <c r="D71" s="1328"/>
      <c r="E71" s="8"/>
      <c r="F71" s="8">
        <v>3</v>
      </c>
      <c r="G71" s="8" t="str">
        <f>+CONCATENATE($C$10,"",$D$41,"",$E$68,"00",F71)</f>
        <v>21.02.005.003</v>
      </c>
      <c r="H71" s="932" t="s">
        <v>97</v>
      </c>
      <c r="I71" s="959">
        <f>+'P01 2024'!H58</f>
        <v>68780</v>
      </c>
      <c r="J71" s="960">
        <f>+'P01 2024'!CE59</f>
        <v>68780</v>
      </c>
      <c r="K71" s="961">
        <f ca="1">SUMIF(U$3:$AK60,"ok",U71:AK71)</f>
        <v>0</v>
      </c>
      <c r="L71" s="962">
        <f t="shared" ca="1" si="1"/>
        <v>0</v>
      </c>
      <c r="M71" s="960">
        <f>+'P01 2024'!CG59</f>
        <v>0</v>
      </c>
      <c r="N71" s="942">
        <f t="shared" si="12"/>
        <v>0</v>
      </c>
      <c r="O71" s="961">
        <f>+'P01 2024'!CH59</f>
        <v>68780</v>
      </c>
      <c r="P71" s="952">
        <f t="shared" si="4"/>
        <v>1</v>
      </c>
      <c r="Q71" s="514">
        <f>+'P01 2023'!CH62</f>
        <v>101499.18457499999</v>
      </c>
      <c r="R71" s="452">
        <f ca="1">SUMIF(U$3:$AK61,"SI",U71:AK71)</f>
        <v>0</v>
      </c>
      <c r="S71" s="973">
        <f t="shared" ca="1" si="6"/>
        <v>0</v>
      </c>
      <c r="T71" s="946">
        <f>+'P01 2024'!K58</f>
        <v>0</v>
      </c>
      <c r="U71" s="895">
        <f>+'P01 2023'!I62</f>
        <v>0</v>
      </c>
      <c r="V71" s="1230">
        <v>0</v>
      </c>
      <c r="W71" s="546">
        <v>0</v>
      </c>
      <c r="X71" s="514">
        <v>0</v>
      </c>
      <c r="Y71" s="546">
        <v>0</v>
      </c>
      <c r="Z71" s="299">
        <v>0</v>
      </c>
      <c r="AA71" s="487">
        <v>0</v>
      </c>
      <c r="AB71" s="616">
        <v>0</v>
      </c>
      <c r="AC71" s="1493">
        <v>0</v>
      </c>
      <c r="AD71" s="1602">
        <v>0</v>
      </c>
      <c r="AE71" s="487">
        <v>0</v>
      </c>
      <c r="AF71" s="1296">
        <f>+'P01 2023'!CP64</f>
        <v>0</v>
      </c>
      <c r="AG71" s="299">
        <v>0</v>
      </c>
      <c r="AH71" s="391">
        <v>0</v>
      </c>
      <c r="AI71" s="120">
        <v>0</v>
      </c>
      <c r="AJ71" s="534">
        <v>0</v>
      </c>
      <c r="AK71" s="807">
        <f>+'P01 2023'!FS59</f>
        <v>66965.600000000006</v>
      </c>
      <c r="AL71" s="621"/>
      <c r="AM71" s="621"/>
      <c r="AN71" s="621"/>
      <c r="AO71" s="621"/>
      <c r="AP71" s="621"/>
      <c r="AQ71" s="621"/>
      <c r="AR71" s="621"/>
      <c r="AS71" s="621"/>
      <c r="AT71" s="621"/>
      <c r="AU71" s="761"/>
      <c r="AV71" s="1601"/>
      <c r="AW71" s="1601"/>
      <c r="AX71" s="1601"/>
      <c r="AY71" s="1601"/>
      <c r="AZ71" s="1505"/>
      <c r="BA71" s="1505"/>
      <c r="BB71" s="621"/>
      <c r="BC71" s="621"/>
      <c r="BD71" s="621"/>
      <c r="BE71" s="621"/>
      <c r="BF71" s="621"/>
      <c r="BG71" s="621"/>
      <c r="BH71" s="621"/>
      <c r="BI71" s="722"/>
      <c r="BJ71" s="621"/>
      <c r="BK71" s="722"/>
      <c r="BL71" s="722"/>
      <c r="BM71" s="722"/>
      <c r="BN71" s="722"/>
      <c r="BP71" s="381"/>
      <c r="BQ71" s="621"/>
      <c r="BR71" s="574"/>
      <c r="BS71" s="381"/>
      <c r="BT71" s="624"/>
      <c r="BU71" s="624"/>
    </row>
    <row r="72" spans="1:73" s="99" customFormat="1" ht="15" hidden="1" customHeight="1" x14ac:dyDescent="0.25">
      <c r="A72" s="167"/>
      <c r="B72" s="1593" t="s">
        <v>362</v>
      </c>
      <c r="C72" s="388"/>
      <c r="D72" s="69" t="s">
        <v>161</v>
      </c>
      <c r="E72" s="77"/>
      <c r="F72" s="77"/>
      <c r="G72" s="77"/>
      <c r="H72" s="933" t="s">
        <v>102</v>
      </c>
      <c r="I72" s="957">
        <f>+'P01 2024'!H59</f>
        <v>1074257</v>
      </c>
      <c r="J72" s="958">
        <f>+'P01 2024'!CE60</f>
        <v>1105413.453</v>
      </c>
      <c r="K72" s="958">
        <f ca="1">+K73+K76+K77</f>
        <v>576906.90099999995</v>
      </c>
      <c r="L72" s="941">
        <f t="shared" ca="1" si="1"/>
        <v>0.52189241901690508</v>
      </c>
      <c r="M72" s="958">
        <f>+'P01 2024'!CG60</f>
        <v>576906.90099999995</v>
      </c>
      <c r="N72" s="941">
        <f t="shared" si="12"/>
        <v>0.52189241901690508</v>
      </c>
      <c r="O72" s="964">
        <f>+'P01 2024'!CH60</f>
        <v>528506.55200000003</v>
      </c>
      <c r="P72" s="951">
        <f t="shared" si="4"/>
        <v>0.47810758098309486</v>
      </c>
      <c r="Q72" s="513">
        <f>+'P01 2023'!CH63</f>
        <v>1562310.085005</v>
      </c>
      <c r="R72" s="2">
        <f ca="1">+R73+R76+R77</f>
        <v>604165.63598999998</v>
      </c>
      <c r="S72" s="972">
        <f t="shared" ca="1" si="6"/>
        <v>0.38671301029722688</v>
      </c>
      <c r="T72" s="947">
        <f>+'P01 2024'!K59</f>
        <v>88498.160999999993</v>
      </c>
      <c r="U72" s="490">
        <f>+U73+U76</f>
        <v>90830.234834999996</v>
      </c>
      <c r="V72" s="1233">
        <f>+'P01 2024'!Q38</f>
        <v>92859.42</v>
      </c>
      <c r="W72" s="1280">
        <f>+'P01 2023'!N40</f>
        <v>98763.234524999993</v>
      </c>
      <c r="X72" s="513">
        <f>+'P01 2024'!AE49</f>
        <v>98346.593999999997</v>
      </c>
      <c r="Y72" s="1429">
        <f>+Y73+Y76+Y77</f>
        <v>101677.13626499998</v>
      </c>
      <c r="Z72" s="532">
        <f>+'P01 2024'!AT42</f>
        <v>100300.67200000001</v>
      </c>
      <c r="AA72" s="1274">
        <f>+AA73+AA76</f>
        <v>101126.87023499998</v>
      </c>
      <c r="AB72" s="1486">
        <f>+'P01 2024'!BI38</f>
        <v>100558.05899999999</v>
      </c>
      <c r="AC72" s="1274">
        <f>+AC73+AC76+AC77</f>
        <v>109718.204445</v>
      </c>
      <c r="AD72" s="1486">
        <f>+'P01 2024'!BX51</f>
        <v>96343.994999999995</v>
      </c>
      <c r="AE72" s="1274">
        <f>+'P01 2023'!BZ53</f>
        <v>102049.95568499999</v>
      </c>
      <c r="AF72" s="1272">
        <f>+'P01 2023'!CP51</f>
        <v>108090.951</v>
      </c>
      <c r="AG72" s="536">
        <f>+'P01 2023'!DF40</f>
        <v>92294.031000000003</v>
      </c>
      <c r="AH72" s="810">
        <f>+'P01 2023'!DX53</f>
        <v>90241.217000000004</v>
      </c>
      <c r="AI72" s="825">
        <f>+'P01 2023'!EN51</f>
        <v>96528.778999999995</v>
      </c>
      <c r="AJ72" s="536">
        <f>+'P01 2023'!FD43</f>
        <v>103685.933</v>
      </c>
      <c r="AK72" s="806">
        <f>+'P01 2023'!FS60</f>
        <v>121203.72900000001</v>
      </c>
      <c r="AL72" s="621"/>
      <c r="AM72" s="621"/>
      <c r="AN72" s="621"/>
      <c r="AO72" s="621"/>
      <c r="AP72" s="621"/>
      <c r="AQ72" s="621"/>
      <c r="AR72" s="621"/>
      <c r="AS72" s="621"/>
      <c r="AT72" s="621"/>
      <c r="AU72" s="761"/>
      <c r="AV72" s="1601"/>
      <c r="AW72" s="1601"/>
      <c r="AX72" s="1601"/>
      <c r="AY72" s="1601"/>
      <c r="AZ72" s="1505"/>
      <c r="BA72" s="1505"/>
      <c r="BB72" s="621"/>
      <c r="BC72" s="621"/>
      <c r="BD72" s="621"/>
      <c r="BE72" s="621"/>
      <c r="BF72" s="621"/>
      <c r="BG72" s="621"/>
      <c r="BH72" s="621"/>
      <c r="BI72" s="722"/>
      <c r="BJ72" s="621"/>
      <c r="BK72" s="722"/>
      <c r="BL72" s="722"/>
      <c r="BM72" s="722"/>
      <c r="BN72" s="722"/>
      <c r="BO72" s="575"/>
      <c r="BP72" s="381"/>
      <c r="BQ72" s="621"/>
      <c r="BR72" s="574"/>
      <c r="BS72" s="381"/>
      <c r="BT72" s="624"/>
      <c r="BU72" s="624"/>
    </row>
    <row r="73" spans="1:73" s="99" customFormat="1" ht="15" hidden="1" customHeight="1" x14ac:dyDescent="0.25">
      <c r="A73" s="167"/>
      <c r="B73" s="1593" t="s">
        <v>557</v>
      </c>
      <c r="C73" s="388"/>
      <c r="D73" s="69"/>
      <c r="E73" s="77" t="s">
        <v>154</v>
      </c>
      <c r="F73" s="77"/>
      <c r="G73" s="77"/>
      <c r="H73" s="933" t="s">
        <v>41</v>
      </c>
      <c r="I73" s="957">
        <f>+'P01 2024'!H60</f>
        <v>1009080</v>
      </c>
      <c r="J73" s="958">
        <f>+'P01 2024'!CE61</f>
        <v>1027384</v>
      </c>
      <c r="K73" s="958">
        <f ca="1">+K74+K75</f>
        <v>509397.848</v>
      </c>
      <c r="L73" s="941">
        <f t="shared" ca="1" si="1"/>
        <v>0.49582030477406697</v>
      </c>
      <c r="M73" s="958">
        <f>+'P01 2024'!CG61</f>
        <v>509397.848</v>
      </c>
      <c r="N73" s="941">
        <f t="shared" si="12"/>
        <v>0.49582030477406697</v>
      </c>
      <c r="O73" s="964">
        <f>+'P01 2024'!CH61</f>
        <v>517986.152</v>
      </c>
      <c r="P73" s="951">
        <f t="shared" si="4"/>
        <v>0.50417969522593309</v>
      </c>
      <c r="Q73" s="513">
        <f>+'P01 2023'!CH64</f>
        <v>1523408.22</v>
      </c>
      <c r="R73" s="2">
        <f ca="1">SUM(R74:R75)</f>
        <v>597857.87402999995</v>
      </c>
      <c r="S73" s="972">
        <f t="shared" ca="1" si="6"/>
        <v>0.39244758311071731</v>
      </c>
      <c r="T73" s="947">
        <f>+'P01 2024'!K60</f>
        <v>78573.998999999996</v>
      </c>
      <c r="U73" s="490">
        <f>SUM(U74:U75)</f>
        <v>87436.362194999994</v>
      </c>
      <c r="V73" s="1233">
        <f>+'P01 2024'!Q39</f>
        <v>83736.676000000007</v>
      </c>
      <c r="W73" s="1280">
        <f>+'P01 2023'!N41</f>
        <v>97066.298204999985</v>
      </c>
      <c r="X73" s="513">
        <f>+'P01 2024'!AE50</f>
        <v>82890.031000000003</v>
      </c>
      <c r="Y73" s="1429">
        <f>SUM(Y74:Y75)</f>
        <v>100460.18326499999</v>
      </c>
      <c r="Z73" s="532">
        <f>+'P01 2024'!AT43</f>
        <v>89302.823999999993</v>
      </c>
      <c r="AA73" s="1274">
        <f>SUM(AA74:AA75)</f>
        <v>101126.87023499998</v>
      </c>
      <c r="AB73" s="1486">
        <f>+'P01 2024'!BI39</f>
        <v>91402.775999999998</v>
      </c>
      <c r="AC73" s="1274">
        <f>SUM(AC74:AC75)</f>
        <v>109718.204445</v>
      </c>
      <c r="AD73" s="1486">
        <f>+'P01 2024'!BX52</f>
        <v>83491.542000000001</v>
      </c>
      <c r="AE73" s="1274">
        <f>+'P01 2023'!BZ54</f>
        <v>102049.95568499999</v>
      </c>
      <c r="AF73" s="1272">
        <f>+'P01 2023'!CP52</f>
        <v>103902.55100000001</v>
      </c>
      <c r="AG73" s="536">
        <f>+'P01 2023'!DF41</f>
        <v>87631.438999999998</v>
      </c>
      <c r="AH73" s="810">
        <f>+'P01 2023'!DX54</f>
        <v>82310.553</v>
      </c>
      <c r="AI73" s="825">
        <f>+'P01 2023'!EN52</f>
        <v>85506.232999999993</v>
      </c>
      <c r="AJ73" s="536">
        <f>+'P01 2023'!FD44</f>
        <v>92354.305999999997</v>
      </c>
      <c r="AK73" s="806">
        <f>+'P01 2023'!FS61</f>
        <v>102896.746</v>
      </c>
      <c r="AL73" s="621"/>
      <c r="AM73" s="621"/>
      <c r="AN73" s="621"/>
      <c r="AO73" s="621"/>
      <c r="AP73" s="621"/>
      <c r="AQ73" s="621"/>
      <c r="AR73" s="621"/>
      <c r="AS73" s="621"/>
      <c r="AT73" s="621"/>
      <c r="AU73" s="761"/>
      <c r="AV73" s="1601"/>
      <c r="AW73" s="1601"/>
      <c r="AX73" s="1601"/>
      <c r="AY73" s="1601"/>
      <c r="AZ73" s="1505"/>
      <c r="BA73" s="1505"/>
      <c r="BB73" s="621"/>
      <c r="BC73" s="621"/>
      <c r="BD73" s="621"/>
      <c r="BE73" s="621"/>
      <c r="BF73" s="621"/>
      <c r="BG73" s="621"/>
      <c r="BH73" s="621"/>
      <c r="BI73" s="722"/>
      <c r="BJ73" s="621"/>
      <c r="BK73" s="722"/>
      <c r="BL73" s="722"/>
      <c r="BM73" s="722"/>
      <c r="BN73" s="722"/>
      <c r="BO73" s="575"/>
      <c r="BP73" s="381"/>
      <c r="BQ73" s="621"/>
      <c r="BR73" s="574"/>
      <c r="BS73" s="381"/>
      <c r="BT73" s="624"/>
      <c r="BU73" s="624"/>
    </row>
    <row r="74" spans="1:73" ht="15" hidden="1" customHeight="1" x14ac:dyDescent="0.25">
      <c r="B74" s="1593" t="s">
        <v>558</v>
      </c>
      <c r="C74" s="608"/>
      <c r="D74" s="1328"/>
      <c r="E74" s="8"/>
      <c r="F74" s="8">
        <v>1</v>
      </c>
      <c r="G74" s="8" t="str">
        <f>+CONCATENATE($C$10,"",$D$72,"",$E$73,"00",F74)</f>
        <v>21.03.001.001</v>
      </c>
      <c r="H74" s="932" t="s">
        <v>42</v>
      </c>
      <c r="I74" s="959">
        <f>+'P01 2024'!H61</f>
        <v>984080</v>
      </c>
      <c r="J74" s="960">
        <f>+'P01 2024'!CE62</f>
        <v>1011946</v>
      </c>
      <c r="K74" s="961">
        <f ca="1">SUMIF(T$3:$AK65,"ok",T74:AK74)</f>
        <v>498816.67300000001</v>
      </c>
      <c r="L74" s="962">
        <f t="shared" ref="L74:L137" ca="1" si="13">IFERROR(K74/J74,0)</f>
        <v>0.49292815328090628</v>
      </c>
      <c r="M74" s="960">
        <f>+'P01 2024'!CG62</f>
        <v>498816.67300000001</v>
      </c>
      <c r="N74" s="942">
        <f t="shared" si="12"/>
        <v>0.49292815328090628</v>
      </c>
      <c r="O74" s="961">
        <f>+'P01 2024'!CH62</f>
        <v>513129.32699999999</v>
      </c>
      <c r="P74" s="952">
        <f t="shared" si="4"/>
        <v>0.50707184671909367</v>
      </c>
      <c r="Q74" s="514">
        <f>+'P01 2023'!CH65</f>
        <v>1509277.35672</v>
      </c>
      <c r="R74" s="452">
        <f ca="1">SUMIF(U$3:$AK66,"SI",U74:AK74)</f>
        <v>587671.25809499994</v>
      </c>
      <c r="S74" s="973">
        <f t="shared" ca="1" si="6"/>
        <v>0.38937260635258059</v>
      </c>
      <c r="T74" s="946">
        <f>+'P01 2024'!K61</f>
        <v>77619.747000000003</v>
      </c>
      <c r="U74" s="895">
        <f>+'P01 2023'!I65</f>
        <v>86769.107009999992</v>
      </c>
      <c r="V74" s="1228">
        <f>+'P01 2024'!Q40</f>
        <v>81249.198000000004</v>
      </c>
      <c r="W74" s="546">
        <f>+'P01 2023'!N42</f>
        <v>93289.421744999985</v>
      </c>
      <c r="X74" s="514">
        <f>+'P01 2024'!AE51</f>
        <v>81557.429000000004</v>
      </c>
      <c r="Y74" s="546">
        <f>+'P01 2023'!AD55</f>
        <v>98608.984334999986</v>
      </c>
      <c r="Z74" s="546">
        <f>+'P01 2024'!AT44</f>
        <v>85856.528999999995</v>
      </c>
      <c r="AA74" s="487">
        <f>+'P01 2023'!AT53</f>
        <v>98841.479489999983</v>
      </c>
      <c r="AB74" s="616">
        <f>+'P01 2024'!BI40</f>
        <v>90491.226999999999</v>
      </c>
      <c r="AC74" s="487">
        <f>+'P01 2023'!BJ43</f>
        <v>108345.99109499999</v>
      </c>
      <c r="AD74" s="299">
        <f>+'P01 2024'!BX53</f>
        <v>82042.543000000005</v>
      </c>
      <c r="AE74" s="487">
        <f>+'P01 2023'!BZ55</f>
        <v>101816.27441999999</v>
      </c>
      <c r="AF74" s="1296">
        <f>+'P01 2023'!CP53</f>
        <v>103734.626</v>
      </c>
      <c r="AG74" s="299">
        <f>+'P01 2023'!DF42</f>
        <v>87408.18</v>
      </c>
      <c r="AH74" s="391">
        <f>+'P01 2023'!DX55</f>
        <v>81893.562000000005</v>
      </c>
      <c r="AI74" s="118">
        <f>+'P01 2023'!EN53</f>
        <v>83759.103000000003</v>
      </c>
      <c r="AJ74" s="719">
        <f>+'P01 2023'!FD45</f>
        <v>91252.221999999994</v>
      </c>
      <c r="AK74" s="807">
        <f>+'P01 2023'!FS62</f>
        <v>102348.97</v>
      </c>
      <c r="AL74" s="621"/>
      <c r="AM74" s="621"/>
      <c r="AN74" s="621"/>
      <c r="AO74" s="621"/>
      <c r="AP74" s="621"/>
      <c r="AQ74" s="621"/>
      <c r="AR74" s="621"/>
      <c r="AS74" s="621"/>
      <c r="AT74" s="621"/>
      <c r="AU74" s="761"/>
      <c r="AV74" s="1601"/>
      <c r="AW74" s="1601"/>
      <c r="AX74" s="1601"/>
      <c r="AY74" s="1601"/>
      <c r="AZ74" s="1505"/>
      <c r="BA74" s="1505"/>
      <c r="BB74" s="621"/>
      <c r="BC74" s="621"/>
      <c r="BD74" s="621"/>
      <c r="BE74" s="621"/>
      <c r="BF74" s="621"/>
      <c r="BG74" s="621"/>
      <c r="BH74" s="621"/>
      <c r="BI74" s="722"/>
      <c r="BJ74" s="621"/>
      <c r="BK74" s="722"/>
      <c r="BL74" s="722"/>
      <c r="BM74" s="722"/>
      <c r="BN74" s="722"/>
      <c r="BP74" s="381"/>
      <c r="BQ74" s="621"/>
      <c r="BR74" s="574"/>
      <c r="BS74" s="381"/>
      <c r="BT74" s="624"/>
      <c r="BU74" s="624"/>
    </row>
    <row r="75" spans="1:73" ht="15" hidden="1" customHeight="1" x14ac:dyDescent="0.25">
      <c r="B75" s="1593" t="s">
        <v>559</v>
      </c>
      <c r="C75" s="608"/>
      <c r="D75" s="1328"/>
      <c r="E75" s="8"/>
      <c r="F75" s="8">
        <v>2</v>
      </c>
      <c r="G75" s="8" t="str">
        <f>+CONCATENATE($C$10,"",$D$72,"",$E$73,"00",F75)</f>
        <v>21.03.001.002</v>
      </c>
      <c r="H75" s="932" t="s">
        <v>43</v>
      </c>
      <c r="I75" s="959">
        <f>+'P01 2024'!H62</f>
        <v>25000</v>
      </c>
      <c r="J75" s="960">
        <f>+'P01 2024'!CE63</f>
        <v>15438</v>
      </c>
      <c r="K75" s="961">
        <f ca="1">SUMIF(T$3:$AK66,"ok",T75:AK75)</f>
        <v>10581.174999999999</v>
      </c>
      <c r="L75" s="962">
        <f t="shared" ca="1" si="13"/>
        <v>0.68539804378805536</v>
      </c>
      <c r="M75" s="960">
        <f>+'P01 2024'!CG63</f>
        <v>10581.174999999999</v>
      </c>
      <c r="N75" s="942">
        <f t="shared" si="12"/>
        <v>0.68539804378805536</v>
      </c>
      <c r="O75" s="961">
        <f>+'P01 2024'!CH63</f>
        <v>4856.8249999999998</v>
      </c>
      <c r="P75" s="952">
        <f t="shared" ref="P75:P138" si="14">+IFERROR(O75/J75,0)</f>
        <v>0.31460195621194453</v>
      </c>
      <c r="Q75" s="514">
        <f>+'P01 2023'!CH66</f>
        <v>14130.86328</v>
      </c>
      <c r="R75" s="452">
        <f ca="1">SUMIF(U$3:$AK68,"SI",U75:AK75)</f>
        <v>10186.615934999998</v>
      </c>
      <c r="S75" s="973">
        <f t="shared" ca="1" si="6"/>
        <v>0.72087711367341167</v>
      </c>
      <c r="T75" s="946">
        <f>+'P01 2024'!K62</f>
        <v>954.25199999999995</v>
      </c>
      <c r="U75" s="895">
        <f>+'P01 2023'!I66</f>
        <v>667.25518499999998</v>
      </c>
      <c r="V75" s="1228">
        <f>+'P01 2024'!Q41</f>
        <v>2487.4780000000001</v>
      </c>
      <c r="W75" s="546">
        <f>+'P01 2023'!N43</f>
        <v>3776.8764599999995</v>
      </c>
      <c r="X75" s="514">
        <f>+'P01 2024'!AE52</f>
        <v>1332.6020000000001</v>
      </c>
      <c r="Y75" s="546">
        <f>+'P01 2023'!AD56</f>
        <v>1851.1989299999998</v>
      </c>
      <c r="Z75" s="546">
        <f>+'P01 2024'!AT45</f>
        <v>3446.2950000000001</v>
      </c>
      <c r="AA75" s="487">
        <f>+'P01 2023'!AT54</f>
        <v>2285.3907449999997</v>
      </c>
      <c r="AB75" s="616">
        <f>+'P01 2024'!BI41</f>
        <v>911.54899999999998</v>
      </c>
      <c r="AC75" s="487">
        <f>+'P01 2023'!BJ44</f>
        <v>1372.2133499999998</v>
      </c>
      <c r="AD75" s="299">
        <f>+'P01 2024'!BX54</f>
        <v>1448.999</v>
      </c>
      <c r="AE75" s="487">
        <f>+'P01 2023'!BZ56</f>
        <v>233.68126499999997</v>
      </c>
      <c r="AF75" s="1296">
        <f>+'P01 2023'!CP54</f>
        <v>167.92500000000001</v>
      </c>
      <c r="AG75" s="299">
        <f>+'P01 2023'!DF43</f>
        <v>223.25899999999999</v>
      </c>
      <c r="AH75" s="391">
        <f>+'P01 2023'!DX56</f>
        <v>416.99099999999999</v>
      </c>
      <c r="AI75" s="118">
        <f>+'P01 2023'!EN54</f>
        <v>1747.13</v>
      </c>
      <c r="AJ75" s="719">
        <f>+'P01 2023'!FD46</f>
        <v>1102.0840000000001</v>
      </c>
      <c r="AK75" s="807">
        <f>+'P01 2023'!FS63</f>
        <v>547.77599999999995</v>
      </c>
      <c r="AL75" s="621"/>
      <c r="AM75" s="621"/>
      <c r="AN75" s="621"/>
      <c r="AO75" s="621"/>
      <c r="AP75" s="621"/>
      <c r="AQ75" s="621"/>
      <c r="AR75" s="621"/>
      <c r="AS75" s="621"/>
      <c r="AT75" s="621"/>
      <c r="AU75" s="761"/>
      <c r="AV75" s="1601"/>
      <c r="AW75" s="1601"/>
      <c r="AX75" s="1601"/>
      <c r="AY75" s="1601"/>
      <c r="AZ75" s="1505"/>
      <c r="BA75" s="1505"/>
      <c r="BB75" s="621"/>
      <c r="BC75" s="621"/>
      <c r="BD75" s="621"/>
      <c r="BE75" s="621"/>
      <c r="BF75" s="621"/>
      <c r="BG75" s="621"/>
      <c r="BH75" s="621"/>
      <c r="BI75" s="722"/>
      <c r="BJ75" s="621"/>
      <c r="BK75" s="722"/>
      <c r="BL75" s="722"/>
      <c r="BM75" s="722"/>
      <c r="BN75" s="722"/>
      <c r="BP75" s="381"/>
      <c r="BQ75" s="621"/>
      <c r="BR75" s="574"/>
      <c r="BS75" s="381"/>
      <c r="BT75" s="624"/>
      <c r="BU75" s="624"/>
    </row>
    <row r="76" spans="1:73" ht="15" hidden="1" customHeight="1" x14ac:dyDescent="0.25">
      <c r="B76" s="1593" t="s">
        <v>363</v>
      </c>
      <c r="C76" s="608"/>
      <c r="D76" s="1328"/>
      <c r="E76" s="97"/>
      <c r="F76" s="8">
        <v>5</v>
      </c>
      <c r="G76" s="8" t="str">
        <f>+CONCATENATE($C$10,"",$D$72,"","00",F76)</f>
        <v>21.03.005</v>
      </c>
      <c r="H76" s="932" t="s">
        <v>323</v>
      </c>
      <c r="I76" s="959">
        <f>+'P01 2024'!H63</f>
        <v>65177</v>
      </c>
      <c r="J76" s="960">
        <f>+'P01 2024'!CE64</f>
        <v>78029.452999999994</v>
      </c>
      <c r="K76" s="961">
        <f ca="1">SUMIF(T$3:$AK66,"ok",T76:AK76)</f>
        <v>67509.053</v>
      </c>
      <c r="L76" s="962">
        <f t="shared" ca="1" si="13"/>
        <v>0.86517398757107788</v>
      </c>
      <c r="M76" s="960">
        <f>+'P01 2024'!CG64</f>
        <v>67509.053</v>
      </c>
      <c r="N76" s="942">
        <f t="shared" si="12"/>
        <v>0.86517398757107788</v>
      </c>
      <c r="O76" s="961">
        <f>+'P01 2024'!CH64</f>
        <v>10520.4</v>
      </c>
      <c r="P76" s="952">
        <f t="shared" si="14"/>
        <v>0.1348260124289222</v>
      </c>
      <c r="Q76" s="514">
        <f>+'P01 2023'!CH67</f>
        <v>38777.665004999995</v>
      </c>
      <c r="R76" s="452">
        <f ca="1">SUMIF(U$3:$AK69,"SI",U76:AK76)</f>
        <v>6307.7619599999989</v>
      </c>
      <c r="S76" s="973">
        <f t="shared" ca="1" si="6"/>
        <v>0.16266482159734671</v>
      </c>
      <c r="T76" s="946">
        <f>+'P01 2024'!K63</f>
        <v>9924.1620000000003</v>
      </c>
      <c r="U76" s="895">
        <f>+'P01 2023'!I67</f>
        <v>3393.8726399999996</v>
      </c>
      <c r="V76" s="1228">
        <f>+'P01 2024'!Q42</f>
        <v>9122.7440000000006</v>
      </c>
      <c r="W76" s="546">
        <f>+'P01 2023'!N44</f>
        <v>1696.9363199999998</v>
      </c>
      <c r="X76" s="514">
        <f>+'P01 2024'!AE53</f>
        <v>15456.563</v>
      </c>
      <c r="Y76" s="546">
        <f>+'P01 2023'!AD57</f>
        <v>1216.9529999999997</v>
      </c>
      <c r="Z76" s="546">
        <f>+'P01 2024'!AT46</f>
        <v>10997.848</v>
      </c>
      <c r="AA76" s="487">
        <f>+'P01 2023'!AT55</f>
        <v>0</v>
      </c>
      <c r="AB76" s="616">
        <f>+'P01 2024'!BI42</f>
        <v>9155.2829999999994</v>
      </c>
      <c r="AC76" s="487">
        <v>0</v>
      </c>
      <c r="AD76" s="299">
        <f>+'P01 2024'!BX55</f>
        <v>12852.453</v>
      </c>
      <c r="AE76" s="487">
        <v>0</v>
      </c>
      <c r="AF76" s="1296">
        <f>+'P01 2023'!CP55</f>
        <v>4188.3999999999996</v>
      </c>
      <c r="AG76" s="299">
        <f>+'P01 2023'!DF44</f>
        <v>4662.5919999999996</v>
      </c>
      <c r="AH76" s="391">
        <f>+'P01 2023'!DX57</f>
        <v>7610.6639999999998</v>
      </c>
      <c r="AI76" s="118">
        <f>+'P01 2023'!EN55</f>
        <v>10922.546</v>
      </c>
      <c r="AJ76" s="719">
        <f>+'P01 2023'!FD47</f>
        <v>11331.627</v>
      </c>
      <c r="AK76" s="807">
        <f>+'P01 2023'!FS64</f>
        <v>18306.983</v>
      </c>
      <c r="AL76" s="621"/>
      <c r="AM76" s="621"/>
      <c r="AN76" s="621"/>
      <c r="AO76" s="621"/>
      <c r="AP76" s="621"/>
      <c r="AQ76" s="621"/>
      <c r="AR76" s="621"/>
      <c r="AS76" s="621"/>
      <c r="AT76" s="621"/>
      <c r="AU76" s="761"/>
      <c r="AV76" s="1601"/>
      <c r="AW76" s="1601"/>
      <c r="AX76" s="1601"/>
      <c r="AY76" s="1601"/>
      <c r="AZ76" s="1505"/>
      <c r="BA76" s="1505"/>
      <c r="BB76" s="621"/>
      <c r="BC76" s="621"/>
      <c r="BD76" s="621"/>
      <c r="BE76" s="621"/>
      <c r="BF76" s="621"/>
      <c r="BG76" s="621"/>
      <c r="BH76" s="621"/>
      <c r="BI76" s="722"/>
      <c r="BJ76" s="621"/>
      <c r="BK76" s="722"/>
      <c r="BL76" s="722"/>
      <c r="BM76" s="722"/>
      <c r="BN76" s="722"/>
      <c r="BP76" s="381"/>
      <c r="BQ76" s="621"/>
      <c r="BR76" s="574"/>
      <c r="BS76" s="381"/>
      <c r="BT76" s="624"/>
      <c r="BU76" s="624"/>
    </row>
    <row r="77" spans="1:73" ht="15" hidden="1" customHeight="1" x14ac:dyDescent="0.25">
      <c r="B77" s="1594" t="s">
        <v>364</v>
      </c>
      <c r="C77" s="608"/>
      <c r="D77" s="1328"/>
      <c r="E77" s="8"/>
      <c r="F77" s="8"/>
      <c r="G77" s="8" t="s">
        <v>783</v>
      </c>
      <c r="H77" s="932" t="s">
        <v>309</v>
      </c>
      <c r="I77" s="963">
        <v>0</v>
      </c>
      <c r="J77" s="960">
        <v>0</v>
      </c>
      <c r="K77" s="961">
        <f ca="1">SUMIF(U$3:$AK67,"ok",U77:AK77)</f>
        <v>0</v>
      </c>
      <c r="L77" s="962">
        <f t="shared" ca="1" si="13"/>
        <v>0</v>
      </c>
      <c r="M77" s="960">
        <v>0</v>
      </c>
      <c r="N77" s="942">
        <f t="shared" ref="N77:N138" si="15">+IFERROR(M77/J77,0)</f>
        <v>0</v>
      </c>
      <c r="O77" s="960">
        <v>0</v>
      </c>
      <c r="P77" s="952">
        <f t="shared" si="14"/>
        <v>0</v>
      </c>
      <c r="Q77" s="514">
        <f>+'P01 2023'!CH68</f>
        <v>124.19999999999999</v>
      </c>
      <c r="R77" s="452">
        <f ca="1">SUMIF(U$3:$AK70,"SI",U77:AK77)</f>
        <v>0</v>
      </c>
      <c r="S77" s="973">
        <f t="shared" ca="1" si="6"/>
        <v>0</v>
      </c>
      <c r="T77" s="946">
        <v>0</v>
      </c>
      <c r="U77" s="896">
        <v>0</v>
      </c>
      <c r="V77" s="1232">
        <v>0</v>
      </c>
      <c r="W77" s="546">
        <v>0</v>
      </c>
      <c r="X77" s="514">
        <v>0</v>
      </c>
      <c r="Y77" s="546">
        <v>0</v>
      </c>
      <c r="Z77" s="546">
        <v>0</v>
      </c>
      <c r="AA77" s="487">
        <v>0</v>
      </c>
      <c r="AB77" s="616">
        <v>0</v>
      </c>
      <c r="AC77" s="487">
        <v>0</v>
      </c>
      <c r="AD77" s="616">
        <v>0</v>
      </c>
      <c r="AE77" s="487">
        <v>0</v>
      </c>
      <c r="AF77" s="1296">
        <v>0</v>
      </c>
      <c r="AG77" s="299">
        <v>0</v>
      </c>
      <c r="AH77" s="391">
        <f>+'P01 2023'!DX58</f>
        <v>320</v>
      </c>
      <c r="AI77" s="118">
        <f>+'P01 2023'!EN56</f>
        <v>100</v>
      </c>
      <c r="AJ77" s="719">
        <f>+'P01 2023'!FD48</f>
        <v>0</v>
      </c>
      <c r="AK77" s="807">
        <f>+'P01 2023'!FS65</f>
        <v>0</v>
      </c>
      <c r="AL77" s="621"/>
      <c r="AM77" s="621"/>
      <c r="AN77" s="621"/>
      <c r="AO77" s="621"/>
      <c r="AP77" s="621"/>
      <c r="AQ77" s="621"/>
      <c r="AR77" s="621"/>
      <c r="AS77" s="621"/>
      <c r="AT77" s="621"/>
      <c r="AU77" s="761"/>
      <c r="AV77" s="1601"/>
      <c r="AW77" s="1601"/>
      <c r="AX77" s="1601"/>
      <c r="AY77" s="1601"/>
      <c r="AZ77" s="1505"/>
      <c r="BA77" s="1505"/>
      <c r="BB77" s="621"/>
      <c r="BC77" s="621"/>
      <c r="BD77" s="621"/>
      <c r="BE77" s="621"/>
      <c r="BF77" s="621"/>
      <c r="BG77" s="621"/>
      <c r="BH77" s="621"/>
      <c r="BI77" s="722"/>
      <c r="BJ77" s="621"/>
      <c r="BK77" s="722"/>
      <c r="BL77" s="722"/>
      <c r="BM77" s="722"/>
      <c r="BN77" s="722"/>
      <c r="BP77" s="381"/>
      <c r="BQ77" s="621"/>
      <c r="BR77" s="574"/>
      <c r="BS77" s="381"/>
      <c r="BT77" s="624"/>
      <c r="BU77" s="624"/>
    </row>
    <row r="78" spans="1:73" ht="15" customHeight="1" x14ac:dyDescent="0.25">
      <c r="B78" s="1593" t="s">
        <v>365</v>
      </c>
      <c r="C78" s="388">
        <v>22</v>
      </c>
      <c r="D78" s="69"/>
      <c r="E78" s="77"/>
      <c r="F78" s="77"/>
      <c r="G78" s="77"/>
      <c r="H78" s="933" t="s">
        <v>15</v>
      </c>
      <c r="I78" s="1238">
        <f>+I79+I83+I85+I98+I107+I115+I118+I125+I130+I133+I138</f>
        <v>2404066</v>
      </c>
      <c r="J78" s="964">
        <f>+J79+J83+J85+J98+J107+J115+J118+J125+J130+J133+J138</f>
        <v>4625753</v>
      </c>
      <c r="K78" s="958">
        <f ca="1">SUMIF(T$3:$AK69,"ok",T78:AK78)</f>
        <v>1446273.0100000002</v>
      </c>
      <c r="L78" s="941">
        <f t="shared" ca="1" si="13"/>
        <v>0.31265677393496805</v>
      </c>
      <c r="M78" s="958">
        <f>+'P01 2024'!CG65</f>
        <v>3153423.3119999999</v>
      </c>
      <c r="N78" s="941">
        <f t="shared" si="15"/>
        <v>0.68171026684736513</v>
      </c>
      <c r="O78" s="958">
        <f>+'P01 2024'!CH65</f>
        <v>1472329.6880000001</v>
      </c>
      <c r="P78" s="951">
        <f t="shared" si="14"/>
        <v>0.31828973315263487</v>
      </c>
      <c r="Q78" s="474">
        <f>+'P01 2023'!CH69</f>
        <v>4521644.8649999993</v>
      </c>
      <c r="R78" s="474">
        <f ca="1">+R79+R83+R85+R98+R107+R115+R118+R125+R130+R133+R138</f>
        <v>1028993.9415749999</v>
      </c>
      <c r="S78" s="972">
        <f t="shared" ref="S78:S141" ca="1" si="16">IFERROR(R78/Q78,"0,00%")</f>
        <v>0.22757071205215054</v>
      </c>
      <c r="T78" s="947">
        <f>+'P01 2024'!K64</f>
        <v>48334.178999999996</v>
      </c>
      <c r="U78" s="192">
        <f>+U79+U83+U85+U98+U107+U115+U118+U125+U130+U133+U138</f>
        <v>121148.08204499999</v>
      </c>
      <c r="V78" s="195">
        <f>+'P01 2024'!Q43</f>
        <v>135483.64199999999</v>
      </c>
      <c r="W78" s="524">
        <f>+'P01 2023'!N45</f>
        <v>83995.907309999995</v>
      </c>
      <c r="X78" s="513">
        <f>+'P01 2024'!AE54</f>
        <v>336048.79</v>
      </c>
      <c r="Y78" s="524">
        <f>+'P01 2023'!AD58</f>
        <v>301256.00513999996</v>
      </c>
      <c r="Z78" s="195">
        <f>+'P01 2024'!AT47</f>
        <v>272454.29700000002</v>
      </c>
      <c r="AA78" s="192">
        <f>+AA79+AA83+AA85+AA98+AA107+AA115+AA118+AA125+AA130+AA133+AA138</f>
        <v>147890.604555</v>
      </c>
      <c r="AB78" s="617">
        <f>+'P01 2024'!BI43</f>
        <v>291375.77500000002</v>
      </c>
      <c r="AC78" s="192">
        <f>+AC79+AC83+AC85+AC98+AC107+AC115+AC118+AC125+AC130+AC133+AC138</f>
        <v>164218.33399499999</v>
      </c>
      <c r="AD78" s="617">
        <f>+'P01 2024'!BX56</f>
        <v>362576.32699999999</v>
      </c>
      <c r="AE78" s="192">
        <f>+'P01 2023'!BZ58</f>
        <v>210485.00852999999</v>
      </c>
      <c r="AF78" s="1272">
        <f>+'P01 2023'!CP56</f>
        <v>362320.67700000003</v>
      </c>
      <c r="AG78" s="195">
        <f>+'P01 2023'!DF45</f>
        <v>637910.98100000003</v>
      </c>
      <c r="AH78" s="810">
        <f>+'P01 2023'!DX59</f>
        <v>540107.45200000005</v>
      </c>
      <c r="AI78" s="825">
        <f>+'P01 2023'!EN57</f>
        <v>167771.69500000001</v>
      </c>
      <c r="AJ78" s="536">
        <f>+'P01 2023'!FD49</f>
        <v>410318.29</v>
      </c>
      <c r="AK78" s="806">
        <f>+'P01 2023'!FS66</f>
        <v>453217.48599999998</v>
      </c>
      <c r="AL78" s="621"/>
      <c r="AM78" s="621"/>
      <c r="AN78" s="621"/>
      <c r="AO78" s="621"/>
      <c r="AP78" s="621"/>
      <c r="AQ78" s="621"/>
      <c r="AR78" s="621"/>
      <c r="AS78" s="621"/>
      <c r="AT78" s="621"/>
      <c r="AU78" s="761"/>
      <c r="AV78" s="1601"/>
      <c r="AW78" s="1601"/>
      <c r="AX78" s="1601"/>
      <c r="AY78" s="1601"/>
      <c r="AZ78" s="1505"/>
      <c r="BA78" s="1505"/>
      <c r="BB78" s="621"/>
      <c r="BC78" s="621"/>
      <c r="BD78" s="621"/>
      <c r="BE78" s="621"/>
      <c r="BF78" s="621"/>
      <c r="BG78" s="621"/>
      <c r="BH78" s="621"/>
      <c r="BI78" s="722"/>
      <c r="BJ78" s="621"/>
      <c r="BK78" s="722"/>
      <c r="BL78" s="722"/>
      <c r="BM78" s="722"/>
      <c r="BN78" s="722"/>
      <c r="BP78" s="381"/>
      <c r="BQ78" s="621"/>
      <c r="BR78" s="574"/>
      <c r="BS78" s="381"/>
      <c r="BT78" s="624"/>
      <c r="BU78" s="624"/>
    </row>
    <row r="79" spans="1:73" s="99" customFormat="1" ht="15" hidden="1" customHeight="1" x14ac:dyDescent="0.25">
      <c r="A79" s="167"/>
      <c r="B79" s="1595" t="s">
        <v>366</v>
      </c>
      <c r="C79" s="1443" t="s">
        <v>328</v>
      </c>
      <c r="D79" s="1444" t="s">
        <v>162</v>
      </c>
      <c r="E79" s="493"/>
      <c r="F79" s="476"/>
      <c r="G79" s="476"/>
      <c r="H79" s="934" t="s">
        <v>44</v>
      </c>
      <c r="I79" s="965">
        <f>+'P01 2024'!H65</f>
        <v>20565</v>
      </c>
      <c r="J79" s="958">
        <f>+'P01 2024'!CE66</f>
        <v>32648.797999999999</v>
      </c>
      <c r="K79" s="958">
        <f ca="1">+K80+K81+K82</f>
        <v>14519.767</v>
      </c>
      <c r="L79" s="941">
        <f t="shared" ca="1" si="13"/>
        <v>0.44472592834811253</v>
      </c>
      <c r="M79" s="958">
        <f>+'P01 2024'!CG66</f>
        <v>19502.773000000001</v>
      </c>
      <c r="N79" s="941">
        <f t="shared" si="15"/>
        <v>0.59735041394173227</v>
      </c>
      <c r="O79" s="958">
        <f>+'P01 2024'!CH66</f>
        <v>13146.025</v>
      </c>
      <c r="P79" s="951">
        <f t="shared" si="14"/>
        <v>0.40264958605826773</v>
      </c>
      <c r="Q79" s="474">
        <f>+'P01 2023'!CH70</f>
        <v>30227.936759999997</v>
      </c>
      <c r="R79" s="475">
        <f ca="1">+SUM(R80:R82)</f>
        <v>27665.023184999998</v>
      </c>
      <c r="S79" s="972">
        <f t="shared" ca="1" si="16"/>
        <v>0.91521374431378821</v>
      </c>
      <c r="T79" s="947">
        <f>+'P01 2024'!K65</f>
        <v>0</v>
      </c>
      <c r="U79" s="897">
        <f>SUM(U80:U82)</f>
        <v>0</v>
      </c>
      <c r="V79" s="195">
        <f>+'P01 2024'!Q44</f>
        <v>6186.3339999999998</v>
      </c>
      <c r="W79" s="524">
        <f>+'P01 2023'!N46</f>
        <v>7289.9034750000001</v>
      </c>
      <c r="X79" s="513">
        <f>+'P01 2024'!AE55</f>
        <v>428.4</v>
      </c>
      <c r="Y79" s="524">
        <f>+'P01 2023'!AD59</f>
        <v>0</v>
      </c>
      <c r="Z79" s="195">
        <f>+'P01 2024'!AT48</f>
        <v>130.87799999999999</v>
      </c>
      <c r="AA79" s="490">
        <f>SUM(AA80:AA82)</f>
        <v>7808.278049999999</v>
      </c>
      <c r="AB79" s="1487">
        <v>0</v>
      </c>
      <c r="AC79" s="490">
        <f>SUM(AC80:AC82)</f>
        <v>3963.2137199999997</v>
      </c>
      <c r="AD79" s="617">
        <f>+'P01 2024'!BX57</f>
        <v>7774.1549999999997</v>
      </c>
      <c r="AE79" s="192">
        <f>+'P01 2023'!BZ59</f>
        <v>8603.6279399999985</v>
      </c>
      <c r="AF79" s="1272">
        <v>0</v>
      </c>
      <c r="AG79" s="195">
        <f>+'P01 2023'!DF46</f>
        <v>2032.422</v>
      </c>
      <c r="AH79" s="810">
        <f>+'P01 2023'!DX60</f>
        <v>342.351</v>
      </c>
      <c r="AI79" s="825">
        <f>+'P01 2023'!EN58</f>
        <v>1867.472</v>
      </c>
      <c r="AJ79" s="536">
        <f>+'P01 2023'!FD50</f>
        <v>0</v>
      </c>
      <c r="AK79" s="806">
        <f>+'P01 2023'!FS67</f>
        <v>0</v>
      </c>
      <c r="AL79" s="621"/>
      <c r="AM79" s="621"/>
      <c r="AN79" s="621"/>
      <c r="AO79" s="621"/>
      <c r="AP79" s="621"/>
      <c r="AQ79" s="621"/>
      <c r="AR79" s="621"/>
      <c r="AS79" s="621"/>
      <c r="AT79" s="621"/>
      <c r="AU79" s="761"/>
      <c r="AV79" s="1601"/>
      <c r="AW79" s="1601"/>
      <c r="AX79" s="1601"/>
      <c r="AY79" s="1601"/>
      <c r="AZ79" s="1505"/>
      <c r="BA79" s="1505"/>
      <c r="BB79" s="621"/>
      <c r="BC79" s="621"/>
      <c r="BD79" s="621"/>
      <c r="BE79" s="621"/>
      <c r="BF79" s="621"/>
      <c r="BG79" s="621"/>
      <c r="BH79" s="621"/>
      <c r="BI79" s="722"/>
      <c r="BJ79" s="621"/>
      <c r="BK79" s="722"/>
      <c r="BL79" s="722"/>
      <c r="BM79" s="722"/>
      <c r="BN79" s="722"/>
      <c r="BO79" s="575"/>
      <c r="BP79" s="381"/>
      <c r="BQ79" s="621"/>
      <c r="BR79" s="574"/>
      <c r="BS79" s="381"/>
      <c r="BT79" s="624"/>
      <c r="BU79" s="624"/>
    </row>
    <row r="80" spans="1:73" ht="15" hidden="1" customHeight="1" x14ac:dyDescent="0.25">
      <c r="B80" s="1595" t="s">
        <v>560</v>
      </c>
      <c r="C80" s="1445" t="s">
        <v>328</v>
      </c>
      <c r="D80" s="1446"/>
      <c r="E80" s="494" t="s">
        <v>167</v>
      </c>
      <c r="F80" s="477"/>
      <c r="G80" s="477" t="s">
        <v>745</v>
      </c>
      <c r="H80" s="1311" t="s">
        <v>457</v>
      </c>
      <c r="I80" s="963">
        <v>0</v>
      </c>
      <c r="J80" s="960">
        <v>0</v>
      </c>
      <c r="K80" s="966">
        <f ca="1">SUMIF(U$3:$AK69,"ok",U80:AK80)</f>
        <v>0</v>
      </c>
      <c r="L80" s="962">
        <f t="shared" ca="1" si="13"/>
        <v>0</v>
      </c>
      <c r="M80" s="960">
        <v>0</v>
      </c>
      <c r="N80" s="942">
        <f t="shared" si="15"/>
        <v>0</v>
      </c>
      <c r="O80" s="960">
        <v>0</v>
      </c>
      <c r="P80" s="952">
        <f t="shared" si="14"/>
        <v>0</v>
      </c>
      <c r="Q80" s="514">
        <v>0</v>
      </c>
      <c r="R80" s="452">
        <f ca="1">SUMIF(U$3:$AK72,"SI",U80:AK80)</f>
        <v>0</v>
      </c>
      <c r="S80" s="973" t="str">
        <f t="shared" ca="1" si="16"/>
        <v>0,00%</v>
      </c>
      <c r="T80" s="948"/>
      <c r="U80" s="896">
        <v>0</v>
      </c>
      <c r="V80" s="1232">
        <v>0</v>
      </c>
      <c r="W80" s="1281">
        <v>0</v>
      </c>
      <c r="X80" s="514">
        <v>0</v>
      </c>
      <c r="Y80" s="1281">
        <v>0</v>
      </c>
      <c r="Z80" s="1436">
        <v>0</v>
      </c>
      <c r="AA80" s="491">
        <v>0</v>
      </c>
      <c r="AB80" s="1488">
        <v>0</v>
      </c>
      <c r="AC80" s="491">
        <v>0</v>
      </c>
      <c r="AD80" s="1488">
        <v>0</v>
      </c>
      <c r="AE80" s="491">
        <v>0</v>
      </c>
      <c r="AF80" s="1296">
        <v>0</v>
      </c>
      <c r="AG80" s="299">
        <v>0</v>
      </c>
      <c r="AH80" s="826">
        <v>0</v>
      </c>
      <c r="AI80" s="120">
        <v>0</v>
      </c>
      <c r="AJ80" s="719">
        <v>0</v>
      </c>
      <c r="AK80" s="391">
        <v>0</v>
      </c>
      <c r="AL80" s="621"/>
      <c r="AM80" s="621"/>
      <c r="AN80" s="621"/>
      <c r="AO80" s="621"/>
      <c r="AP80" s="621"/>
      <c r="AQ80" s="621"/>
      <c r="AR80" s="621"/>
      <c r="AS80" s="621"/>
      <c r="AT80" s="621"/>
      <c r="AU80" s="761"/>
      <c r="AV80" s="1601"/>
      <c r="AW80" s="1601"/>
      <c r="AX80" s="1601"/>
      <c r="AY80" s="1601"/>
      <c r="AZ80" s="1505"/>
      <c r="BA80" s="1505"/>
      <c r="BB80" s="621"/>
      <c r="BC80" s="621"/>
      <c r="BD80" s="621"/>
      <c r="BE80" s="621"/>
      <c r="BF80" s="621"/>
      <c r="BG80" s="621"/>
      <c r="BH80" s="621"/>
      <c r="BI80" s="722"/>
      <c r="BJ80" s="621"/>
      <c r="BK80" s="722"/>
      <c r="BL80" s="722"/>
      <c r="BM80" s="722"/>
      <c r="BN80" s="722"/>
      <c r="BP80" s="381"/>
      <c r="BQ80" s="621"/>
      <c r="BR80" s="574"/>
      <c r="BS80" s="381"/>
      <c r="BT80" s="624"/>
      <c r="BU80" s="624"/>
    </row>
    <row r="81" spans="1:73" ht="15" hidden="1" customHeight="1" x14ac:dyDescent="0.25">
      <c r="B81" s="1593" t="s">
        <v>561</v>
      </c>
      <c r="C81" s="608"/>
      <c r="D81" s="1328"/>
      <c r="E81" s="8" t="s">
        <v>163</v>
      </c>
      <c r="F81" s="8"/>
      <c r="G81" s="8" t="str">
        <f>+CONCATENATE($C$78,"",$D$79,"",$E$81)</f>
        <v>22.02.002</v>
      </c>
      <c r="H81" s="932" t="s">
        <v>45</v>
      </c>
      <c r="I81" s="963">
        <f>+'P01 2024'!H66</f>
        <v>17115</v>
      </c>
      <c r="J81" s="960">
        <f>+'P01 2024'!CE67</f>
        <v>21533.651000000002</v>
      </c>
      <c r="K81" s="966">
        <f ca="1">SUMIF(U$3:$AK70,"ok",U81:AK81)</f>
        <v>7551.8379999999997</v>
      </c>
      <c r="L81" s="962">
        <f t="shared" ca="1" si="13"/>
        <v>0.35069937745345642</v>
      </c>
      <c r="M81" s="960">
        <f>+'P01 2024'!CG67</f>
        <v>10437.825999999999</v>
      </c>
      <c r="N81" s="942">
        <f t="shared" si="15"/>
        <v>0.48472161084063259</v>
      </c>
      <c r="O81" s="960">
        <f>+'P01 2024'!CH67</f>
        <v>11095.825000000001</v>
      </c>
      <c r="P81" s="952">
        <f t="shared" si="14"/>
        <v>0.5152783891593673</v>
      </c>
      <c r="Q81" s="514">
        <f>+'P01 2023'!CH71</f>
        <v>20820.009285</v>
      </c>
      <c r="R81" s="452">
        <f ca="1">SUMIF(U$3:$AK73,"SI",U81:AK81)</f>
        <v>19671.837209999998</v>
      </c>
      <c r="S81" s="973">
        <f t="shared" ca="1" si="16"/>
        <v>0.94485247055930877</v>
      </c>
      <c r="T81" s="946">
        <f>+'P01 2024'!K66</f>
        <v>0</v>
      </c>
      <c r="U81" s="896">
        <v>0</v>
      </c>
      <c r="V81" s="1232">
        <f>+'P01 2024'!Q45</f>
        <v>618.20500000000004</v>
      </c>
      <c r="W81" s="546">
        <f>+'P01 2023'!N47</f>
        <v>776.5397999999999</v>
      </c>
      <c r="X81" s="514">
        <f>+'P01 2024'!AE56</f>
        <v>428.4</v>
      </c>
      <c r="Y81" s="546">
        <v>0</v>
      </c>
      <c r="Z81" s="299">
        <f>+'P01 2024'!AT49</f>
        <v>130.87799999999999</v>
      </c>
      <c r="AA81" s="487">
        <f>+'P01 2023'!AT58</f>
        <v>6328.4557499999992</v>
      </c>
      <c r="AB81" s="616">
        <v>0</v>
      </c>
      <c r="AC81" s="487">
        <f>+'P01 2023'!BJ47</f>
        <v>3963.2137199999997</v>
      </c>
      <c r="AD81" s="616">
        <f>+'P01 2024'!BX58</f>
        <v>6374.3549999999996</v>
      </c>
      <c r="AE81" s="491">
        <f>+'P01 2023'!BZ60</f>
        <v>8603.6279399999985</v>
      </c>
      <c r="AF81" s="1296">
        <v>0</v>
      </c>
      <c r="AG81" s="299">
        <f>+'P01 2023'!DF47</f>
        <v>831.41099999999994</v>
      </c>
      <c r="AH81" s="391">
        <f>+'P01 2023'!DX61</f>
        <v>342.351</v>
      </c>
      <c r="AI81" s="118">
        <f>+'P01 2023'!EN59</f>
        <v>1867.472</v>
      </c>
      <c r="AJ81" s="719">
        <f>+'P01 2023'!FD51</f>
        <v>0</v>
      </c>
      <c r="AK81" s="391">
        <f>+'P01 2023'!FS68</f>
        <v>0</v>
      </c>
      <c r="AL81" s="621"/>
      <c r="AM81" s="621"/>
      <c r="AN81" s="621"/>
      <c r="AO81" s="621"/>
      <c r="AP81" s="621"/>
      <c r="AQ81" s="621"/>
      <c r="AR81" s="621"/>
      <c r="AS81" s="621"/>
      <c r="AT81" s="621"/>
      <c r="AU81" s="761"/>
      <c r="AV81" s="1601"/>
      <c r="AW81" s="1601"/>
      <c r="AX81" s="1601"/>
      <c r="AY81" s="1601"/>
      <c r="AZ81" s="1505"/>
      <c r="BA81" s="1505"/>
      <c r="BB81" s="621"/>
      <c r="BC81" s="621"/>
      <c r="BD81" s="621"/>
      <c r="BE81" s="621"/>
      <c r="BF81" s="621"/>
      <c r="BG81" s="621"/>
      <c r="BH81" s="621"/>
      <c r="BI81" s="722"/>
      <c r="BJ81" s="621"/>
      <c r="BK81" s="722"/>
      <c r="BL81" s="722"/>
      <c r="BM81" s="722"/>
      <c r="BN81" s="722"/>
      <c r="BP81" s="381"/>
      <c r="BQ81" s="621"/>
      <c r="BR81" s="574"/>
      <c r="BS81" s="381"/>
      <c r="BT81" s="624"/>
      <c r="BU81" s="624"/>
    </row>
    <row r="82" spans="1:73" ht="15" hidden="1" customHeight="1" x14ac:dyDescent="0.25">
      <c r="B82" s="1593" t="s">
        <v>367</v>
      </c>
      <c r="C82" s="608"/>
      <c r="D82" s="1328"/>
      <c r="E82" s="8" t="s">
        <v>164</v>
      </c>
      <c r="F82" s="8"/>
      <c r="G82" s="8" t="str">
        <f>+CONCATENATE($C$78,"",$D$79,"",E82)</f>
        <v>22.02.003</v>
      </c>
      <c r="H82" s="932" t="s">
        <v>125</v>
      </c>
      <c r="I82" s="963">
        <f>+'P01 2024'!H67</f>
        <v>3450</v>
      </c>
      <c r="J82" s="960">
        <f>+'P01 2024'!CE68</f>
        <v>11115.147000000001</v>
      </c>
      <c r="K82" s="966">
        <f ca="1">SUMIF(U$3:$AK71,"ok",U82:AK82)</f>
        <v>6967.9290000000001</v>
      </c>
      <c r="L82" s="962">
        <f t="shared" ca="1" si="13"/>
        <v>0.62688590623227924</v>
      </c>
      <c r="M82" s="960">
        <f>+'P01 2024'!CG68</f>
        <v>9064.9470000000001</v>
      </c>
      <c r="N82" s="942">
        <f t="shared" si="15"/>
        <v>0.81554899813740644</v>
      </c>
      <c r="O82" s="960">
        <f>+'P01 2024'!CH68</f>
        <v>2050.1999999999998</v>
      </c>
      <c r="P82" s="952">
        <f t="shared" si="14"/>
        <v>0.18445100186259342</v>
      </c>
      <c r="Q82" s="514">
        <f>+'P01 2023'!CH72</f>
        <v>9407.9274749999986</v>
      </c>
      <c r="R82" s="452">
        <f ca="1">SUMIF(U$3:$AK74,"SI",U82:AK82)</f>
        <v>7993.1859749999985</v>
      </c>
      <c r="S82" s="973">
        <f t="shared" ca="1" si="16"/>
        <v>0.84962240581047843</v>
      </c>
      <c r="T82" s="946">
        <f>+'P01 2024'!K67</f>
        <v>0</v>
      </c>
      <c r="U82" s="896">
        <v>0</v>
      </c>
      <c r="V82" s="1232">
        <f>+'P01 2024'!Q46</f>
        <v>5568.1289999999999</v>
      </c>
      <c r="W82" s="546">
        <f>+'P01 2023'!N48</f>
        <v>6513.3636749999987</v>
      </c>
      <c r="X82" s="514">
        <v>0</v>
      </c>
      <c r="Y82" s="546">
        <v>0</v>
      </c>
      <c r="Z82" s="299">
        <v>0</v>
      </c>
      <c r="AA82" s="487">
        <f>+'P01 2023'!AT59</f>
        <v>1479.8222999999998</v>
      </c>
      <c r="AB82" s="616">
        <v>0</v>
      </c>
      <c r="AC82" s="1493">
        <v>0</v>
      </c>
      <c r="AD82" s="616">
        <f>+'P01 2024'!BX59</f>
        <v>1399.8</v>
      </c>
      <c r="AE82" s="491">
        <f>+'P01 2023'!BZ61</f>
        <v>0</v>
      </c>
      <c r="AF82" s="1296">
        <v>0</v>
      </c>
      <c r="AG82" s="299">
        <f>+'P01 2023'!DF48</f>
        <v>1201.011</v>
      </c>
      <c r="AH82" s="391">
        <v>0</v>
      </c>
      <c r="AI82" s="120">
        <v>0</v>
      </c>
      <c r="AJ82" s="719">
        <v>0</v>
      </c>
      <c r="AK82" s="391">
        <f>+'P01 2023'!FS69</f>
        <v>0</v>
      </c>
      <c r="AL82" s="621"/>
      <c r="AM82" s="621"/>
      <c r="AN82" s="621"/>
      <c r="AO82" s="621"/>
      <c r="AP82" s="621"/>
      <c r="AQ82" s="621"/>
      <c r="AR82" s="621"/>
      <c r="AS82" s="621"/>
      <c r="AT82" s="621"/>
      <c r="AU82" s="761"/>
      <c r="AV82" s="1601"/>
      <c r="AW82" s="1601"/>
      <c r="AX82" s="1601"/>
      <c r="AY82" s="1601"/>
      <c r="AZ82" s="1505"/>
      <c r="BA82" s="1505"/>
      <c r="BB82" s="621"/>
      <c r="BC82" s="621"/>
      <c r="BD82" s="621"/>
      <c r="BE82" s="621"/>
      <c r="BF82" s="621"/>
      <c r="BG82" s="621"/>
      <c r="BH82" s="621"/>
      <c r="BI82" s="722"/>
      <c r="BJ82" s="621"/>
      <c r="BK82" s="722"/>
      <c r="BL82" s="722"/>
      <c r="BM82" s="722"/>
      <c r="BN82" s="722"/>
      <c r="BP82" s="381"/>
      <c r="BQ82" s="621"/>
      <c r="BR82" s="574"/>
      <c r="BS82" s="381"/>
      <c r="BT82" s="624"/>
      <c r="BU82" s="624"/>
    </row>
    <row r="83" spans="1:73" s="99" customFormat="1" ht="15" hidden="1" customHeight="1" x14ac:dyDescent="0.25">
      <c r="A83" s="167"/>
      <c r="B83" s="1593" t="s">
        <v>483</v>
      </c>
      <c r="C83" s="388"/>
      <c r="D83" s="69" t="s">
        <v>165</v>
      </c>
      <c r="E83" s="77"/>
      <c r="F83" s="77"/>
      <c r="G83" s="77"/>
      <c r="H83" s="935" t="s">
        <v>46</v>
      </c>
      <c r="I83" s="965">
        <f>+'P01 2024'!H68</f>
        <v>30000</v>
      </c>
      <c r="J83" s="958">
        <f>+'P01 2024'!CE69</f>
        <v>30000</v>
      </c>
      <c r="K83" s="964">
        <f ca="1">SUMIF(U$3:$AK74,"ok",U83:AK83)</f>
        <v>30000</v>
      </c>
      <c r="L83" s="941">
        <f t="shared" ca="1" si="13"/>
        <v>1</v>
      </c>
      <c r="M83" s="958">
        <f>+'P01 2024'!CG69</f>
        <v>30000</v>
      </c>
      <c r="N83" s="943">
        <f t="shared" si="15"/>
        <v>1</v>
      </c>
      <c r="O83" s="958">
        <f>+'P01 2024'!CH69</f>
        <v>0</v>
      </c>
      <c r="P83" s="951">
        <f t="shared" si="14"/>
        <v>0</v>
      </c>
      <c r="Q83" s="513">
        <v>0</v>
      </c>
      <c r="R83" s="474">
        <f ca="1">SUMIF(U$3:$AK75,"SI",U83:AK83)</f>
        <v>0</v>
      </c>
      <c r="S83" s="972" t="str">
        <f t="shared" ca="1" si="16"/>
        <v>0,00%</v>
      </c>
      <c r="T83" s="947">
        <f>+'P01 2024'!K68</f>
        <v>0</v>
      </c>
      <c r="U83" s="897">
        <v>0</v>
      </c>
      <c r="V83" s="1234">
        <v>0</v>
      </c>
      <c r="W83" s="524">
        <v>0</v>
      </c>
      <c r="X83" s="513">
        <v>0</v>
      </c>
      <c r="Y83" s="524">
        <v>0</v>
      </c>
      <c r="Z83" s="195">
        <v>0</v>
      </c>
      <c r="AA83" s="192">
        <f>SUM(AA84)</f>
        <v>0</v>
      </c>
      <c r="AB83" s="617">
        <v>0</v>
      </c>
      <c r="AC83" s="192">
        <f>+AC84</f>
        <v>0</v>
      </c>
      <c r="AD83" s="195">
        <f>+'P01 2024'!BX60</f>
        <v>30000</v>
      </c>
      <c r="AE83" s="192">
        <v>0</v>
      </c>
      <c r="AF83" s="1272">
        <f>+'P01 2023'!CP60</f>
        <v>35000</v>
      </c>
      <c r="AG83" s="195">
        <v>0</v>
      </c>
      <c r="AH83" s="392">
        <f>+'P01 2023'!DX63</f>
        <v>35000</v>
      </c>
      <c r="AI83" s="119">
        <v>0</v>
      </c>
      <c r="AJ83" s="195">
        <v>0</v>
      </c>
      <c r="AK83" s="806">
        <v>0</v>
      </c>
      <c r="AL83" s="621"/>
      <c r="AM83" s="621"/>
      <c r="AN83" s="621"/>
      <c r="AO83" s="621"/>
      <c r="AP83" s="621"/>
      <c r="AQ83" s="621"/>
      <c r="AR83" s="621"/>
      <c r="AS83" s="621"/>
      <c r="AT83" s="621"/>
      <c r="AU83" s="761"/>
      <c r="AV83" s="1601"/>
      <c r="AW83" s="1601"/>
      <c r="AX83" s="1601"/>
      <c r="AY83" s="1601"/>
      <c r="AZ83" s="1505"/>
      <c r="BA83" s="1505"/>
      <c r="BB83" s="621"/>
      <c r="BC83" s="621"/>
      <c r="BD83" s="621"/>
      <c r="BE83" s="621"/>
      <c r="BF83" s="621"/>
      <c r="BG83" s="621"/>
      <c r="BH83" s="621"/>
      <c r="BI83" s="722"/>
      <c r="BJ83" s="621"/>
      <c r="BK83" s="722"/>
      <c r="BL83" s="722"/>
      <c r="BM83" s="722"/>
      <c r="BN83" s="722"/>
      <c r="BO83" s="575"/>
      <c r="BP83" s="381"/>
      <c r="BQ83" s="621"/>
      <c r="BR83" s="574"/>
      <c r="BS83" s="381"/>
      <c r="BT83" s="624"/>
      <c r="BU83" s="624"/>
    </row>
    <row r="84" spans="1:73" ht="15" hidden="1" customHeight="1" x14ac:dyDescent="0.25">
      <c r="B84" s="1593" t="s">
        <v>484</v>
      </c>
      <c r="C84" s="608"/>
      <c r="D84" s="1328"/>
      <c r="E84" s="8" t="s">
        <v>167</v>
      </c>
      <c r="F84" s="8"/>
      <c r="G84" s="8" t="str">
        <f>+CONCATENATE($C$78,"",$D$83,"",E84)</f>
        <v>22.03.001</v>
      </c>
      <c r="H84" s="932" t="s">
        <v>103</v>
      </c>
      <c r="I84" s="963">
        <f>+'P01 2024'!H69</f>
        <v>30000</v>
      </c>
      <c r="J84" s="960">
        <f>+'P01 2024'!CE70</f>
        <v>30000</v>
      </c>
      <c r="K84" s="966">
        <f ca="1">SUMIF(U$3:$AK75,"ok",U84:AK84)</f>
        <v>30000</v>
      </c>
      <c r="L84" s="962">
        <f t="shared" ca="1" si="13"/>
        <v>1</v>
      </c>
      <c r="M84" s="960">
        <f>+'P01 2024'!CG70</f>
        <v>30000</v>
      </c>
      <c r="N84" s="944">
        <f t="shared" si="15"/>
        <v>1</v>
      </c>
      <c r="O84" s="960">
        <f>+'P01 2024'!CH70</f>
        <v>0</v>
      </c>
      <c r="P84" s="953">
        <f t="shared" si="14"/>
        <v>0</v>
      </c>
      <c r="Q84" s="514">
        <v>0</v>
      </c>
      <c r="R84" s="452">
        <f ca="1">SUMIF(U$3:$AK76,"SI",U84:AK84)</f>
        <v>0</v>
      </c>
      <c r="S84" s="973" t="str">
        <f t="shared" ca="1" si="16"/>
        <v>0,00%</v>
      </c>
      <c r="T84" s="946">
        <f>+'P01 2024'!K69</f>
        <v>0</v>
      </c>
      <c r="U84" s="896">
        <v>0</v>
      </c>
      <c r="V84" s="1232">
        <v>0</v>
      </c>
      <c r="W84" s="546">
        <v>0</v>
      </c>
      <c r="X84" s="514">
        <v>0</v>
      </c>
      <c r="Y84" s="546">
        <v>0</v>
      </c>
      <c r="Z84" s="299"/>
      <c r="AA84" s="487">
        <v>0</v>
      </c>
      <c r="AB84" s="616">
        <v>0</v>
      </c>
      <c r="AC84" s="1493">
        <v>0</v>
      </c>
      <c r="AD84" s="616">
        <f>+'P01 2024'!BX61</f>
        <v>30000</v>
      </c>
      <c r="AE84" s="487">
        <v>0</v>
      </c>
      <c r="AF84" s="1296">
        <f>+'P01 2023'!CP61</f>
        <v>35000</v>
      </c>
      <c r="AG84" s="299">
        <v>0</v>
      </c>
      <c r="AH84" s="391">
        <f>+'P01 2023'!DX64</f>
        <v>35000</v>
      </c>
      <c r="AI84" s="118">
        <v>0</v>
      </c>
      <c r="AJ84" s="719">
        <v>0</v>
      </c>
      <c r="AK84" s="391">
        <v>0</v>
      </c>
      <c r="AL84" s="621"/>
      <c r="AM84" s="621"/>
      <c r="AN84" s="621"/>
      <c r="AO84" s="621"/>
      <c r="AP84" s="621"/>
      <c r="AQ84" s="621"/>
      <c r="AR84" s="621"/>
      <c r="AS84" s="621"/>
      <c r="AT84" s="621"/>
      <c r="AU84" s="761"/>
      <c r="AV84" s="1601"/>
      <c r="AW84" s="1601"/>
      <c r="AX84" s="1601"/>
      <c r="AY84" s="1601"/>
      <c r="AZ84" s="1505"/>
      <c r="BA84" s="1505"/>
      <c r="BB84" s="621"/>
      <c r="BC84" s="621"/>
      <c r="BD84" s="621"/>
      <c r="BE84" s="621"/>
      <c r="BF84" s="621"/>
      <c r="BG84" s="621"/>
      <c r="BH84" s="621"/>
      <c r="BI84" s="722"/>
      <c r="BJ84" s="621"/>
      <c r="BK84" s="722"/>
      <c r="BL84" s="722"/>
      <c r="BM84" s="722"/>
      <c r="BN84" s="722"/>
      <c r="BP84" s="381"/>
      <c r="BQ84" s="621"/>
      <c r="BR84" s="574"/>
      <c r="BS84" s="381"/>
      <c r="BT84" s="624"/>
      <c r="BU84" s="624"/>
    </row>
    <row r="85" spans="1:73" s="99" customFormat="1" ht="15" hidden="1" customHeight="1" x14ac:dyDescent="0.25">
      <c r="A85" s="167"/>
      <c r="B85" s="1593" t="s">
        <v>368</v>
      </c>
      <c r="C85" s="388"/>
      <c r="D85" s="69" t="s">
        <v>166</v>
      </c>
      <c r="E85" s="77"/>
      <c r="F85" s="77"/>
      <c r="G85" s="77"/>
      <c r="H85" s="935" t="s">
        <v>47</v>
      </c>
      <c r="I85" s="965">
        <f>+'P01 2024'!H70</f>
        <v>58934.061000000002</v>
      </c>
      <c r="J85" s="958">
        <f>SUM(J86:J97)</f>
        <v>52307.558999999994</v>
      </c>
      <c r="K85" s="964">
        <f ca="1">SUM(K86:K97)</f>
        <v>23304.677</v>
      </c>
      <c r="L85" s="941">
        <f t="shared" ca="1" si="13"/>
        <v>0.44553172515658784</v>
      </c>
      <c r="M85" s="958">
        <f>+'P01 2024'!CG71</f>
        <v>33502.103999999999</v>
      </c>
      <c r="N85" s="943">
        <f t="shared" si="15"/>
        <v>0.6404830322898456</v>
      </c>
      <c r="O85" s="958">
        <f>+'P01 2024'!CH71</f>
        <v>18805.455000000002</v>
      </c>
      <c r="P85" s="954">
        <f t="shared" si="14"/>
        <v>0.35951696771015457</v>
      </c>
      <c r="Q85" s="515">
        <f>+'P01 2023'!CH73</f>
        <v>45552.473819999999</v>
      </c>
      <c r="R85" s="2">
        <f ca="1">+SUM(R86:R97)</f>
        <v>36158.767245000003</v>
      </c>
      <c r="S85" s="972">
        <f t="shared" ca="1" si="16"/>
        <v>0.79378273478364525</v>
      </c>
      <c r="T85" s="947">
        <f>+'P01 2024'!K70</f>
        <v>1254.3109999999999</v>
      </c>
      <c r="U85" s="192">
        <f>SUM(U86:U97)</f>
        <v>774.89414999999997</v>
      </c>
      <c r="V85" s="195">
        <f>+'P01 2024'!Q47</f>
        <v>4226.6109999999999</v>
      </c>
      <c r="W85" s="524">
        <f>+'P01 2023'!N49</f>
        <v>4821.9956549999997</v>
      </c>
      <c r="X85" s="513">
        <f>+'P01 2024'!AE57</f>
        <v>7948.4089999999997</v>
      </c>
      <c r="Y85" s="524">
        <f>SUM(Y86:Y97)</f>
        <v>5782.4601299999986</v>
      </c>
      <c r="Z85" s="195">
        <f>+'P01 2024'!AT50</f>
        <v>2777.3409999999999</v>
      </c>
      <c r="AA85" s="192">
        <f>SUM(AA86:AA97)</f>
        <v>5809.7323799999995</v>
      </c>
      <c r="AB85" s="617">
        <f>+'P01 2024'!BI44</f>
        <v>2859.4209999999998</v>
      </c>
      <c r="AC85" s="192">
        <f>SUM(AC86:AC97)</f>
        <v>13495.140404999998</v>
      </c>
      <c r="AD85" s="195">
        <f>+'P01 2024'!BX62</f>
        <v>4238.5839999999998</v>
      </c>
      <c r="AE85" s="192">
        <f>+'P01 2023'!BZ62</f>
        <v>5474.5445249999993</v>
      </c>
      <c r="AF85" s="1272">
        <f>+'P01 2023'!CP62</f>
        <v>3596.4639999999999</v>
      </c>
      <c r="AG85" s="195">
        <f>+'P01 2023'!DF49</f>
        <v>2886.2570000000001</v>
      </c>
      <c r="AH85" s="392">
        <f>+'P01 2023'!DX65</f>
        <v>17003.399000000001</v>
      </c>
      <c r="AI85" s="119">
        <f>+'P01 2023'!EN60</f>
        <v>2948.3870000000002</v>
      </c>
      <c r="AJ85" s="195">
        <f>+'P01 2023'!FD52</f>
        <v>10333.853999999999</v>
      </c>
      <c r="AK85" s="806">
        <f>+'P01 2023'!FS70</f>
        <v>24062.223999999998</v>
      </c>
      <c r="AL85" s="621"/>
      <c r="AM85" s="621"/>
      <c r="AN85" s="621"/>
      <c r="AO85" s="621"/>
      <c r="AP85" s="621"/>
      <c r="AQ85" s="621"/>
      <c r="AR85" s="621"/>
      <c r="AS85" s="621"/>
      <c r="AT85" s="621"/>
      <c r="AU85" s="761"/>
      <c r="AV85" s="1601"/>
      <c r="AW85" s="1601"/>
      <c r="AX85" s="1601"/>
      <c r="AY85" s="1601"/>
      <c r="AZ85" s="1505"/>
      <c r="BA85" s="1505"/>
      <c r="BB85" s="621"/>
      <c r="BC85" s="621"/>
      <c r="BD85" s="621"/>
      <c r="BE85" s="621"/>
      <c r="BF85" s="621"/>
      <c r="BG85" s="621"/>
      <c r="BH85" s="621"/>
      <c r="BI85" s="722"/>
      <c r="BJ85" s="621"/>
      <c r="BK85" s="722"/>
      <c r="BL85" s="722"/>
      <c r="BM85" s="722"/>
      <c r="BN85" s="722"/>
      <c r="BO85" s="575"/>
      <c r="BP85" s="381"/>
      <c r="BQ85" s="621"/>
      <c r="BR85" s="574"/>
      <c r="BS85" s="381"/>
      <c r="BT85" s="624"/>
      <c r="BU85" s="624"/>
    </row>
    <row r="86" spans="1:73" ht="15" hidden="1" customHeight="1" x14ac:dyDescent="0.25">
      <c r="B86" s="1593" t="s">
        <v>369</v>
      </c>
      <c r="C86" s="608"/>
      <c r="D86" s="1328"/>
      <c r="E86" s="8" t="s">
        <v>167</v>
      </c>
      <c r="F86" s="8"/>
      <c r="G86" s="8" t="str">
        <f>+CONCATENATE($C$78,"",$D$85,"",E86)</f>
        <v>22.04.001</v>
      </c>
      <c r="H86" s="932" t="s">
        <v>104</v>
      </c>
      <c r="I86" s="963">
        <f>+'P01 2024'!H71</f>
        <v>12000</v>
      </c>
      <c r="J86" s="960">
        <f>+'P01 2024'!CE72</f>
        <v>4976.8209999999999</v>
      </c>
      <c r="K86" s="961">
        <f ca="1">SUMIF(T$3:$AK76,"ok",T86:AK86)</f>
        <v>1647.2149999999999</v>
      </c>
      <c r="L86" s="962">
        <f t="shared" ca="1" si="13"/>
        <v>0.33097734477490748</v>
      </c>
      <c r="M86" s="960">
        <f>+'P01 2024'!CG72</f>
        <v>4974.3950000000004</v>
      </c>
      <c r="N86" s="942">
        <f t="shared" si="15"/>
        <v>0.99951254023401692</v>
      </c>
      <c r="O86" s="960">
        <f>+'P01 2024'!CH72</f>
        <v>2.4260000000000002</v>
      </c>
      <c r="P86" s="952">
        <f t="shared" si="14"/>
        <v>4.8745976598314468E-4</v>
      </c>
      <c r="Q86" s="514">
        <f>+'P01 2023'!CH74</f>
        <v>4487.4960749999991</v>
      </c>
      <c r="R86" s="452">
        <f ca="1">SUMIF(U$3:$AK76,"SI",U86:AK86)</f>
        <v>3859.7447699999998</v>
      </c>
      <c r="S86" s="973">
        <f t="shared" ca="1" si="16"/>
        <v>0.86011100745085345</v>
      </c>
      <c r="T86" s="946">
        <f>+'P01 2024'!K71</f>
        <v>1184.3109999999999</v>
      </c>
      <c r="U86" s="898">
        <f>+'P01 2023'!I73</f>
        <v>7.2346499999999994</v>
      </c>
      <c r="V86" s="1228">
        <f>+'P01 2024'!Q48</f>
        <v>416.786</v>
      </c>
      <c r="W86" s="546">
        <f>+'P01 2023'!N50</f>
        <v>300.52260000000001</v>
      </c>
      <c r="X86" s="514">
        <v>0</v>
      </c>
      <c r="Y86" s="546">
        <f>+'P01 2023'!AD63</f>
        <v>103.49999999999999</v>
      </c>
      <c r="Z86" s="299">
        <v>0</v>
      </c>
      <c r="AA86" s="487">
        <f>+'P01 2023'!AT61</f>
        <v>471.31829999999997</v>
      </c>
      <c r="AB86" s="616">
        <f>+'P01 2024'!BI45</f>
        <v>46.118000000000002</v>
      </c>
      <c r="AC86" s="487">
        <f>+'P01 2023'!BJ50</f>
        <v>385.05104999999992</v>
      </c>
      <c r="AD86" s="616">
        <v>0</v>
      </c>
      <c r="AE86" s="1604">
        <f>+'P01 2023'!BZ63</f>
        <v>2592.1181699999997</v>
      </c>
      <c r="AF86" s="1296">
        <f>+'P01 2023'!CP63</f>
        <v>497.53899999999999</v>
      </c>
      <c r="AG86" s="299">
        <v>0</v>
      </c>
      <c r="AH86" s="391">
        <f>+'P01 2023'!DX66</f>
        <v>6639.8140000000003</v>
      </c>
      <c r="AI86" s="118">
        <f>+'P01 2023'!EN61</f>
        <v>1100.607</v>
      </c>
      <c r="AJ86" s="299">
        <f>+'P01 2023'!FD53</f>
        <v>436.73</v>
      </c>
      <c r="AK86" s="807">
        <f>+'P01 2023'!FS71</f>
        <v>4701.759</v>
      </c>
      <c r="AL86" s="621"/>
      <c r="AM86" s="621"/>
      <c r="AN86" s="621"/>
      <c r="AO86" s="621"/>
      <c r="AP86" s="621"/>
      <c r="AQ86" s="621"/>
      <c r="AR86" s="621"/>
      <c r="AS86" s="621"/>
      <c r="AT86" s="621"/>
      <c r="AU86" s="761"/>
      <c r="AV86" s="1601"/>
      <c r="AW86" s="1601"/>
      <c r="AX86" s="1601"/>
      <c r="AY86" s="1601"/>
      <c r="AZ86" s="1505"/>
      <c r="BA86" s="1505"/>
      <c r="BB86" s="621"/>
      <c r="BC86" s="621"/>
      <c r="BD86" s="621"/>
      <c r="BE86" s="621"/>
      <c r="BF86" s="621"/>
      <c r="BG86" s="621"/>
      <c r="BH86" s="621"/>
      <c r="BI86" s="722"/>
      <c r="BJ86" s="621"/>
      <c r="BK86" s="722"/>
      <c r="BL86" s="722"/>
      <c r="BM86" s="722"/>
      <c r="BN86" s="722"/>
      <c r="BP86" s="381"/>
      <c r="BQ86" s="621"/>
      <c r="BR86" s="574"/>
      <c r="BS86" s="381"/>
      <c r="BT86" s="624"/>
      <c r="BU86" s="624"/>
    </row>
    <row r="87" spans="1:73" ht="15" hidden="1" customHeight="1" x14ac:dyDescent="0.25">
      <c r="B87" s="1593" t="s">
        <v>370</v>
      </c>
      <c r="C87" s="608"/>
      <c r="D87" s="1328"/>
      <c r="E87" s="8" t="s">
        <v>164</v>
      </c>
      <c r="F87" s="8"/>
      <c r="G87" s="8" t="str">
        <f>+CONCATENATE($C$78,"",$D$85,"",E87)</f>
        <v>22.04.003</v>
      </c>
      <c r="H87" s="932" t="s">
        <v>205</v>
      </c>
      <c r="I87" s="963">
        <v>0</v>
      </c>
      <c r="J87" s="960">
        <f>+'P01 2024'!CE73</f>
        <v>159.04499999999999</v>
      </c>
      <c r="K87" s="961">
        <f ca="1">SUMIF(U$3:$AK78,"ok",U87:AK87)</f>
        <v>159.04</v>
      </c>
      <c r="L87" s="962">
        <f t="shared" ca="1" si="13"/>
        <v>0.99996856235656573</v>
      </c>
      <c r="M87" s="960">
        <f>+'P01 2024'!CG73</f>
        <v>159.04499999999999</v>
      </c>
      <c r="N87" s="942">
        <f t="shared" si="15"/>
        <v>1</v>
      </c>
      <c r="O87" s="960">
        <f>+'P01 2024'!CH73</f>
        <v>0</v>
      </c>
      <c r="P87" s="952">
        <f t="shared" si="14"/>
        <v>0</v>
      </c>
      <c r="Q87" s="514">
        <v>0</v>
      </c>
      <c r="R87" s="452">
        <f ca="1">SUMIF(U$3:$AK77,"SI",U87:AK87)</f>
        <v>0</v>
      </c>
      <c r="S87" s="973" t="str">
        <f t="shared" ca="1" si="16"/>
        <v>0,00%</v>
      </c>
      <c r="T87" s="946">
        <v>0</v>
      </c>
      <c r="U87" s="896">
        <v>0</v>
      </c>
      <c r="V87" s="1232">
        <v>0</v>
      </c>
      <c r="W87" s="546">
        <v>0</v>
      </c>
      <c r="X87" s="514">
        <v>0</v>
      </c>
      <c r="Y87" s="546">
        <v>0</v>
      </c>
      <c r="Z87" s="299">
        <v>0</v>
      </c>
      <c r="AA87" s="487">
        <v>0</v>
      </c>
      <c r="AB87" s="616">
        <f>+'P01 2024'!BI46</f>
        <v>159.04</v>
      </c>
      <c r="AC87" s="487">
        <v>0</v>
      </c>
      <c r="AD87" s="616">
        <v>0</v>
      </c>
      <c r="AE87" s="491">
        <v>0</v>
      </c>
      <c r="AF87" s="1296">
        <v>0</v>
      </c>
      <c r="AG87" s="299">
        <v>0</v>
      </c>
      <c r="AH87" s="391">
        <v>0</v>
      </c>
      <c r="AI87" s="118">
        <v>0</v>
      </c>
      <c r="AJ87" s="299">
        <f>+'P01 2023'!FD54</f>
        <v>0</v>
      </c>
      <c r="AK87" s="807">
        <f>+'P01 2023'!FS72</f>
        <v>114.468</v>
      </c>
      <c r="AL87" s="621"/>
      <c r="AM87" s="621"/>
      <c r="AN87" s="621"/>
      <c r="AO87" s="621"/>
      <c r="AP87" s="621"/>
      <c r="AQ87" s="621"/>
      <c r="AR87" s="621"/>
      <c r="AS87" s="621"/>
      <c r="AT87" s="621"/>
      <c r="AU87" s="761"/>
      <c r="AV87" s="1601"/>
      <c r="AW87" s="1601"/>
      <c r="AX87" s="1601"/>
      <c r="AY87" s="1601"/>
      <c r="AZ87" s="1505"/>
      <c r="BA87" s="1505"/>
      <c r="BB87" s="621"/>
      <c r="BC87" s="621"/>
      <c r="BD87" s="621"/>
      <c r="BE87" s="621"/>
      <c r="BF87" s="621"/>
      <c r="BG87" s="621"/>
      <c r="BH87" s="621"/>
      <c r="BI87" s="722"/>
      <c r="BJ87" s="621"/>
      <c r="BK87" s="722"/>
      <c r="BL87" s="722"/>
      <c r="BM87" s="722"/>
      <c r="BN87" s="722"/>
      <c r="BP87" s="381"/>
      <c r="BQ87" s="621"/>
      <c r="BR87" s="574"/>
      <c r="BS87" s="381"/>
      <c r="BT87" s="624"/>
      <c r="BU87" s="624"/>
    </row>
    <row r="88" spans="1:73" s="729" customFormat="1" ht="15" hidden="1" customHeight="1" x14ac:dyDescent="0.25">
      <c r="A88" s="723"/>
      <c r="B88" s="1593" t="s">
        <v>780</v>
      </c>
      <c r="C88" s="608"/>
      <c r="D88" s="1328"/>
      <c r="E88" s="8" t="s">
        <v>177</v>
      </c>
      <c r="F88" s="523"/>
      <c r="G88" s="523" t="s">
        <v>781</v>
      </c>
      <c r="H88" s="932" t="s">
        <v>782</v>
      </c>
      <c r="I88" s="963">
        <f>+'P01 2024'!H72</f>
        <v>314.16000000000003</v>
      </c>
      <c r="J88" s="960">
        <f>+'P01 2024'!CE74</f>
        <v>314.16000000000003</v>
      </c>
      <c r="K88" s="961">
        <f ca="1">SUMIF(U$3:$AK79,"ok",U88:AK88)</f>
        <v>314.16000000000003</v>
      </c>
      <c r="L88" s="962">
        <f t="shared" ca="1" si="13"/>
        <v>1</v>
      </c>
      <c r="M88" s="960">
        <f>+'P01 2024'!CG74</f>
        <v>314.16000000000003</v>
      </c>
      <c r="N88" s="942">
        <f t="shared" si="15"/>
        <v>1</v>
      </c>
      <c r="O88" s="960">
        <f>+'P01 2024'!CH74</f>
        <v>0</v>
      </c>
      <c r="P88" s="952">
        <f t="shared" si="14"/>
        <v>0</v>
      </c>
      <c r="Q88" s="514">
        <f>+'P01 2023'!CH75</f>
        <v>1.0349999999999999E-3</v>
      </c>
      <c r="R88" s="452">
        <f ca="1">SUMIF(U$3:$AK78,"SI",U88:AK88)</f>
        <v>0</v>
      </c>
      <c r="S88" s="973">
        <f t="shared" ca="1" si="16"/>
        <v>0</v>
      </c>
      <c r="T88" s="946">
        <f>+'P01 2024'!K72</f>
        <v>0</v>
      </c>
      <c r="U88" s="899">
        <v>0</v>
      </c>
      <c r="V88" s="1235">
        <f>+'P01 2024'!Q49</f>
        <v>314.16000000000003</v>
      </c>
      <c r="W88" s="1282">
        <v>0</v>
      </c>
      <c r="X88" s="514">
        <v>0</v>
      </c>
      <c r="Y88" s="1282">
        <v>0</v>
      </c>
      <c r="Z88" s="533">
        <v>0</v>
      </c>
      <c r="AA88" s="1226">
        <v>0</v>
      </c>
      <c r="AB88" s="1489">
        <v>0</v>
      </c>
      <c r="AC88" s="1226">
        <v>0</v>
      </c>
      <c r="AD88" s="1489">
        <v>0</v>
      </c>
      <c r="AE88" s="1226">
        <v>0</v>
      </c>
      <c r="AF88" s="1296">
        <v>0</v>
      </c>
      <c r="AG88" s="533">
        <v>0</v>
      </c>
      <c r="AH88" s="827">
        <v>0</v>
      </c>
      <c r="AI88" s="822">
        <v>0</v>
      </c>
      <c r="AJ88" s="299">
        <f>+'P01 2023'!FD55</f>
        <v>0</v>
      </c>
      <c r="AK88" s="807">
        <f>+'P01 2023'!FS73</f>
        <v>0</v>
      </c>
      <c r="AL88" s="621"/>
      <c r="AM88" s="621"/>
      <c r="AN88" s="621"/>
      <c r="AO88" s="621"/>
      <c r="AP88" s="621"/>
      <c r="AQ88" s="621"/>
      <c r="AR88" s="621"/>
      <c r="AS88" s="621"/>
      <c r="AT88" s="621"/>
      <c r="AU88" s="761"/>
      <c r="AV88" s="1601"/>
      <c r="AW88" s="1601"/>
      <c r="AX88" s="1601"/>
      <c r="AY88" s="1601"/>
      <c r="AZ88" s="1505"/>
      <c r="BA88" s="1505"/>
      <c r="BB88" s="621"/>
      <c r="BC88" s="621"/>
      <c r="BD88" s="621"/>
      <c r="BE88" s="621"/>
      <c r="BF88" s="621"/>
      <c r="BG88" s="621"/>
      <c r="BH88" s="621"/>
      <c r="BI88" s="722"/>
      <c r="BJ88" s="621"/>
      <c r="BK88" s="722"/>
      <c r="BL88" s="722"/>
      <c r="BM88" s="722"/>
      <c r="BN88" s="722"/>
      <c r="BO88" s="724"/>
      <c r="BP88" s="726"/>
      <c r="BQ88" s="725"/>
      <c r="BR88" s="727"/>
      <c r="BS88" s="726"/>
      <c r="BT88" s="728"/>
      <c r="BU88" s="728"/>
    </row>
    <row r="89" spans="1:73" ht="15" hidden="1" customHeight="1" x14ac:dyDescent="0.25">
      <c r="B89" s="1593" t="s">
        <v>562</v>
      </c>
      <c r="C89" s="608"/>
      <c r="D89" s="1328"/>
      <c r="E89" s="522" t="s">
        <v>178</v>
      </c>
      <c r="F89" s="523"/>
      <c r="G89" s="523" t="str">
        <f t="shared" ref="G89:G97" si="17">+CONCATENATE($C$78,"",$D$85,"",E89)</f>
        <v>22.04.005</v>
      </c>
      <c r="H89" s="936" t="s">
        <v>325</v>
      </c>
      <c r="I89" s="963">
        <f>+'P01 2024'!H73</f>
        <v>685.84</v>
      </c>
      <c r="J89" s="960">
        <f>+'P01 2024'!CE75</f>
        <v>639.72199999999998</v>
      </c>
      <c r="K89" s="961">
        <f ca="1">SUMIF(U$3:$AK79,"ok",U89:AK89)</f>
        <v>0</v>
      </c>
      <c r="L89" s="962">
        <f t="shared" ca="1" si="13"/>
        <v>0</v>
      </c>
      <c r="M89" s="960">
        <f>+'P01 2024'!CG75</f>
        <v>0</v>
      </c>
      <c r="N89" s="942">
        <f t="shared" si="15"/>
        <v>0</v>
      </c>
      <c r="O89" s="960">
        <f>+'P01 2024'!CH75</f>
        <v>639.72199999999998</v>
      </c>
      <c r="P89" s="952">
        <f t="shared" si="14"/>
        <v>1</v>
      </c>
      <c r="Q89" s="514">
        <f>+'P01 2023'!CH76</f>
        <v>1736.6264999999999</v>
      </c>
      <c r="R89" s="512">
        <f ca="1">SUMIF(U$3:$AK79,"SI",U89:AK89)</f>
        <v>1736.6264999999999</v>
      </c>
      <c r="S89" s="973">
        <f t="shared" ca="1" si="16"/>
        <v>1</v>
      </c>
      <c r="T89" s="946">
        <f>+'P01 2024'!K73</f>
        <v>0</v>
      </c>
      <c r="U89" s="899">
        <v>0</v>
      </c>
      <c r="V89" s="1235">
        <v>0</v>
      </c>
      <c r="W89" s="1282">
        <f>+'P01 2023'!N51</f>
        <v>1662.7275</v>
      </c>
      <c r="X89" s="514">
        <v>0</v>
      </c>
      <c r="Y89" s="1282">
        <v>0</v>
      </c>
      <c r="Z89" s="533">
        <v>0</v>
      </c>
      <c r="AA89" s="487">
        <f>+'P01 2023'!AT62</f>
        <v>0</v>
      </c>
      <c r="AB89" s="616">
        <v>0</v>
      </c>
      <c r="AC89" s="1226">
        <f>+'P01 2023'!BJ51</f>
        <v>73.899000000000001</v>
      </c>
      <c r="AD89" s="1489">
        <v>0</v>
      </c>
      <c r="AE89" s="1604">
        <f>+'P01 2023'!BZ64</f>
        <v>0</v>
      </c>
      <c r="AF89" s="1296">
        <v>0</v>
      </c>
      <c r="AG89" s="533">
        <f>+'P01 2023'!DF51</f>
        <v>829.14700000000005</v>
      </c>
      <c r="AH89" s="827">
        <v>0</v>
      </c>
      <c r="AI89" s="118">
        <v>0</v>
      </c>
      <c r="AJ89" s="719">
        <v>0</v>
      </c>
      <c r="AK89" s="391">
        <v>0</v>
      </c>
      <c r="AL89" s="621"/>
      <c r="AM89" s="621"/>
      <c r="AN89" s="621"/>
      <c r="AO89" s="621"/>
      <c r="AP89" s="621"/>
      <c r="AQ89" s="621"/>
      <c r="AR89" s="621"/>
      <c r="AS89" s="621"/>
      <c r="AT89" s="621"/>
      <c r="AU89" s="761"/>
      <c r="AV89" s="1601"/>
      <c r="AW89" s="1601"/>
      <c r="AX89" s="1601"/>
      <c r="AY89" s="1601"/>
      <c r="AZ89" s="1505"/>
      <c r="BA89" s="1505"/>
      <c r="BB89" s="621"/>
      <c r="BC89" s="621"/>
      <c r="BD89" s="621"/>
      <c r="BE89" s="621"/>
      <c r="BF89" s="621"/>
      <c r="BG89" s="621"/>
      <c r="BH89" s="621"/>
      <c r="BI89" s="722"/>
      <c r="BJ89" s="621"/>
      <c r="BK89" s="722"/>
      <c r="BL89" s="722"/>
      <c r="BM89" s="722"/>
      <c r="BN89" s="722"/>
      <c r="BP89" s="381"/>
      <c r="BQ89" s="621"/>
      <c r="BR89" s="574"/>
      <c r="BS89" s="381"/>
      <c r="BT89" s="624"/>
      <c r="BU89" s="624"/>
    </row>
    <row r="90" spans="1:73" ht="15" hidden="1" customHeight="1" x14ac:dyDescent="0.25">
      <c r="B90" s="1593" t="s">
        <v>371</v>
      </c>
      <c r="C90" s="608"/>
      <c r="D90" s="1328"/>
      <c r="E90" s="8" t="s">
        <v>168</v>
      </c>
      <c r="F90" s="8"/>
      <c r="G90" s="523" t="str">
        <f t="shared" si="17"/>
        <v>22.04.007</v>
      </c>
      <c r="H90" s="932" t="s">
        <v>105</v>
      </c>
      <c r="I90" s="963">
        <f>+'P01 2024'!H74</f>
        <v>15000</v>
      </c>
      <c r="J90" s="960">
        <f>+'P01 2024'!CE76</f>
        <v>14556.816999999999</v>
      </c>
      <c r="K90" s="961">
        <f ca="1">SUMIF(U$3:$AK80,"ok",U90:AK90)</f>
        <v>3199.8510000000001</v>
      </c>
      <c r="L90" s="962">
        <f t="shared" ca="1" si="13"/>
        <v>0.21981804126547722</v>
      </c>
      <c r="M90" s="960">
        <f>+'P01 2024'!CG76</f>
        <v>8606.6509999999998</v>
      </c>
      <c r="N90" s="942">
        <f t="shared" si="15"/>
        <v>0.59124539382476271</v>
      </c>
      <c r="O90" s="960">
        <f>+'P01 2024'!CH76</f>
        <v>5950.1660000000002</v>
      </c>
      <c r="P90" s="952">
        <f t="shared" si="14"/>
        <v>0.4087546061752374</v>
      </c>
      <c r="Q90" s="514">
        <f>+'P01 2023'!CH77</f>
        <v>18989.788769999999</v>
      </c>
      <c r="R90" s="452">
        <f ca="1">SUMIF(U$3:$AK80,"SI",U90:AK90)</f>
        <v>18989.788769999999</v>
      </c>
      <c r="S90" s="973">
        <f t="shared" ca="1" si="16"/>
        <v>1</v>
      </c>
      <c r="T90" s="946">
        <f>+'P01 2024'!K74</f>
        <v>0</v>
      </c>
      <c r="U90" s="896">
        <v>0</v>
      </c>
      <c r="V90" s="1235">
        <v>0</v>
      </c>
      <c r="W90" s="546">
        <v>0</v>
      </c>
      <c r="X90" s="514">
        <f>+'P01 2024'!AE58</f>
        <v>3199.8510000000001</v>
      </c>
      <c r="Y90" s="546">
        <f>+'P01 2023'!AD65</f>
        <v>5451.0427799999989</v>
      </c>
      <c r="Z90" s="299">
        <v>0</v>
      </c>
      <c r="AA90" s="487">
        <f>+'P01 2023'!AT63</f>
        <v>130.5549</v>
      </c>
      <c r="AB90" s="616">
        <v>0</v>
      </c>
      <c r="AC90" s="1226">
        <f>+'P01 2023'!BJ52</f>
        <v>12123.617399999999</v>
      </c>
      <c r="AD90" s="1489">
        <v>0</v>
      </c>
      <c r="AE90" s="1604">
        <f>+'P01 2023'!BZ65</f>
        <v>1284.5736899999999</v>
      </c>
      <c r="AF90" s="1296">
        <v>0</v>
      </c>
      <c r="AG90" s="533">
        <f>+'P01 2023'!DF52</f>
        <v>90</v>
      </c>
      <c r="AH90" s="391">
        <f>+'P01 2023'!DX68</f>
        <v>8364.0280000000002</v>
      </c>
      <c r="AI90" s="118">
        <f>+'P01 2023'!EN62</f>
        <v>70.16</v>
      </c>
      <c r="AJ90" s="534">
        <f>+'P01 2023'!FD56</f>
        <v>0</v>
      </c>
      <c r="AK90" s="391">
        <f>+'P01 2023'!FS74</f>
        <v>5908.3270000000002</v>
      </c>
      <c r="AL90" s="621"/>
      <c r="AM90" s="621"/>
      <c r="AN90" s="621"/>
      <c r="AO90" s="621"/>
      <c r="AP90" s="621"/>
      <c r="AQ90" s="621"/>
      <c r="AR90" s="621"/>
      <c r="AS90" s="621"/>
      <c r="AT90" s="621"/>
      <c r="AU90" s="761"/>
      <c r="AV90" s="1601"/>
      <c r="AW90" s="1601"/>
      <c r="AX90" s="1601"/>
      <c r="AY90" s="1601"/>
      <c r="AZ90" s="1505"/>
      <c r="BA90" s="1505"/>
      <c r="BB90" s="621"/>
      <c r="BC90" s="621"/>
      <c r="BD90" s="621"/>
      <c r="BE90" s="621"/>
      <c r="BF90" s="621"/>
      <c r="BG90" s="621"/>
      <c r="BH90" s="621"/>
      <c r="BI90" s="722"/>
      <c r="BJ90" s="621"/>
      <c r="BK90" s="722"/>
      <c r="BL90" s="722"/>
      <c r="BM90" s="722"/>
      <c r="BN90" s="722"/>
      <c r="BP90" s="381"/>
      <c r="BQ90" s="621"/>
      <c r="BR90" s="574"/>
      <c r="BS90" s="381"/>
      <c r="BT90" s="624"/>
      <c r="BU90" s="624"/>
    </row>
    <row r="91" spans="1:73" ht="15" hidden="1" customHeight="1" x14ac:dyDescent="0.25">
      <c r="B91" s="1593" t="s">
        <v>563</v>
      </c>
      <c r="C91" s="608"/>
      <c r="D91" s="1328"/>
      <c r="E91" s="8" t="s">
        <v>169</v>
      </c>
      <c r="F91" s="8"/>
      <c r="G91" s="8" t="str">
        <f t="shared" si="17"/>
        <v>22.04.008</v>
      </c>
      <c r="H91" s="932" t="s">
        <v>106</v>
      </c>
      <c r="I91" s="963">
        <v>0</v>
      </c>
      <c r="J91" s="960">
        <v>0</v>
      </c>
      <c r="K91" s="961">
        <f ca="1">SUMIF(U$3:$AK81,"ok",U91:AK91)</f>
        <v>0</v>
      </c>
      <c r="L91" s="962">
        <f t="shared" ca="1" si="13"/>
        <v>0</v>
      </c>
      <c r="M91" s="960">
        <v>0</v>
      </c>
      <c r="N91" s="942">
        <f t="shared" si="15"/>
        <v>0</v>
      </c>
      <c r="O91" s="960">
        <v>0</v>
      </c>
      <c r="P91" s="952">
        <f t="shared" si="14"/>
        <v>0</v>
      </c>
      <c r="Q91" s="514">
        <f>+'P01 2023'!CH78</f>
        <v>602.646345</v>
      </c>
      <c r="R91" s="452">
        <f ca="1">SUMIF(U$3:$AK81,"SI",U91:AK91)</f>
        <v>602.646345</v>
      </c>
      <c r="S91" s="973">
        <f t="shared" ca="1" si="16"/>
        <v>1</v>
      </c>
      <c r="T91" s="946">
        <v>0</v>
      </c>
      <c r="U91" s="896">
        <v>0</v>
      </c>
      <c r="V91" s="1232">
        <v>0</v>
      </c>
      <c r="W91" s="546">
        <v>0</v>
      </c>
      <c r="X91" s="514">
        <v>0</v>
      </c>
      <c r="Y91" s="546">
        <v>0</v>
      </c>
      <c r="Z91" s="299">
        <v>0</v>
      </c>
      <c r="AA91" s="487">
        <f>+'P01 2023'!AT64</f>
        <v>602.646345</v>
      </c>
      <c r="AB91" s="616">
        <v>0</v>
      </c>
      <c r="AC91" s="487">
        <v>0</v>
      </c>
      <c r="AD91" s="616">
        <v>0</v>
      </c>
      <c r="AE91" s="491">
        <v>0</v>
      </c>
      <c r="AF91" s="1356">
        <v>0</v>
      </c>
      <c r="AG91" s="299">
        <v>0</v>
      </c>
      <c r="AH91" s="391">
        <v>0</v>
      </c>
      <c r="AI91" s="118">
        <v>0</v>
      </c>
      <c r="AJ91" s="719">
        <v>0</v>
      </c>
      <c r="AK91" s="391">
        <v>0</v>
      </c>
      <c r="AL91" s="621"/>
      <c r="AM91" s="621"/>
      <c r="AN91" s="621"/>
      <c r="AO91" s="621"/>
      <c r="AP91" s="621"/>
      <c r="AQ91" s="621"/>
      <c r="AR91" s="621"/>
      <c r="AS91" s="621"/>
      <c r="AT91" s="621"/>
      <c r="AU91" s="761"/>
      <c r="AV91" s="1601"/>
      <c r="AW91" s="1601"/>
      <c r="AX91" s="1601"/>
      <c r="AY91" s="1601"/>
      <c r="AZ91" s="1505"/>
      <c r="BA91" s="1505"/>
      <c r="BB91" s="621"/>
      <c r="BC91" s="621"/>
      <c r="BD91" s="621"/>
      <c r="BE91" s="621"/>
      <c r="BF91" s="621"/>
      <c r="BG91" s="621"/>
      <c r="BH91" s="621"/>
      <c r="BI91" s="722"/>
      <c r="BJ91" s="621"/>
      <c r="BK91" s="722"/>
      <c r="BL91" s="722"/>
      <c r="BM91" s="722"/>
      <c r="BN91" s="722"/>
      <c r="BP91" s="381"/>
      <c r="BQ91" s="621"/>
      <c r="BR91" s="574"/>
      <c r="BS91" s="381"/>
      <c r="BT91" s="624"/>
      <c r="BU91" s="624"/>
    </row>
    <row r="92" spans="1:73" ht="15" hidden="1" customHeight="1" x14ac:dyDescent="0.25">
      <c r="B92" s="1593" t="s">
        <v>564</v>
      </c>
      <c r="C92" s="608"/>
      <c r="D92" s="1328"/>
      <c r="E92" s="8" t="s">
        <v>170</v>
      </c>
      <c r="F92" s="8"/>
      <c r="G92" s="523" t="str">
        <f t="shared" si="17"/>
        <v>22.04.009</v>
      </c>
      <c r="H92" s="932" t="s">
        <v>48</v>
      </c>
      <c r="I92" s="963">
        <f>+'P01 2024'!H75</f>
        <v>10075</v>
      </c>
      <c r="J92" s="960">
        <f>+'P01 2024'!CE77</f>
        <v>12875.49</v>
      </c>
      <c r="K92" s="960">
        <f ca="1">SUMIF(U$3:$AK82,"ok",U92:AK92)</f>
        <v>3397.364</v>
      </c>
      <c r="L92" s="1569">
        <f t="shared" ca="1" si="13"/>
        <v>0.26386288987836581</v>
      </c>
      <c r="M92" s="960">
        <f>+'P01 2024'!CG77</f>
        <v>4721.835</v>
      </c>
      <c r="N92" s="1569">
        <f t="shared" si="15"/>
        <v>0.36673050889713715</v>
      </c>
      <c r="O92" s="960">
        <f>+'P01 2024'!CH77</f>
        <v>8153.6549999999997</v>
      </c>
      <c r="P92" s="952">
        <f t="shared" si="14"/>
        <v>0.6332694911028629</v>
      </c>
      <c r="Q92" s="514">
        <f>+'P01 2023'!CH79</f>
        <v>6126.4061549999997</v>
      </c>
      <c r="R92" s="452">
        <f ca="1">SUMIF(U$3:$AK82,"SI",U92:AK92)</f>
        <v>1209.7266299999999</v>
      </c>
      <c r="S92" s="973">
        <f t="shared" ca="1" si="16"/>
        <v>0.19746105618751617</v>
      </c>
      <c r="T92" s="946">
        <f>+'P01 2024'!K75</f>
        <v>0</v>
      </c>
      <c r="U92" s="896">
        <v>0</v>
      </c>
      <c r="V92" s="1232">
        <f>+'P01 2024'!Q50</f>
        <v>78.716999999999999</v>
      </c>
      <c r="W92" s="546">
        <f>+'P01 2023'!N52</f>
        <v>973.24982999999986</v>
      </c>
      <c r="X92" s="514">
        <f>+'P01 2024'!AE59</f>
        <v>1077.413</v>
      </c>
      <c r="Y92" s="546">
        <f>+'P01 2023'!AD67</f>
        <v>72.667349999999985</v>
      </c>
      <c r="Z92" s="299">
        <f>+'P01 2024'!AT51</f>
        <v>133.28</v>
      </c>
      <c r="AA92" s="487">
        <f>+'P01 2023'!AT65</f>
        <v>163.80945</v>
      </c>
      <c r="AB92" s="616">
        <f>+'P01 2024'!BI47</f>
        <v>1361.36</v>
      </c>
      <c r="AC92" s="487">
        <v>0</v>
      </c>
      <c r="AD92" s="616">
        <f>+'P01 2024'!BX63</f>
        <v>746.59400000000005</v>
      </c>
      <c r="AE92" s="1604">
        <v>0</v>
      </c>
      <c r="AF92" s="1296">
        <f>+'P01 2023'!CP67</f>
        <v>579.14700000000005</v>
      </c>
      <c r="AG92" s="299">
        <f>+'P01 2023'!DF53</f>
        <v>1548.23</v>
      </c>
      <c r="AH92" s="391">
        <v>0</v>
      </c>
      <c r="AI92" s="118">
        <f>+'P01 2023'!EN63</f>
        <v>1101.94</v>
      </c>
      <c r="AJ92" s="534">
        <f>+'P01 2023'!FD57</f>
        <v>3657.49</v>
      </c>
      <c r="AK92" s="391">
        <f>+'P01 2023'!FS75</f>
        <v>7807.5190000000002</v>
      </c>
      <c r="AL92" s="621"/>
      <c r="AM92" s="621"/>
      <c r="AN92" s="621"/>
      <c r="AO92" s="621"/>
      <c r="AP92" s="621"/>
      <c r="AQ92" s="621"/>
      <c r="AR92" s="621"/>
      <c r="AS92" s="621"/>
      <c r="AT92" s="621"/>
      <c r="AU92" s="761"/>
      <c r="AV92" s="1601"/>
      <c r="AW92" s="1601"/>
      <c r="AX92" s="1601"/>
      <c r="AY92" s="1601"/>
      <c r="AZ92" s="1505"/>
      <c r="BA92" s="1505"/>
      <c r="BB92" s="621"/>
      <c r="BC92" s="621"/>
      <c r="BD92" s="621"/>
      <c r="BE92" s="621"/>
      <c r="BF92" s="621"/>
      <c r="BG92" s="621"/>
      <c r="BH92" s="621"/>
      <c r="BI92" s="722"/>
      <c r="BJ92" s="621"/>
      <c r="BK92" s="722"/>
      <c r="BL92" s="722"/>
      <c r="BM92" s="722"/>
      <c r="BN92" s="722"/>
      <c r="BP92" s="381"/>
      <c r="BQ92" s="621"/>
      <c r="BR92" s="574"/>
      <c r="BS92" s="381"/>
      <c r="BT92" s="624"/>
      <c r="BU92" s="624"/>
    </row>
    <row r="93" spans="1:73" ht="15" hidden="1" customHeight="1" x14ac:dyDescent="0.25">
      <c r="B93" s="1593" t="s">
        <v>565</v>
      </c>
      <c r="C93" s="608"/>
      <c r="D93" s="1328"/>
      <c r="E93" s="8" t="s">
        <v>171</v>
      </c>
      <c r="F93" s="8"/>
      <c r="G93" s="8" t="str">
        <f t="shared" si="17"/>
        <v>22.04.010</v>
      </c>
      <c r="H93" s="932" t="s">
        <v>49</v>
      </c>
      <c r="I93" s="963">
        <f>+'P01 2024'!H76</f>
        <v>10000</v>
      </c>
      <c r="J93" s="960">
        <f>+'P01 2024'!CE78</f>
        <v>1364</v>
      </c>
      <c r="K93" s="960">
        <f ca="1">SUMIF(U$3:$AK83,"ok",U93:AK93)</f>
        <v>0</v>
      </c>
      <c r="L93" s="1569">
        <f t="shared" ca="1" si="13"/>
        <v>0</v>
      </c>
      <c r="M93" s="960">
        <f>+'P01 2024'!CG78</f>
        <v>0</v>
      </c>
      <c r="N93" s="1569">
        <f>+IFERROR(M93/J93,0)</f>
        <v>0</v>
      </c>
      <c r="O93" s="960">
        <f>+'P01 2024'!CH78</f>
        <v>1364</v>
      </c>
      <c r="P93" s="952">
        <f t="shared" si="14"/>
        <v>1</v>
      </c>
      <c r="Q93" s="514">
        <f>+'P01 2023'!CH80</f>
        <v>367.36393499999997</v>
      </c>
      <c r="R93" s="452">
        <f ca="1">SUMIF(U$3:$AK83,"SI",U93:AK93)</f>
        <v>0</v>
      </c>
      <c r="S93" s="973">
        <f t="shared" ca="1" si="16"/>
        <v>0</v>
      </c>
      <c r="T93" s="946">
        <f>+'P01 2024'!K76</f>
        <v>0</v>
      </c>
      <c r="U93" s="896">
        <v>0</v>
      </c>
      <c r="V93" s="1232">
        <v>0</v>
      </c>
      <c r="W93" s="546">
        <v>0</v>
      </c>
      <c r="X93" s="514">
        <v>0</v>
      </c>
      <c r="Y93" s="546">
        <v>0</v>
      </c>
      <c r="Z93" s="299">
        <v>0</v>
      </c>
      <c r="AA93" s="487">
        <f>+'P01 2023'!AT66</f>
        <v>0</v>
      </c>
      <c r="AB93" s="616">
        <v>0</v>
      </c>
      <c r="AC93" s="487">
        <v>0</v>
      </c>
      <c r="AD93" s="616">
        <v>0</v>
      </c>
      <c r="AE93" s="491">
        <v>0</v>
      </c>
      <c r="AF93" s="1356">
        <v>0</v>
      </c>
      <c r="AG93" s="299">
        <v>0</v>
      </c>
      <c r="AH93" s="391">
        <v>0</v>
      </c>
      <c r="AI93" s="118">
        <v>0</v>
      </c>
      <c r="AJ93" s="534">
        <f>+'P01 2023'!FD58</f>
        <v>0</v>
      </c>
      <c r="AK93" s="391">
        <f>+'P01 2023'!FS76</f>
        <v>484.88299999999998</v>
      </c>
      <c r="AL93" s="621"/>
      <c r="AM93" s="621"/>
      <c r="AN93" s="621"/>
      <c r="AO93" s="621"/>
      <c r="AP93" s="621"/>
      <c r="AQ93" s="621"/>
      <c r="AR93" s="621"/>
      <c r="AS93" s="621"/>
      <c r="AT93" s="621"/>
      <c r="AU93" s="761"/>
      <c r="AV93" s="1601"/>
      <c r="AW93" s="1601"/>
      <c r="AX93" s="1601"/>
      <c r="AY93" s="1601"/>
      <c r="AZ93" s="1505"/>
      <c r="BA93" s="1505"/>
      <c r="BB93" s="621"/>
      <c r="BC93" s="621"/>
      <c r="BD93" s="621"/>
      <c r="BE93" s="621"/>
      <c r="BF93" s="621"/>
      <c r="BG93" s="621"/>
      <c r="BH93" s="621"/>
      <c r="BI93" s="722"/>
      <c r="BJ93" s="621"/>
      <c r="BK93" s="722"/>
      <c r="BL93" s="722"/>
      <c r="BM93" s="722"/>
      <c r="BN93" s="722"/>
      <c r="BP93" s="381"/>
      <c r="BQ93" s="621"/>
      <c r="BR93" s="574"/>
      <c r="BS93" s="381"/>
      <c r="BT93" s="624"/>
      <c r="BU93" s="624"/>
    </row>
    <row r="94" spans="1:73" ht="15" hidden="1" customHeight="1" x14ac:dyDescent="0.25">
      <c r="B94" s="1593" t="s">
        <v>566</v>
      </c>
      <c r="C94" s="608"/>
      <c r="D94" s="1328"/>
      <c r="E94" s="8" t="s">
        <v>172</v>
      </c>
      <c r="F94" s="8"/>
      <c r="G94" s="8" t="str">
        <f t="shared" si="17"/>
        <v>22.04.011</v>
      </c>
      <c r="H94" s="932" t="s">
        <v>50</v>
      </c>
      <c r="I94" s="963">
        <f>+'P01 2024'!H77</f>
        <v>5000</v>
      </c>
      <c r="J94" s="960">
        <f>+'P01 2024'!CE79</f>
        <v>3413.1819999999998</v>
      </c>
      <c r="K94" s="960">
        <f ca="1">SUMIF(U$3:$AK84,"ok",U94:AK94)</f>
        <v>1024.32</v>
      </c>
      <c r="L94" s="1569">
        <f t="shared" ca="1" si="13"/>
        <v>0.30010705552765721</v>
      </c>
      <c r="M94" s="960">
        <f>+'P01 2024'!CG79</f>
        <v>1024.32</v>
      </c>
      <c r="N94" s="1569">
        <f>+IFERROR(M94/J94,0)</f>
        <v>0.30010705552765721</v>
      </c>
      <c r="O94" s="960">
        <f>+'P01 2024'!CH79</f>
        <v>2388.8620000000001</v>
      </c>
      <c r="P94" s="952">
        <f t="shared" si="14"/>
        <v>0.69989294447234285</v>
      </c>
      <c r="Q94" s="514">
        <f>+'P01 2023'!CH81</f>
        <v>4718.9189699999997</v>
      </c>
      <c r="R94" s="452">
        <f ca="1">SUMIF(U$3:$AK84,"SI",U94:AK94)</f>
        <v>2771.9918549999998</v>
      </c>
      <c r="S94" s="973">
        <f t="shared" ca="1" si="16"/>
        <v>0.5874209480227629</v>
      </c>
      <c r="T94" s="946">
        <f>+'P01 2024'!K77</f>
        <v>0</v>
      </c>
      <c r="U94" s="521">
        <f>+'P01 2023'!I79</f>
        <v>767.65949999999998</v>
      </c>
      <c r="V94" s="1232">
        <v>0</v>
      </c>
      <c r="W94" s="546">
        <f>+'P01 2023'!N53</f>
        <v>399.51</v>
      </c>
      <c r="X94" s="514">
        <v>0</v>
      </c>
      <c r="Y94" s="546">
        <f>+'P01 2023'!AD69</f>
        <v>155.25</v>
      </c>
      <c r="Z94" s="299">
        <v>0</v>
      </c>
      <c r="AA94" s="487">
        <f>+'P01 2023'!AT67</f>
        <v>0</v>
      </c>
      <c r="AB94" s="616">
        <f>+'P01 2024'!BI48</f>
        <v>1024.32</v>
      </c>
      <c r="AC94" s="487">
        <f>+'P01 2023'!BJ55</f>
        <v>912.57295499999987</v>
      </c>
      <c r="AD94" s="616">
        <v>0</v>
      </c>
      <c r="AE94" s="491">
        <f>+'P01 2023'!BZ68</f>
        <v>536.99940000000004</v>
      </c>
      <c r="AF94" s="1356">
        <f>+'P01 2023'!CP69</f>
        <v>1175.673</v>
      </c>
      <c r="AG94" s="299">
        <f>+'P01 2023'!DF54</f>
        <v>418.88</v>
      </c>
      <c r="AH94" s="391">
        <v>0</v>
      </c>
      <c r="AI94" s="118">
        <f>+'P01 2023'!EN64</f>
        <v>0</v>
      </c>
      <c r="AJ94" s="534">
        <f>+'P01 2023'!FD59</f>
        <v>236</v>
      </c>
      <c r="AK94" s="391">
        <f>+'P01 2023'!FS77</f>
        <v>702.80100000000004</v>
      </c>
      <c r="AL94" s="621"/>
      <c r="AM94" s="621"/>
      <c r="AN94" s="621"/>
      <c r="AO94" s="621"/>
      <c r="AP94" s="621"/>
      <c r="AQ94" s="621"/>
      <c r="AR94" s="621"/>
      <c r="AS94" s="621"/>
      <c r="AT94" s="621"/>
      <c r="AU94" s="761"/>
      <c r="AV94" s="1601"/>
      <c r="AW94" s="1601"/>
      <c r="AX94" s="1601"/>
      <c r="AY94" s="1601"/>
      <c r="AZ94" s="1505"/>
      <c r="BA94" s="1505"/>
      <c r="BB94" s="621"/>
      <c r="BC94" s="621"/>
      <c r="BD94" s="621"/>
      <c r="BE94" s="621"/>
      <c r="BF94" s="621"/>
      <c r="BG94" s="621"/>
      <c r="BH94" s="621"/>
      <c r="BI94" s="722"/>
      <c r="BJ94" s="621"/>
      <c r="BK94" s="722"/>
      <c r="BL94" s="722"/>
      <c r="BM94" s="722"/>
      <c r="BN94" s="722"/>
      <c r="BP94" s="381"/>
      <c r="BQ94" s="621"/>
      <c r="BR94" s="574"/>
      <c r="BS94" s="381"/>
      <c r="BT94" s="624"/>
      <c r="BU94" s="624"/>
    </row>
    <row r="95" spans="1:73" ht="15" hidden="1" customHeight="1" x14ac:dyDescent="0.25">
      <c r="B95" s="1593" t="s">
        <v>567</v>
      </c>
      <c r="C95" s="608"/>
      <c r="D95" s="1328"/>
      <c r="E95" s="8" t="s">
        <v>173</v>
      </c>
      <c r="F95" s="8"/>
      <c r="G95" s="8" t="str">
        <f t="shared" si="17"/>
        <v>22.04.012</v>
      </c>
      <c r="H95" s="932" t="s">
        <v>107</v>
      </c>
      <c r="I95" s="963">
        <f>+'P01 2024'!H78</f>
        <v>70</v>
      </c>
      <c r="J95" s="960">
        <f>+'P01 2024'!CE80</f>
        <v>338.58300000000003</v>
      </c>
      <c r="K95" s="960">
        <f ca="1">SUMIF(T$3:$AK85,"ok",T95:AK95)</f>
        <v>338.58300000000003</v>
      </c>
      <c r="L95" s="1569">
        <f t="shared" ca="1" si="13"/>
        <v>1</v>
      </c>
      <c r="M95" s="960">
        <f>+'P01 2024'!CG80</f>
        <v>338.58300000000003</v>
      </c>
      <c r="N95" s="1569">
        <f>+IFERROR(M95/J95,0)</f>
        <v>1</v>
      </c>
      <c r="O95" s="960">
        <f>+'P01 2024'!CH80</f>
        <v>0</v>
      </c>
      <c r="P95" s="952">
        <f t="shared" si="14"/>
        <v>0</v>
      </c>
      <c r="Q95" s="514">
        <f>+'P01 2023'!CH82</f>
        <v>740.4679799999999</v>
      </c>
      <c r="R95" s="512">
        <f ca="1">SUMIF(U$3:$AK85,"SI",U95:AK95)</f>
        <v>740.4679799999999</v>
      </c>
      <c r="S95" s="973">
        <f t="shared" ca="1" si="16"/>
        <v>1</v>
      </c>
      <c r="T95" s="946">
        <f>+'P01 2024'!K78</f>
        <v>70</v>
      </c>
      <c r="U95" s="521">
        <v>0</v>
      </c>
      <c r="V95" s="1232">
        <v>0</v>
      </c>
      <c r="W95" s="546">
        <v>0</v>
      </c>
      <c r="X95" s="514">
        <v>0</v>
      </c>
      <c r="Y95" s="546">
        <v>0</v>
      </c>
      <c r="Z95" s="299">
        <v>0</v>
      </c>
      <c r="AA95" s="487">
        <f>+'P01 2023'!AT68</f>
        <v>740.4679799999999</v>
      </c>
      <c r="AB95" s="616">
        <f>+'P01 2024'!BI49</f>
        <v>268.58300000000003</v>
      </c>
      <c r="AC95" s="487">
        <v>0</v>
      </c>
      <c r="AD95" s="616">
        <v>0</v>
      </c>
      <c r="AE95" s="491">
        <v>0</v>
      </c>
      <c r="AF95" s="1296">
        <v>0</v>
      </c>
      <c r="AG95" s="299">
        <v>0</v>
      </c>
      <c r="AH95" s="391">
        <v>0</v>
      </c>
      <c r="AI95" s="118">
        <v>0</v>
      </c>
      <c r="AJ95" s="534">
        <v>0</v>
      </c>
      <c r="AK95" s="391">
        <v>0</v>
      </c>
      <c r="AL95" s="621"/>
      <c r="AM95" s="621"/>
      <c r="AN95" s="621"/>
      <c r="AO95" s="621"/>
      <c r="AP95" s="621"/>
      <c r="AQ95" s="621"/>
      <c r="AR95" s="621"/>
      <c r="AS95" s="621"/>
      <c r="AT95" s="621"/>
      <c r="AU95" s="761"/>
      <c r="AV95" s="1601"/>
      <c r="AW95" s="1601"/>
      <c r="AX95" s="1601"/>
      <c r="AY95" s="1601"/>
      <c r="AZ95" s="1505"/>
      <c r="BA95" s="1505"/>
      <c r="BB95" s="621"/>
      <c r="BC95" s="621"/>
      <c r="BD95" s="621"/>
      <c r="BE95" s="621"/>
      <c r="BF95" s="621"/>
      <c r="BG95" s="621"/>
      <c r="BH95" s="621"/>
      <c r="BI95" s="722"/>
      <c r="BJ95" s="621"/>
      <c r="BK95" s="722"/>
      <c r="BL95" s="722"/>
      <c r="BM95" s="722"/>
      <c r="BN95" s="722"/>
      <c r="BP95" s="381"/>
      <c r="BQ95" s="621"/>
      <c r="BR95" s="574"/>
      <c r="BS95" s="381"/>
      <c r="BT95" s="624"/>
      <c r="BU95" s="624"/>
    </row>
    <row r="96" spans="1:73" ht="15" hidden="1" customHeight="1" x14ac:dyDescent="0.25">
      <c r="B96" s="1593" t="s">
        <v>372</v>
      </c>
      <c r="C96" s="608"/>
      <c r="D96" s="1328"/>
      <c r="E96" s="8" t="s">
        <v>174</v>
      </c>
      <c r="F96" s="8"/>
      <c r="G96" s="8" t="str">
        <f t="shared" si="17"/>
        <v>22.04.013</v>
      </c>
      <c r="H96" s="932" t="s">
        <v>108</v>
      </c>
      <c r="I96" s="963">
        <f>+'P01 2024'!H79</f>
        <v>5789.0609999999997</v>
      </c>
      <c r="J96" s="960">
        <f>+'P01 2024'!CE81</f>
        <v>12563.039000000001</v>
      </c>
      <c r="K96" s="960">
        <f ca="1">SUMIF(U$3:$AK86,"ok",U96:AK96)</f>
        <v>12331.644</v>
      </c>
      <c r="L96" s="1569">
        <f t="shared" ca="1" si="13"/>
        <v>0.98158128777599107</v>
      </c>
      <c r="M96" s="960">
        <f>+'P01 2024'!CG81</f>
        <v>12470.615</v>
      </c>
      <c r="N96" s="1569">
        <f>+IFERROR(M96/J96,0)</f>
        <v>0.99264318131942431</v>
      </c>
      <c r="O96" s="960">
        <f>+'P01 2024'!CH81</f>
        <v>92.424000000000007</v>
      </c>
      <c r="P96" s="952">
        <f t="shared" si="14"/>
        <v>7.356818680575616E-3</v>
      </c>
      <c r="Q96" s="514">
        <f>+'P01 2023'!CH83</f>
        <v>7782.7580549999993</v>
      </c>
      <c r="R96" s="512">
        <f ca="1">SUMIF(U$3:$AK86,"SI",U96:AK96)</f>
        <v>6247.7743949999995</v>
      </c>
      <c r="S96" s="973">
        <f t="shared" ca="1" si="16"/>
        <v>0.80277124778228759</v>
      </c>
      <c r="T96" s="946">
        <f>+'P01 2024'!K79</f>
        <v>0</v>
      </c>
      <c r="U96" s="521">
        <f>+'P01 2023'!I80</f>
        <v>0</v>
      </c>
      <c r="V96" s="534">
        <f>+'P01 2024'!Q51</f>
        <v>3416.9479999999999</v>
      </c>
      <c r="W96" s="546">
        <f>+'P01 2023'!N54</f>
        <v>1485.9857249999998</v>
      </c>
      <c r="X96" s="514">
        <f>+'P01 2024'!AE60</f>
        <v>2778.645</v>
      </c>
      <c r="Y96" s="546">
        <v>0</v>
      </c>
      <c r="Z96" s="299">
        <f>+'P01 2024'!AT52</f>
        <v>2644.0610000000001</v>
      </c>
      <c r="AA96" s="487">
        <f>+'P01 2023'!AT69</f>
        <v>3700.9354049999997</v>
      </c>
      <c r="AB96" s="616">
        <v>0</v>
      </c>
      <c r="AC96" s="487">
        <v>0</v>
      </c>
      <c r="AD96" s="616">
        <f>+'P01 2024'!BX64</f>
        <v>3491.99</v>
      </c>
      <c r="AE96" s="491">
        <f>+'P01 2023'!BZ69</f>
        <v>1060.853265</v>
      </c>
      <c r="AF96" s="1296">
        <f>+'P01 2023'!CP70</f>
        <v>1344.105</v>
      </c>
      <c r="AG96" s="299">
        <v>0</v>
      </c>
      <c r="AH96" s="391">
        <f>+'P01 2023'!DX71</f>
        <v>1999.557</v>
      </c>
      <c r="AI96" s="118">
        <f>+'P01 2023'!EN65</f>
        <v>322.25</v>
      </c>
      <c r="AJ96" s="534">
        <f>+'P01 2023'!FD60</f>
        <v>6003.634</v>
      </c>
      <c r="AK96" s="391">
        <f>+'P01 2023'!FS78</f>
        <v>4193.7169999999996</v>
      </c>
      <c r="AL96" s="621"/>
      <c r="AM96" s="621"/>
      <c r="AN96" s="621"/>
      <c r="AO96" s="621"/>
      <c r="AP96" s="621"/>
      <c r="AQ96" s="621"/>
      <c r="AR96" s="621"/>
      <c r="AS96" s="621"/>
      <c r="AT96" s="621"/>
      <c r="AU96" s="761"/>
      <c r="AV96" s="1601"/>
      <c r="AW96" s="1601"/>
      <c r="AX96" s="1601"/>
      <c r="AY96" s="1601"/>
      <c r="AZ96" s="1505"/>
      <c r="BA96" s="1505"/>
      <c r="BB96" s="621"/>
      <c r="BC96" s="621"/>
      <c r="BD96" s="621"/>
      <c r="BE96" s="621"/>
      <c r="BF96" s="621"/>
      <c r="BG96" s="621"/>
      <c r="BH96" s="621"/>
      <c r="BI96" s="722"/>
      <c r="BJ96" s="621"/>
      <c r="BK96" s="722"/>
      <c r="BL96" s="722"/>
      <c r="BM96" s="722"/>
      <c r="BN96" s="722"/>
      <c r="BP96" s="381"/>
      <c r="BQ96" s="621"/>
      <c r="BR96" s="574"/>
      <c r="BS96" s="381"/>
      <c r="BT96" s="624"/>
      <c r="BU96" s="624"/>
    </row>
    <row r="97" spans="1:73" ht="15" hidden="1" customHeight="1" x14ac:dyDescent="0.25">
      <c r="B97" s="1593" t="s">
        <v>373</v>
      </c>
      <c r="C97" s="608"/>
      <c r="D97" s="1328"/>
      <c r="E97" s="8" t="s">
        <v>175</v>
      </c>
      <c r="F97" s="8"/>
      <c r="G97" s="8" t="str">
        <f t="shared" si="17"/>
        <v>22.04.999</v>
      </c>
      <c r="H97" s="932" t="s">
        <v>109</v>
      </c>
      <c r="I97" s="963">
        <v>0</v>
      </c>
      <c r="J97" s="960">
        <f>+'P01 2024'!CE82</f>
        <v>1106.7</v>
      </c>
      <c r="K97" s="960">
        <f ca="1">SUMIF(U$3:$AK87,"ok",U97:AK97)</f>
        <v>892.5</v>
      </c>
      <c r="L97" s="1569">
        <f t="shared" ca="1" si="13"/>
        <v>0.80645161290322576</v>
      </c>
      <c r="M97" s="960">
        <f>+'P01 2024'!CG82</f>
        <v>892.5</v>
      </c>
      <c r="N97" s="1569">
        <f t="shared" si="15"/>
        <v>0.80645161290322576</v>
      </c>
      <c r="O97" s="960">
        <f>+'P01 2024'!CH82</f>
        <v>214.2</v>
      </c>
      <c r="P97" s="952">
        <f t="shared" si="14"/>
        <v>0.19354838709677419</v>
      </c>
      <c r="Q97" s="514">
        <f>+'P01 2023'!CH84</f>
        <v>0</v>
      </c>
      <c r="R97" s="452">
        <f ca="1">SUMIF(U$3:$AK87,"SI",U97:AK97)</f>
        <v>0</v>
      </c>
      <c r="S97" s="973" t="str">
        <f t="shared" ca="1" si="16"/>
        <v>0,00%</v>
      </c>
      <c r="T97" s="946">
        <v>0</v>
      </c>
      <c r="U97" s="521">
        <f>+'P01 2023'!I81</f>
        <v>0</v>
      </c>
      <c r="V97" s="534">
        <v>0</v>
      </c>
      <c r="W97" s="546">
        <v>0</v>
      </c>
      <c r="X97" s="514">
        <f>+'P01 2024'!AE61</f>
        <v>892.5</v>
      </c>
      <c r="Y97" s="546">
        <v>0</v>
      </c>
      <c r="Z97" s="299">
        <v>0</v>
      </c>
      <c r="AA97" s="487">
        <f>+'P01 2023'!AT70</f>
        <v>0</v>
      </c>
      <c r="AB97" s="616">
        <v>0</v>
      </c>
      <c r="AC97" s="487">
        <v>0</v>
      </c>
      <c r="AD97" s="616">
        <v>0</v>
      </c>
      <c r="AE97" s="491">
        <v>0</v>
      </c>
      <c r="AF97" s="1296">
        <v>0</v>
      </c>
      <c r="AG97" s="299">
        <v>0</v>
      </c>
      <c r="AH97" s="391">
        <f>+'P01 2023'!DX72</f>
        <v>0</v>
      </c>
      <c r="AI97" s="118">
        <f>+'P01 2023'!EN66</f>
        <v>353.43</v>
      </c>
      <c r="AJ97" s="719">
        <v>0</v>
      </c>
      <c r="AK97" s="391">
        <f>+'P01 2023'!FS79</f>
        <v>148.75</v>
      </c>
      <c r="AL97" s="621"/>
      <c r="AM97" s="621"/>
      <c r="AN97" s="621"/>
      <c r="AO97" s="621"/>
      <c r="AP97" s="621"/>
      <c r="AQ97" s="621"/>
      <c r="AR97" s="621"/>
      <c r="AS97" s="621"/>
      <c r="AT97" s="621"/>
      <c r="AU97" s="761"/>
      <c r="AV97" s="1601"/>
      <c r="AW97" s="1601"/>
      <c r="AX97" s="1601"/>
      <c r="AY97" s="1601"/>
      <c r="AZ97" s="1505"/>
      <c r="BA97" s="1505"/>
      <c r="BB97" s="621"/>
      <c r="BC97" s="621"/>
      <c r="BD97" s="621"/>
      <c r="BE97" s="621"/>
      <c r="BF97" s="621"/>
      <c r="BG97" s="621"/>
      <c r="BH97" s="621"/>
      <c r="BI97" s="722"/>
      <c r="BJ97" s="621"/>
      <c r="BK97" s="722"/>
      <c r="BL97" s="722"/>
      <c r="BM97" s="722"/>
      <c r="BN97" s="722"/>
      <c r="BP97" s="381"/>
      <c r="BQ97" s="621"/>
      <c r="BR97" s="574"/>
      <c r="BS97" s="381"/>
      <c r="BT97" s="624"/>
      <c r="BU97" s="624"/>
    </row>
    <row r="98" spans="1:73" s="99" customFormat="1" ht="15" hidden="1" customHeight="1" x14ac:dyDescent="0.25">
      <c r="A98" s="167"/>
      <c r="B98" s="1593" t="s">
        <v>374</v>
      </c>
      <c r="C98" s="388"/>
      <c r="D98" s="69" t="s">
        <v>176</v>
      </c>
      <c r="E98" s="77"/>
      <c r="F98" s="77"/>
      <c r="G98" s="77"/>
      <c r="H98" s="935" t="s">
        <v>52</v>
      </c>
      <c r="I98" s="957">
        <f>+'P01 2024'!H80</f>
        <v>168085</v>
      </c>
      <c r="J98" s="958">
        <f>+'P01 2024'!CE83</f>
        <v>171823.83600000001</v>
      </c>
      <c r="K98" s="958">
        <f ca="1">SUM(K99:K106)</f>
        <v>53956.697</v>
      </c>
      <c r="L98" s="967">
        <f t="shared" ca="1" si="13"/>
        <v>0.31402335238284401</v>
      </c>
      <c r="M98" s="958">
        <f>+'P01 2024'!CG83</f>
        <v>160580.33100000001</v>
      </c>
      <c r="N98" s="967">
        <f t="shared" si="15"/>
        <v>0.93456376448259482</v>
      </c>
      <c r="O98" s="958">
        <f>+'P01 2024'!CH83</f>
        <v>11243.504999999999</v>
      </c>
      <c r="P98" s="951">
        <f t="shared" si="14"/>
        <v>6.5436235517405156E-2</v>
      </c>
      <c r="Q98" s="2">
        <f>+'P01 2023'!CH85</f>
        <v>174217.56007499999</v>
      </c>
      <c r="R98" s="2">
        <f ca="1">SUM(R99:R106)</f>
        <v>65989.07252999999</v>
      </c>
      <c r="S98" s="972">
        <f t="shared" ca="1" si="16"/>
        <v>0.37877394506955525</v>
      </c>
      <c r="T98" s="947">
        <f>+'P01 2024'!K80</f>
        <v>9250.9120000000003</v>
      </c>
      <c r="U98" s="192">
        <f>SUM(U99:U106)</f>
        <v>7915.7514149999988</v>
      </c>
      <c r="V98" s="195">
        <f>+'P01 2024'!Q52</f>
        <v>9656.3359999999993</v>
      </c>
      <c r="W98" s="524">
        <f>+'P01 2023'!N56</f>
        <v>9826.8820199999991</v>
      </c>
      <c r="X98" s="513">
        <f>+'P01 2024'!AE62</f>
        <v>14913.204</v>
      </c>
      <c r="Y98" s="524">
        <f>SUM(Y99:Y106)</f>
        <v>11410.353359999999</v>
      </c>
      <c r="Z98" s="195">
        <f>+'P01 2024'!AT53</f>
        <v>6181.0110000000004</v>
      </c>
      <c r="AA98" s="192">
        <f>SUM(AA99:AA106)</f>
        <v>12878.759609999997</v>
      </c>
      <c r="AB98" s="617">
        <f>+'P01 2024'!BI50</f>
        <v>6674.3130000000001</v>
      </c>
      <c r="AC98" s="192">
        <f>SUM(AC99:AC106)</f>
        <v>8406.6757199999993</v>
      </c>
      <c r="AD98" s="617">
        <f>+'P01 2024'!BX65</f>
        <v>7280.9210000000003</v>
      </c>
      <c r="AE98" s="192">
        <f>+'P01 2023'!BZ70</f>
        <v>15550.650404999998</v>
      </c>
      <c r="AF98" s="1272">
        <f>+'P01 2023'!CP71</f>
        <v>13221.700999999999</v>
      </c>
      <c r="AG98" s="195">
        <f>+'P01 2023'!DF56</f>
        <v>20315.330000000002</v>
      </c>
      <c r="AH98" s="392">
        <f>+'P01 2023'!DX73</f>
        <v>17579.654999999999</v>
      </c>
      <c r="AI98" s="119">
        <f>+'P01 2023'!EN67</f>
        <v>14184.115</v>
      </c>
      <c r="AJ98" s="195">
        <f>+'P01 2023'!FD61</f>
        <v>18095.025000000001</v>
      </c>
      <c r="AK98" s="392">
        <f>+'P01 2023'!FS80</f>
        <v>19963.518</v>
      </c>
      <c r="AL98" s="621"/>
      <c r="AM98" s="621"/>
      <c r="AN98" s="621"/>
      <c r="AO98" s="621"/>
      <c r="AP98" s="621"/>
      <c r="AQ98" s="621"/>
      <c r="AR98" s="621"/>
      <c r="AS98" s="621"/>
      <c r="AT98" s="621"/>
      <c r="AU98" s="761"/>
      <c r="AV98" s="1601"/>
      <c r="AW98" s="1601"/>
      <c r="AX98" s="1601"/>
      <c r="AY98" s="1601"/>
      <c r="AZ98" s="1505"/>
      <c r="BA98" s="1505"/>
      <c r="BB98" s="621"/>
      <c r="BC98" s="621"/>
      <c r="BD98" s="621"/>
      <c r="BE98" s="621"/>
      <c r="BF98" s="621"/>
      <c r="BG98" s="621"/>
      <c r="BH98" s="621"/>
      <c r="BI98" s="722"/>
      <c r="BJ98" s="621"/>
      <c r="BK98" s="722"/>
      <c r="BL98" s="722"/>
      <c r="BM98" s="722"/>
      <c r="BN98" s="722"/>
      <c r="BO98" s="575"/>
      <c r="BP98" s="381"/>
      <c r="BQ98" s="621"/>
      <c r="BR98" s="574"/>
      <c r="BS98" s="381"/>
      <c r="BT98" s="624"/>
      <c r="BU98" s="624"/>
    </row>
    <row r="99" spans="1:73" ht="15" hidden="1" customHeight="1" x14ac:dyDescent="0.25">
      <c r="B99" s="1593" t="s">
        <v>375</v>
      </c>
      <c r="C99" s="608"/>
      <c r="D99" s="1328"/>
      <c r="E99" s="8" t="s">
        <v>167</v>
      </c>
      <c r="F99" s="8"/>
      <c r="G99" s="8" t="str">
        <f t="shared" ref="G99:G106" si="18">+CONCATENATE($C$78,"",$D$98,"",E99)</f>
        <v>22.05.001</v>
      </c>
      <c r="H99" s="932" t="s">
        <v>53</v>
      </c>
      <c r="I99" s="963">
        <f>+'P01 2024'!H81</f>
        <v>12410</v>
      </c>
      <c r="J99" s="960">
        <f>+'P01 2024'!CE84</f>
        <v>11410</v>
      </c>
      <c r="K99" s="960">
        <f ca="1">SUMIF(T$3:$AK89,"ok",T99:AK99)</f>
        <v>5405.7910000000002</v>
      </c>
      <c r="L99" s="1569">
        <f t="shared" ca="1" si="13"/>
        <v>0.47377659947414552</v>
      </c>
      <c r="M99" s="960">
        <f>+'P01 2024'!CG84</f>
        <v>11209.6</v>
      </c>
      <c r="N99" s="1569">
        <f t="shared" si="15"/>
        <v>0.98243645924627521</v>
      </c>
      <c r="O99" s="960">
        <f>+'P01 2024'!CH84</f>
        <v>200.4</v>
      </c>
      <c r="P99" s="952">
        <f t="shared" si="14"/>
        <v>1.7563540753724804E-2</v>
      </c>
      <c r="Q99" s="514">
        <f>+'P01 2023'!CH86</f>
        <v>11585.789999999999</v>
      </c>
      <c r="R99" s="452">
        <f ca="1">SUMIF(U$3:$AK90,"SI",U99:AK99)</f>
        <v>4819.9080599999998</v>
      </c>
      <c r="S99" s="973">
        <f t="shared" ca="1" si="16"/>
        <v>0.41601893871716994</v>
      </c>
      <c r="T99" s="946">
        <f>+'P01 2024'!K81</f>
        <v>501.6</v>
      </c>
      <c r="U99" s="521">
        <f>+'P01 2023'!I83</f>
        <v>444.94649999999996</v>
      </c>
      <c r="V99" s="1228">
        <f>+'P01 2024'!Q53</f>
        <v>1727.7329999999999</v>
      </c>
      <c r="W99" s="546">
        <f>+'P01 2023'!N57</f>
        <v>693.65700000000004</v>
      </c>
      <c r="X99" s="514">
        <f>+'P01 2024'!AE63</f>
        <v>670.70600000000002</v>
      </c>
      <c r="Y99" s="546">
        <f>+'P01 2023'!AD73</f>
        <v>1150.0299</v>
      </c>
      <c r="Z99" s="299">
        <f>+'P01 2024'!AT54</f>
        <v>844.41700000000003</v>
      </c>
      <c r="AA99" s="487">
        <f>+'P01 2023'!AT72</f>
        <v>612.71999999999991</v>
      </c>
      <c r="AB99" s="616">
        <f>+'P01 2024'!BI51</f>
        <v>911</v>
      </c>
      <c r="AC99" s="487">
        <f>+'P01 2023'!BJ59</f>
        <v>1065.5635499999999</v>
      </c>
      <c r="AD99" s="299">
        <f>+'P01 2024'!BX66</f>
        <v>750.33500000000004</v>
      </c>
      <c r="AE99" s="487">
        <f>+'P01 2023'!BZ71</f>
        <v>852.99110999999994</v>
      </c>
      <c r="AF99" s="1296">
        <f>+'P01 2023'!CP72</f>
        <v>1085.4770000000001</v>
      </c>
      <c r="AG99" s="299">
        <f>+'P01 2023'!DF57</f>
        <v>1666.867</v>
      </c>
      <c r="AH99" s="391">
        <f>+'P01 2023'!DX74</f>
        <v>940.53899999999999</v>
      </c>
      <c r="AI99" s="118">
        <f>+'P01 2023'!EN68</f>
        <v>599.4</v>
      </c>
      <c r="AJ99" s="299">
        <f>+'P01 2023'!FD62</f>
        <v>995.39200000000005</v>
      </c>
      <c r="AK99" s="391">
        <f>+'P01 2023'!FS81</f>
        <v>842.56299999999999</v>
      </c>
      <c r="AL99" s="621"/>
      <c r="AM99" s="621"/>
      <c r="AN99" s="621"/>
      <c r="AO99" s="621"/>
      <c r="AP99" s="621"/>
      <c r="AQ99" s="621"/>
      <c r="AR99" s="621"/>
      <c r="AS99" s="621"/>
      <c r="AT99" s="621"/>
      <c r="AU99" s="761"/>
      <c r="AV99" s="1601"/>
      <c r="AW99" s="1601"/>
      <c r="AX99" s="1601"/>
      <c r="AY99" s="1601"/>
      <c r="AZ99" s="1505"/>
      <c r="BA99" s="1505"/>
      <c r="BB99" s="621"/>
      <c r="BC99" s="621"/>
      <c r="BD99" s="621"/>
      <c r="BE99" s="621"/>
      <c r="BF99" s="621"/>
      <c r="BG99" s="621"/>
      <c r="BH99" s="621"/>
      <c r="BI99" s="722"/>
      <c r="BJ99" s="621"/>
      <c r="BK99" s="722"/>
      <c r="BL99" s="722"/>
      <c r="BM99" s="722"/>
      <c r="BN99" s="722"/>
      <c r="BP99" s="381"/>
      <c r="BQ99" s="621"/>
      <c r="BR99" s="574"/>
      <c r="BS99" s="381"/>
      <c r="BT99" s="624"/>
      <c r="BU99" s="624"/>
    </row>
    <row r="100" spans="1:73" ht="15" hidden="1" customHeight="1" x14ac:dyDescent="0.25">
      <c r="B100" s="1593" t="s">
        <v>376</v>
      </c>
      <c r="C100" s="608"/>
      <c r="D100" s="1328"/>
      <c r="E100" s="8" t="s">
        <v>163</v>
      </c>
      <c r="F100" s="8"/>
      <c r="G100" s="8" t="str">
        <f t="shared" si="18"/>
        <v>22.05.002</v>
      </c>
      <c r="H100" s="932" t="s">
        <v>54</v>
      </c>
      <c r="I100" s="963">
        <f>+'P01 2024'!H82</f>
        <v>16715</v>
      </c>
      <c r="J100" s="960">
        <f>+'P01 2024'!CE85</f>
        <v>16715</v>
      </c>
      <c r="K100" s="960">
        <f ca="1">SUMIF(T$3:$AK90,"ok",T100:AK100)</f>
        <v>5848.5969999999998</v>
      </c>
      <c r="L100" s="1569">
        <f t="shared" ca="1" si="13"/>
        <v>0.34990110679030811</v>
      </c>
      <c r="M100" s="960">
        <f>+'P01 2024'!CG85</f>
        <v>13317.491</v>
      </c>
      <c r="N100" s="1569">
        <f t="shared" ref="N100:N110" si="19">+IFERROR(M100/J100,0)</f>
        <v>0.7967389171402931</v>
      </c>
      <c r="O100" s="960">
        <f>+'P01 2024'!CH85</f>
        <v>3397.509</v>
      </c>
      <c r="P100" s="952">
        <f t="shared" si="14"/>
        <v>0.20326108285970684</v>
      </c>
      <c r="Q100" s="514">
        <f>+'P01 2023'!CH87</f>
        <v>21259.095614999998</v>
      </c>
      <c r="R100" s="452">
        <f ca="1">SUMIF(U$3:$AK91,"SI",U100:AK100)</f>
        <v>6926.9817599999988</v>
      </c>
      <c r="S100" s="973">
        <f t="shared" ca="1" si="16"/>
        <v>0.32583614493518048</v>
      </c>
      <c r="T100" s="946">
        <f>+'P01 2024'!K82</f>
        <v>148.36000000000001</v>
      </c>
      <c r="U100" s="521">
        <f>+'P01 2023'!I84</f>
        <v>99.697409999999991</v>
      </c>
      <c r="V100" s="1228">
        <f>+'P01 2024'!Q54</f>
        <v>1155.0640000000001</v>
      </c>
      <c r="W100" s="546">
        <f>+'P01 2023'!N58</f>
        <v>2473.7327999999998</v>
      </c>
      <c r="X100" s="514">
        <f>+'P01 2024'!AE64</f>
        <v>1084.808</v>
      </c>
      <c r="Y100" s="546">
        <f>+'P01 2023'!AD74</f>
        <v>1045.7329499999998</v>
      </c>
      <c r="Z100" s="299">
        <f>+'P01 2024'!AT55</f>
        <v>1023.013</v>
      </c>
      <c r="AA100" s="487">
        <f>+'P01 2023'!AT73</f>
        <v>900.94990499999983</v>
      </c>
      <c r="AB100" s="616">
        <f>+'P01 2024'!BI52</f>
        <v>1250.5119999999999</v>
      </c>
      <c r="AC100" s="487">
        <f>+'P01 2023'!BJ60</f>
        <v>1539.9413099999999</v>
      </c>
      <c r="AD100" s="299">
        <f>+'P01 2024'!BX67</f>
        <v>1186.8399999999999</v>
      </c>
      <c r="AE100" s="487">
        <f>+'P01 2023'!BZ72</f>
        <v>866.92738499999996</v>
      </c>
      <c r="AF100" s="1296">
        <f>+'P01 2023'!CP73</f>
        <v>1452.367</v>
      </c>
      <c r="AG100" s="299">
        <f>+'P01 2023'!DF58</f>
        <v>1342.865</v>
      </c>
      <c r="AH100" s="391">
        <f>+'P01 2023'!DX75</f>
        <v>672.36</v>
      </c>
      <c r="AI100" s="118">
        <f>+'P01 2023'!EN69</f>
        <v>1364.768</v>
      </c>
      <c r="AJ100" s="299">
        <f>+'P01 2023'!FD63</f>
        <v>894.84500000000003</v>
      </c>
      <c r="AK100" s="391">
        <f>+'P01 2023'!FS82</f>
        <v>2244.4079999999999</v>
      </c>
      <c r="AL100" s="621"/>
      <c r="AM100" s="621"/>
      <c r="AN100" s="621"/>
      <c r="AO100" s="621"/>
      <c r="AP100" s="621"/>
      <c r="AQ100" s="621"/>
      <c r="AR100" s="621"/>
      <c r="AS100" s="621"/>
      <c r="AT100" s="621"/>
      <c r="AU100" s="761"/>
      <c r="AV100" s="1601"/>
      <c r="AW100" s="1601"/>
      <c r="AX100" s="1601"/>
      <c r="AY100" s="1601"/>
      <c r="AZ100" s="1505"/>
      <c r="BA100" s="1505"/>
      <c r="BB100" s="621"/>
      <c r="BC100" s="621"/>
      <c r="BD100" s="621"/>
      <c r="BE100" s="621"/>
      <c r="BF100" s="621"/>
      <c r="BG100" s="621"/>
      <c r="BH100" s="621"/>
      <c r="BI100" s="722"/>
      <c r="BJ100" s="621"/>
      <c r="BK100" s="722"/>
      <c r="BL100" s="722"/>
      <c r="BM100" s="722"/>
      <c r="BN100" s="722"/>
      <c r="BP100" s="381"/>
      <c r="BQ100" s="621"/>
      <c r="BR100" s="574"/>
      <c r="BS100" s="381"/>
      <c r="BT100" s="624"/>
      <c r="BU100" s="624"/>
    </row>
    <row r="101" spans="1:73" ht="15" hidden="1" customHeight="1" x14ac:dyDescent="0.25">
      <c r="B101" s="1593" t="s">
        <v>377</v>
      </c>
      <c r="C101" s="608"/>
      <c r="D101" s="1328"/>
      <c r="E101" s="8" t="s">
        <v>164</v>
      </c>
      <c r="F101" s="8"/>
      <c r="G101" s="8" t="str">
        <f t="shared" si="18"/>
        <v>22.05.003</v>
      </c>
      <c r="H101" s="932" t="s">
        <v>55</v>
      </c>
      <c r="I101" s="963">
        <f>+'P01 2024'!H83</f>
        <v>2300</v>
      </c>
      <c r="J101" s="960">
        <f>+'P01 2024'!CE86</f>
        <v>2392</v>
      </c>
      <c r="K101" s="960">
        <f ca="1">SUMIF(U$3:$AK91,"ok",U101:AK101)</f>
        <v>513.75</v>
      </c>
      <c r="L101" s="1569">
        <f t="shared" ca="1" si="13"/>
        <v>0.21477842809364547</v>
      </c>
      <c r="M101" s="960">
        <f>+'P01 2024'!CG86</f>
        <v>1691.39</v>
      </c>
      <c r="N101" s="1569">
        <f t="shared" si="19"/>
        <v>0.70710284280936464</v>
      </c>
      <c r="O101" s="960">
        <f>+'P01 2024'!CH86</f>
        <v>700.61</v>
      </c>
      <c r="P101" s="952">
        <f t="shared" si="14"/>
        <v>0.29289715719063547</v>
      </c>
      <c r="Q101" s="514">
        <f>+'P01 2023'!CH88</f>
        <v>3032.5499999999997</v>
      </c>
      <c r="R101" s="452">
        <f ca="1">SUMIF(U$3:$AK92,"SI",U101:AK101)</f>
        <v>465.49124999999992</v>
      </c>
      <c r="S101" s="973">
        <f t="shared" ca="1" si="16"/>
        <v>0.15349829351535835</v>
      </c>
      <c r="T101" s="946">
        <f>+'P01 2024'!K83</f>
        <v>0</v>
      </c>
      <c r="U101" s="521">
        <f>+'P01 2023'!I85</f>
        <v>62.358749999999993</v>
      </c>
      <c r="V101" s="1228">
        <f>+'P01 2024'!Q55</f>
        <v>74.8</v>
      </c>
      <c r="W101" s="546">
        <f>+'P01 2023'!N59</f>
        <v>71.673749999999998</v>
      </c>
      <c r="X101" s="514">
        <f>+'P01 2024'!AE65</f>
        <v>68.349999999999994</v>
      </c>
      <c r="Y101" s="546">
        <v>0</v>
      </c>
      <c r="Z101" s="299">
        <f>+'P01 2024'!AT56</f>
        <v>95.1</v>
      </c>
      <c r="AA101" s="487">
        <f>+'P01 2023'!AT74</f>
        <v>87.509249999999994</v>
      </c>
      <c r="AB101" s="616">
        <v>0</v>
      </c>
      <c r="AC101" s="487">
        <f>+'P01 2023'!BJ61</f>
        <v>124.04474999999998</v>
      </c>
      <c r="AD101" s="299">
        <f>+'P01 2024'!BX68</f>
        <v>275.5</v>
      </c>
      <c r="AE101" s="487">
        <f>+'P01 2023'!BZ73</f>
        <v>119.90474999999998</v>
      </c>
      <c r="AF101" s="1296">
        <f>+'P01 2023'!CP74</f>
        <v>302.14999999999998</v>
      </c>
      <c r="AG101" s="299">
        <f>+'P01 2023'!DF59</f>
        <v>357.25</v>
      </c>
      <c r="AH101" s="391">
        <f>+'P01 2023'!DX76</f>
        <v>0</v>
      </c>
      <c r="AI101" s="118">
        <f>+'P01 2023'!EN70</f>
        <v>305.85000000000002</v>
      </c>
      <c r="AJ101" s="299">
        <f>+'P01 2023'!FD64</f>
        <v>211.95</v>
      </c>
      <c r="AK101" s="391">
        <f>+'P01 2023'!FS83</f>
        <v>69.95</v>
      </c>
      <c r="AL101" s="621"/>
      <c r="AM101" s="621"/>
      <c r="AN101" s="621"/>
      <c r="AO101" s="621"/>
      <c r="AP101" s="621"/>
      <c r="AQ101" s="621"/>
      <c r="AR101" s="621"/>
      <c r="AS101" s="621"/>
      <c r="AT101" s="621"/>
      <c r="AU101" s="761"/>
      <c r="AV101" s="1601"/>
      <c r="AW101" s="1601"/>
      <c r="AX101" s="1601"/>
      <c r="AY101" s="1601"/>
      <c r="AZ101" s="1505"/>
      <c r="BA101" s="1505"/>
      <c r="BB101" s="621"/>
      <c r="BC101" s="621"/>
      <c r="BD101" s="621"/>
      <c r="BE101" s="621"/>
      <c r="BF101" s="621"/>
      <c r="BG101" s="621"/>
      <c r="BH101" s="621"/>
      <c r="BI101" s="722"/>
      <c r="BJ101" s="621"/>
      <c r="BK101" s="722"/>
      <c r="BL101" s="722"/>
      <c r="BM101" s="722"/>
      <c r="BN101" s="722"/>
      <c r="BP101" s="381"/>
      <c r="BQ101" s="621"/>
      <c r="BR101" s="574"/>
      <c r="BS101" s="381"/>
      <c r="BT101" s="624"/>
      <c r="BU101" s="624"/>
    </row>
    <row r="102" spans="1:73" ht="15" hidden="1" customHeight="1" x14ac:dyDescent="0.25">
      <c r="B102" s="1593" t="s">
        <v>378</v>
      </c>
      <c r="C102" s="608"/>
      <c r="D102" s="1328"/>
      <c r="E102" s="8" t="s">
        <v>177</v>
      </c>
      <c r="F102" s="8"/>
      <c r="G102" s="8" t="str">
        <f t="shared" si="18"/>
        <v>22.05.004</v>
      </c>
      <c r="H102" s="932" t="s">
        <v>56</v>
      </c>
      <c r="I102" s="963">
        <f>+'P01 2024'!H84</f>
        <v>18000</v>
      </c>
      <c r="J102" s="960">
        <f>+'P01 2024'!CE87</f>
        <v>18240</v>
      </c>
      <c r="K102" s="960">
        <f ca="1">SUMIF(U$3:$AK92,"ok",U102:AK102)</f>
        <v>4606.7</v>
      </c>
      <c r="L102" s="1569">
        <f t="shared" ca="1" si="13"/>
        <v>0.25256030701754384</v>
      </c>
      <c r="M102" s="960">
        <f>+'P01 2024'!CG87</f>
        <v>18240</v>
      </c>
      <c r="N102" s="1569">
        <f t="shared" si="19"/>
        <v>1</v>
      </c>
      <c r="O102" s="960">
        <f>+'P01 2024'!CH87</f>
        <v>0</v>
      </c>
      <c r="P102" s="952">
        <f t="shared" si="14"/>
        <v>0</v>
      </c>
      <c r="Q102" s="514">
        <f>+'P01 2023'!CH89</f>
        <v>16808.399999999998</v>
      </c>
      <c r="R102" s="452">
        <f ca="1">SUMIF(U$3:$AK93,"SI",U102:AK102)</f>
        <v>6321.2562899999994</v>
      </c>
      <c r="S102" s="973">
        <f t="shared" ca="1" si="16"/>
        <v>0.37607721674876848</v>
      </c>
      <c r="T102" s="946">
        <f>+'P01 2024'!K84</f>
        <v>0</v>
      </c>
      <c r="U102" s="521">
        <f>+'P01 2023'!I86</f>
        <v>1652.3226449999997</v>
      </c>
      <c r="V102" s="1228">
        <f>+'P01 2024'!Q56</f>
        <v>759.27599999999995</v>
      </c>
      <c r="W102" s="546">
        <f>+'P01 2023'!N60</f>
        <v>931.39235999999994</v>
      </c>
      <c r="X102" s="514">
        <f>+'P01 2024'!AE66</f>
        <v>878.26499999999999</v>
      </c>
      <c r="Y102" s="546">
        <f>+'P01 2023'!AD76</f>
        <v>612.65582999999992</v>
      </c>
      <c r="Z102" s="299">
        <f>+'P01 2024'!AT57</f>
        <v>608.35799999999995</v>
      </c>
      <c r="AA102" s="487">
        <f>+'P01 2023'!AT75</f>
        <v>1540.9028249999999</v>
      </c>
      <c r="AB102" s="616">
        <f>+'P01 2024'!BI53</f>
        <v>902.678</v>
      </c>
      <c r="AC102" s="487">
        <f>+'P01 2023'!BJ62</f>
        <v>20.7</v>
      </c>
      <c r="AD102" s="299">
        <f>+'P01 2024'!BX69</f>
        <v>1458.123</v>
      </c>
      <c r="AE102" s="487">
        <f>+'P01 2023'!BZ74</f>
        <v>1563.2826299999997</v>
      </c>
      <c r="AF102" s="1296">
        <f>+'P01 2023'!CP75</f>
        <v>1306.4380000000001</v>
      </c>
      <c r="AG102" s="299">
        <f>+'P01 2023'!DF60</f>
        <v>1933.616</v>
      </c>
      <c r="AH102" s="391">
        <f>+'P01 2023'!DX77</f>
        <v>1373.09</v>
      </c>
      <c r="AI102" s="118">
        <f>+'P01 2023'!EN71</f>
        <v>2838.828</v>
      </c>
      <c r="AJ102" s="299">
        <f>+'P01 2023'!FD65</f>
        <v>3781.7629999999999</v>
      </c>
      <c r="AK102" s="391">
        <f>+'P01 2023'!FS84</f>
        <v>1440.0730000000001</v>
      </c>
      <c r="AL102" s="621"/>
      <c r="AM102" s="621"/>
      <c r="AN102" s="621"/>
      <c r="AO102" s="621"/>
      <c r="AP102" s="621"/>
      <c r="AQ102" s="621"/>
      <c r="AR102" s="621"/>
      <c r="AS102" s="621"/>
      <c r="AT102" s="621"/>
      <c r="AU102" s="761"/>
      <c r="AV102" s="1601"/>
      <c r="AW102" s="1601"/>
      <c r="AX102" s="1601"/>
      <c r="AY102" s="1601"/>
      <c r="AZ102" s="1505"/>
      <c r="BA102" s="1505"/>
      <c r="BB102" s="621"/>
      <c r="BC102" s="621"/>
      <c r="BD102" s="621"/>
      <c r="BE102" s="621"/>
      <c r="BF102" s="621"/>
      <c r="BG102" s="621"/>
      <c r="BH102" s="621"/>
      <c r="BI102" s="722"/>
      <c r="BJ102" s="621"/>
      <c r="BK102" s="722"/>
      <c r="BL102" s="722"/>
      <c r="BM102" s="722"/>
      <c r="BN102" s="722"/>
      <c r="BP102" s="381"/>
      <c r="BQ102" s="621"/>
      <c r="BR102" s="574"/>
      <c r="BS102" s="381"/>
      <c r="BT102" s="624"/>
      <c r="BU102" s="624"/>
    </row>
    <row r="103" spans="1:73" ht="15" hidden="1" customHeight="1" x14ac:dyDescent="0.25">
      <c r="B103" s="1593" t="s">
        <v>379</v>
      </c>
      <c r="C103" s="608"/>
      <c r="D103" s="1328"/>
      <c r="E103" s="8" t="s">
        <v>178</v>
      </c>
      <c r="F103" s="8"/>
      <c r="G103" s="8" t="str">
        <f t="shared" si="18"/>
        <v>22.05.005</v>
      </c>
      <c r="H103" s="932" t="s">
        <v>57</v>
      </c>
      <c r="I103" s="963">
        <f>+'P01 2024'!H85</f>
        <v>66000</v>
      </c>
      <c r="J103" s="960">
        <f>+'P01 2024'!CE88</f>
        <v>72006.081999999995</v>
      </c>
      <c r="K103" s="960">
        <f ca="1">SUMIF(T$3:$AK93,"ok",T103:AK103)</f>
        <v>16395.437999999998</v>
      </c>
      <c r="L103" s="1569">
        <f t="shared" ca="1" si="13"/>
        <v>0.2276951827485906</v>
      </c>
      <c r="M103" s="960">
        <f>+'P01 2024'!CG88</f>
        <v>71047.017999999996</v>
      </c>
      <c r="N103" s="1569">
        <f t="shared" si="19"/>
        <v>0.98668079176978418</v>
      </c>
      <c r="O103" s="960">
        <f>+'P01 2024'!CH88</f>
        <v>959.06399999999996</v>
      </c>
      <c r="P103" s="952">
        <f t="shared" si="14"/>
        <v>1.3319208230215887E-2</v>
      </c>
      <c r="Q103" s="514">
        <f>+'P01 2023'!CH90</f>
        <v>67877.113319999989</v>
      </c>
      <c r="R103" s="452">
        <f ca="1">SUMIF(U$3:$AK94,"SI",U103:AK103)</f>
        <v>28282.130549999998</v>
      </c>
      <c r="S103" s="973">
        <f t="shared" ca="1" si="16"/>
        <v>0.41666666666666669</v>
      </c>
      <c r="T103" s="946">
        <f>+'P01 2024'!K85</f>
        <v>5465.1459999999997</v>
      </c>
      <c r="U103" s="521">
        <f>+'P01 2023'!I87</f>
        <v>5656.4261099999994</v>
      </c>
      <c r="V103" s="1228">
        <f>+'P01 2024'!Q57</f>
        <v>5465.1459999999997</v>
      </c>
      <c r="W103" s="546">
        <f>+'P01 2023'!N61</f>
        <v>5656.4261099999994</v>
      </c>
      <c r="X103" s="514">
        <f>+'P01 2024'!AE67</f>
        <v>5465.1459999999997</v>
      </c>
      <c r="Y103" s="546">
        <f>+'P01 2023'!AD77</f>
        <v>5656.4261099999994</v>
      </c>
      <c r="Z103" s="299">
        <v>0</v>
      </c>
      <c r="AA103" s="487">
        <f>+'P01 2023'!AT76</f>
        <v>0</v>
      </c>
      <c r="AB103" s="616">
        <v>0</v>
      </c>
      <c r="AC103" s="487">
        <f>+'P01 2023'!BJ63</f>
        <v>5656.4261099999994</v>
      </c>
      <c r="AD103" s="616">
        <v>0</v>
      </c>
      <c r="AE103" s="487">
        <f>+'P01 2023'!BZ75</f>
        <v>5656.4261099999994</v>
      </c>
      <c r="AF103" s="1296">
        <f>+'P01 2023'!CP76</f>
        <v>5465.1459999999997</v>
      </c>
      <c r="AG103" s="299">
        <f>+'P01 2023'!DF61</f>
        <v>10930.291999999999</v>
      </c>
      <c r="AH103" s="391">
        <f>+'P01 2023'!DX78</f>
        <v>5465.1459999999997</v>
      </c>
      <c r="AI103" s="118">
        <f>+'P01 2023'!EN72</f>
        <v>5465.1459999999997</v>
      </c>
      <c r="AJ103" s="299">
        <f>+'P01 2023'!FD66</f>
        <v>5465.1459999999997</v>
      </c>
      <c r="AK103" s="391">
        <f>+'P01 2023'!FS85</f>
        <v>5465.1459999999997</v>
      </c>
      <c r="AL103" s="621"/>
      <c r="AM103" s="621"/>
      <c r="AN103" s="621"/>
      <c r="AO103" s="621"/>
      <c r="AP103" s="621"/>
      <c r="AQ103" s="621"/>
      <c r="AR103" s="621"/>
      <c r="AS103" s="621"/>
      <c r="AT103" s="621"/>
      <c r="AU103" s="761"/>
      <c r="AV103" s="1601"/>
      <c r="AW103" s="1601"/>
      <c r="AX103" s="1601"/>
      <c r="AY103" s="1601"/>
      <c r="AZ103" s="1505"/>
      <c r="BA103" s="1505"/>
      <c r="BB103" s="621"/>
      <c r="BC103" s="621"/>
      <c r="BD103" s="621"/>
      <c r="BE103" s="621"/>
      <c r="BF103" s="621"/>
      <c r="BG103" s="621"/>
      <c r="BH103" s="621"/>
      <c r="BI103" s="722"/>
      <c r="BJ103" s="621"/>
      <c r="BK103" s="722"/>
      <c r="BL103" s="722"/>
      <c r="BM103" s="722"/>
      <c r="BN103" s="722"/>
      <c r="BP103" s="381"/>
      <c r="BQ103" s="621"/>
      <c r="BR103" s="574"/>
      <c r="BS103" s="381"/>
      <c r="BT103" s="624"/>
      <c r="BU103" s="624"/>
    </row>
    <row r="104" spans="1:73" ht="15" hidden="1" customHeight="1" x14ac:dyDescent="0.25">
      <c r="B104" s="1593" t="s">
        <v>380</v>
      </c>
      <c r="C104" s="608"/>
      <c r="D104" s="1328"/>
      <c r="E104" s="8" t="s">
        <v>179</v>
      </c>
      <c r="F104" s="8"/>
      <c r="G104" s="8" t="str">
        <f t="shared" si="18"/>
        <v>22.05.006</v>
      </c>
      <c r="H104" s="932" t="s">
        <v>58</v>
      </c>
      <c r="I104" s="963">
        <f>+'P01 2024'!H86</f>
        <v>8500</v>
      </c>
      <c r="J104" s="960">
        <f>+'P01 2024'!CE89</f>
        <v>4842.7539999999999</v>
      </c>
      <c r="K104" s="960">
        <f ca="1">SUMIF(U$3:$AK94,"ok",U104:AK104)</f>
        <v>0</v>
      </c>
      <c r="L104" s="1569">
        <f t="shared" ca="1" si="13"/>
        <v>0</v>
      </c>
      <c r="M104" s="960">
        <f>+'P01 2024'!CG89</f>
        <v>4204.5439999999999</v>
      </c>
      <c r="N104" s="1569">
        <f t="shared" si="19"/>
        <v>0.86821341740670699</v>
      </c>
      <c r="O104" s="960">
        <f>+'P01 2024'!CH89</f>
        <v>638.21</v>
      </c>
      <c r="P104" s="952">
        <f t="shared" si="14"/>
        <v>0.13178658259329301</v>
      </c>
      <c r="Q104" s="514">
        <f>+'P01 2023'!CH91</f>
        <v>7344.1209149999995</v>
      </c>
      <c r="R104" s="452">
        <f ca="1">SUMIF(U$3:$AK95,"SI",U104:AK104)</f>
        <v>0</v>
      </c>
      <c r="S104" s="973">
        <f t="shared" ca="1" si="16"/>
        <v>0</v>
      </c>
      <c r="T104" s="946">
        <f>+'P01 2024'!K86</f>
        <v>0</v>
      </c>
      <c r="U104" s="521">
        <f>+'P01 2023'!I88</f>
        <v>0</v>
      </c>
      <c r="V104" s="1228">
        <v>0</v>
      </c>
      <c r="W104" s="546">
        <v>0</v>
      </c>
      <c r="X104" s="514">
        <v>0</v>
      </c>
      <c r="Y104" s="546">
        <f>+'P01 2023'!AD78</f>
        <v>0</v>
      </c>
      <c r="Z104" s="299">
        <v>0</v>
      </c>
      <c r="AA104" s="487">
        <v>0</v>
      </c>
      <c r="AB104" s="616">
        <v>0</v>
      </c>
      <c r="AC104" s="487">
        <v>0</v>
      </c>
      <c r="AD104" s="616">
        <v>0</v>
      </c>
      <c r="AE104" s="491">
        <v>0</v>
      </c>
      <c r="AF104" s="1296">
        <v>0</v>
      </c>
      <c r="AG104" s="299">
        <v>0</v>
      </c>
      <c r="AH104" s="391">
        <f>+'P01 2023'!DX79</f>
        <v>5044.08</v>
      </c>
      <c r="AI104" s="118">
        <f>+'P01 2023'!EN73</f>
        <v>0</v>
      </c>
      <c r="AJ104" s="534">
        <v>0</v>
      </c>
      <c r="AK104" s="391">
        <f>+'P01 2023'!FS86</f>
        <v>2682.203</v>
      </c>
      <c r="AL104" s="621"/>
      <c r="AM104" s="621"/>
      <c r="AN104" s="621"/>
      <c r="AO104" s="621"/>
      <c r="AP104" s="621"/>
      <c r="AQ104" s="621"/>
      <c r="AR104" s="621"/>
      <c r="AS104" s="621"/>
      <c r="AT104" s="621"/>
      <c r="AU104" s="761"/>
      <c r="AV104" s="1601"/>
      <c r="AW104" s="1601"/>
      <c r="AX104" s="1601"/>
      <c r="AY104" s="1601"/>
      <c r="AZ104" s="1505"/>
      <c r="BA104" s="1505"/>
      <c r="BB104" s="621"/>
      <c r="BC104" s="621"/>
      <c r="BD104" s="621"/>
      <c r="BE104" s="621"/>
      <c r="BF104" s="621"/>
      <c r="BG104" s="621"/>
      <c r="BH104" s="621"/>
      <c r="BI104" s="722"/>
      <c r="BJ104" s="621"/>
      <c r="BK104" s="722"/>
      <c r="BL104" s="722"/>
      <c r="BM104" s="722"/>
      <c r="BN104" s="722"/>
      <c r="BP104" s="381"/>
      <c r="BQ104" s="621"/>
      <c r="BR104" s="574"/>
      <c r="BS104" s="381"/>
      <c r="BT104" s="624"/>
      <c r="BU104" s="624"/>
    </row>
    <row r="105" spans="1:73" ht="15" hidden="1" customHeight="1" x14ac:dyDescent="0.25">
      <c r="B105" s="1593" t="s">
        <v>381</v>
      </c>
      <c r="C105" s="608"/>
      <c r="D105" s="1328"/>
      <c r="E105" s="8" t="s">
        <v>168</v>
      </c>
      <c r="F105" s="8"/>
      <c r="G105" s="8" t="str">
        <f t="shared" si="18"/>
        <v>22.05.007</v>
      </c>
      <c r="H105" s="932" t="s">
        <v>59</v>
      </c>
      <c r="I105" s="963">
        <f>+'P01 2024'!H87</f>
        <v>5760</v>
      </c>
      <c r="J105" s="960">
        <f>+'P01 2024'!CE90</f>
        <v>5760</v>
      </c>
      <c r="K105" s="960">
        <f ca="1">SUMIF(U$3:$AK95,"ok",U105:AK105)</f>
        <v>2371.585</v>
      </c>
      <c r="L105" s="1569">
        <f t="shared" ca="1" si="13"/>
        <v>0.41173350694444444</v>
      </c>
      <c r="M105" s="960">
        <f>+'P01 2024'!CG90</f>
        <v>4268.8530000000001</v>
      </c>
      <c r="N105" s="1569">
        <f t="shared" si="19"/>
        <v>0.74112031249999999</v>
      </c>
      <c r="O105" s="960">
        <f>+'P01 2024'!CH90</f>
        <v>1491.1469999999999</v>
      </c>
      <c r="P105" s="952">
        <f t="shared" si="14"/>
        <v>0.25887968750000001</v>
      </c>
      <c r="Q105" s="514">
        <f>+'P01 2023'!CH92</f>
        <v>7363.779704999999</v>
      </c>
      <c r="R105" s="452">
        <f ca="1">SUMIF(U$3:$AK96,"SI",U105:AK105)</f>
        <v>2945.50857</v>
      </c>
      <c r="S105" s="973">
        <f t="shared" ca="1" si="16"/>
        <v>0.39999955023097755</v>
      </c>
      <c r="T105" s="946">
        <f>+'P01 2024'!K87</f>
        <v>0</v>
      </c>
      <c r="U105" s="521">
        <f>+'P01 2023'!I89</f>
        <v>0</v>
      </c>
      <c r="V105" s="1228">
        <f>+'P01 2024'!Q58</f>
        <v>474.31700000000001</v>
      </c>
      <c r="W105" s="546">
        <v>0</v>
      </c>
      <c r="X105" s="514">
        <f>+'P01 2024'!AE68</f>
        <v>474.31700000000001</v>
      </c>
      <c r="Y105" s="546">
        <f>+'P01 2023'!AD79</f>
        <v>2945.50857</v>
      </c>
      <c r="Z105" s="299">
        <f>+'P01 2024'!AT58</f>
        <v>474.31700000000001</v>
      </c>
      <c r="AA105" s="487">
        <v>0</v>
      </c>
      <c r="AB105" s="616">
        <f>+'P01 2024'!BI54</f>
        <v>474.31700000000001</v>
      </c>
      <c r="AC105" s="487">
        <v>0</v>
      </c>
      <c r="AD105" s="616">
        <f>+'P01 2024'!BX70</f>
        <v>474.31700000000001</v>
      </c>
      <c r="AE105" s="491">
        <v>0</v>
      </c>
      <c r="AF105" s="1296">
        <f>+'P01 2023'!CP77</f>
        <v>474.31700000000001</v>
      </c>
      <c r="AG105" s="299">
        <f>+'P01 2023'!DF62</f>
        <v>948.63400000000001</v>
      </c>
      <c r="AH105" s="391">
        <f>+'P01 2023'!DX80</f>
        <v>948.63400000000001</v>
      </c>
      <c r="AI105" s="118">
        <f>+'P01 2023'!EN74</f>
        <v>474.31700000000001</v>
      </c>
      <c r="AJ105" s="534">
        <f>+'P01 2023'!FD67</f>
        <v>474.31700000000001</v>
      </c>
      <c r="AK105" s="391">
        <f>+'P01 2023'!FS87</f>
        <v>948.63400000000001</v>
      </c>
      <c r="AL105" s="621"/>
      <c r="AM105" s="621"/>
      <c r="AN105" s="621"/>
      <c r="AO105" s="621"/>
      <c r="AP105" s="621"/>
      <c r="AQ105" s="621"/>
      <c r="AR105" s="621"/>
      <c r="AS105" s="621"/>
      <c r="AT105" s="621"/>
      <c r="AU105" s="761"/>
      <c r="AV105" s="1601"/>
      <c r="AW105" s="1601"/>
      <c r="AX105" s="1601"/>
      <c r="AY105" s="1601"/>
      <c r="AZ105" s="1505"/>
      <c r="BA105" s="1505"/>
      <c r="BB105" s="621"/>
      <c r="BC105" s="621"/>
      <c r="BD105" s="621"/>
      <c r="BE105" s="621"/>
      <c r="BF105" s="621"/>
      <c r="BG105" s="621"/>
      <c r="BH105" s="621"/>
      <c r="BI105" s="722"/>
      <c r="BJ105" s="621"/>
      <c r="BK105" s="722"/>
      <c r="BL105" s="722"/>
      <c r="BM105" s="722"/>
      <c r="BN105" s="722"/>
      <c r="BP105" s="381"/>
      <c r="BQ105" s="621"/>
      <c r="BR105" s="574"/>
      <c r="BS105" s="381"/>
      <c r="BT105" s="624"/>
      <c r="BU105" s="624"/>
    </row>
    <row r="106" spans="1:73" ht="15" hidden="1" customHeight="1" x14ac:dyDescent="0.25">
      <c r="B106" s="1593" t="s">
        <v>568</v>
      </c>
      <c r="C106" s="608"/>
      <c r="D106" s="1328"/>
      <c r="E106" s="8" t="s">
        <v>169</v>
      </c>
      <c r="F106" s="8"/>
      <c r="G106" s="8" t="str">
        <f t="shared" si="18"/>
        <v>22.05.008</v>
      </c>
      <c r="H106" s="932" t="s">
        <v>60</v>
      </c>
      <c r="I106" s="963">
        <f>+'P01 2024'!H88</f>
        <v>38400</v>
      </c>
      <c r="J106" s="960">
        <f>+'P01 2024'!CE91</f>
        <v>40458</v>
      </c>
      <c r="K106" s="960">
        <f ca="1">SUMIF(T$3:$AK96,"ok",T106:AK106)</f>
        <v>18814.835999999999</v>
      </c>
      <c r="L106" s="1569">
        <f t="shared" ca="1" si="13"/>
        <v>0.46504612190419692</v>
      </c>
      <c r="M106" s="960">
        <f>+'P01 2024'!CG91</f>
        <v>36601.434999999998</v>
      </c>
      <c r="N106" s="1569">
        <f t="shared" si="19"/>
        <v>0.90467731968955456</v>
      </c>
      <c r="O106" s="960">
        <f>+'P01 2024'!CH91</f>
        <v>3856.5650000000001</v>
      </c>
      <c r="P106" s="952">
        <f t="shared" si="14"/>
        <v>9.5322680310445398E-2</v>
      </c>
      <c r="Q106" s="514">
        <f>+'P01 2023'!CH93</f>
        <v>38946.710519999993</v>
      </c>
      <c r="R106" s="452">
        <f ca="1">SUMIF(U$3:$AK97,"SI",U106:AK106)</f>
        <v>16227.796049999997</v>
      </c>
      <c r="S106" s="973">
        <f t="shared" ca="1" si="16"/>
        <v>0.41666666666666669</v>
      </c>
      <c r="T106" s="946">
        <f>+'P01 2024'!K88</f>
        <v>3135.806</v>
      </c>
      <c r="U106" s="521">
        <f>+'P01 2023'!I90</f>
        <v>0</v>
      </c>
      <c r="V106" s="534">
        <v>0</v>
      </c>
      <c r="W106" s="546">
        <v>0</v>
      </c>
      <c r="X106" s="514">
        <f>+'P01 2024'!AE69</f>
        <v>6271.6120000000001</v>
      </c>
      <c r="Y106" s="546">
        <f>+'P01 2023'!AD80</f>
        <v>0</v>
      </c>
      <c r="Z106" s="299">
        <f>+'P01 2024'!AT59</f>
        <v>3135.806</v>
      </c>
      <c r="AA106" s="487">
        <f>+'P01 2023'!AT77</f>
        <v>9736.6776299999983</v>
      </c>
      <c r="AB106" s="616">
        <f>+'P01 2024'!BI55</f>
        <v>3135.806</v>
      </c>
      <c r="AC106" s="487">
        <v>0</v>
      </c>
      <c r="AD106" s="616">
        <f>+'P01 2024'!BX71</f>
        <v>3135.806</v>
      </c>
      <c r="AE106" s="491">
        <f>+'P01 2023'!BZ76</f>
        <v>6491.1184199999998</v>
      </c>
      <c r="AF106" s="1296">
        <f>+'P01 2023'!CP78</f>
        <v>3135.806</v>
      </c>
      <c r="AG106" s="299">
        <f>+'P01 2023'!DF63</f>
        <v>3135.806</v>
      </c>
      <c r="AH106" s="391">
        <f>+'P01 2023'!DX81</f>
        <v>3135.806</v>
      </c>
      <c r="AI106" s="118">
        <f>+'P01 2023'!EN75</f>
        <v>3135.806</v>
      </c>
      <c r="AJ106" s="534">
        <f>+'P01 2023'!FD68</f>
        <v>6271.6120000000001</v>
      </c>
      <c r="AK106" s="391">
        <f>+'P01 2023'!FS88</f>
        <v>6270.5410000000002</v>
      </c>
      <c r="AL106" s="621"/>
      <c r="AM106" s="621"/>
      <c r="AN106" s="621"/>
      <c r="AO106" s="621"/>
      <c r="AP106" s="621"/>
      <c r="AQ106" s="621"/>
      <c r="AR106" s="621"/>
      <c r="AS106" s="621"/>
      <c r="AT106" s="621"/>
      <c r="AU106" s="761"/>
      <c r="AV106" s="1601"/>
      <c r="AW106" s="1601"/>
      <c r="AX106" s="1601"/>
      <c r="AY106" s="1601"/>
      <c r="AZ106" s="1505"/>
      <c r="BA106" s="1505"/>
      <c r="BB106" s="621"/>
      <c r="BC106" s="621"/>
      <c r="BD106" s="621"/>
      <c r="BE106" s="621"/>
      <c r="BF106" s="621"/>
      <c r="BG106" s="621"/>
      <c r="BH106" s="621"/>
      <c r="BI106" s="722"/>
      <c r="BJ106" s="621"/>
      <c r="BK106" s="722"/>
      <c r="BL106" s="722"/>
      <c r="BM106" s="722"/>
      <c r="BN106" s="722"/>
      <c r="BP106" s="381"/>
      <c r="BQ106" s="621"/>
      <c r="BR106" s="574"/>
      <c r="BS106" s="381"/>
      <c r="BT106" s="624"/>
      <c r="BU106" s="624"/>
    </row>
    <row r="107" spans="1:73" s="99" customFormat="1" ht="15" hidden="1" customHeight="1" x14ac:dyDescent="0.25">
      <c r="A107" s="167"/>
      <c r="B107" s="1593" t="s">
        <v>382</v>
      </c>
      <c r="C107" s="388"/>
      <c r="D107" s="69" t="s">
        <v>180</v>
      </c>
      <c r="E107" s="77"/>
      <c r="F107" s="77"/>
      <c r="G107" s="77"/>
      <c r="H107" s="933" t="s">
        <v>110</v>
      </c>
      <c r="I107" s="957">
        <f>+'P01 2024'!H89</f>
        <v>50902.635000000002</v>
      </c>
      <c r="J107" s="958">
        <f>+'P01 2024'!CE92</f>
        <v>56782.574999999997</v>
      </c>
      <c r="K107" s="958">
        <f ca="1">SUM(K108:K114)</f>
        <v>8484.4180000000015</v>
      </c>
      <c r="L107" s="967">
        <f t="shared" ca="1" si="13"/>
        <v>0.14941939494642506</v>
      </c>
      <c r="M107" s="958">
        <f>+'P01 2024'!CG92</f>
        <v>13923.248</v>
      </c>
      <c r="N107" s="967">
        <f t="shared" si="19"/>
        <v>0.24520282850856975</v>
      </c>
      <c r="O107" s="958">
        <f>+'P01 2024'!CH92</f>
        <v>42859.326999999997</v>
      </c>
      <c r="P107" s="951">
        <f t="shared" si="14"/>
        <v>0.75479717149143022</v>
      </c>
      <c r="Q107" s="2">
        <f>+'P01 2023'!CH94</f>
        <v>78102.804644999997</v>
      </c>
      <c r="R107" s="474">
        <f ca="1">SUMIF(U$3:$AK99,"SI",U107:AK107)</f>
        <v>57661.999694999991</v>
      </c>
      <c r="S107" s="972">
        <f t="shared" ca="1" si="16"/>
        <v>0.73828334279531416</v>
      </c>
      <c r="T107" s="947">
        <f>+'P01 2024'!K89</f>
        <v>777.14700000000005</v>
      </c>
      <c r="U107" s="486">
        <f>+'P01 2023'!I91</f>
        <v>15400.668554999998</v>
      </c>
      <c r="V107" s="531">
        <f>+'P01 2024'!Q59</f>
        <v>487.935</v>
      </c>
      <c r="W107" s="524">
        <f>+'P01 2023'!N62</f>
        <v>5813.7906149999999</v>
      </c>
      <c r="X107" s="513">
        <f>+'P01 2024'!AE70</f>
        <v>1596.816</v>
      </c>
      <c r="Y107" s="524">
        <f>SUM(Y108:Y114)</f>
        <v>2777.9389650000003</v>
      </c>
      <c r="Z107" s="195">
        <f>+'P01 2024'!AT60</f>
        <v>3542.42</v>
      </c>
      <c r="AA107" s="192">
        <f>SUM(AA108:AA114)</f>
        <v>4193.3459700000003</v>
      </c>
      <c r="AB107" s="617">
        <f>+'P01 2024'!BI56</f>
        <v>739.66800000000001</v>
      </c>
      <c r="AC107" s="192">
        <f>SUM(AC108:AC114)</f>
        <v>23507.415764999994</v>
      </c>
      <c r="AD107" s="195">
        <f>+'P01 2024'!BX72</f>
        <v>1340.432</v>
      </c>
      <c r="AE107" s="192">
        <f>+'P01 2023'!BZ77</f>
        <v>5968.8398249999991</v>
      </c>
      <c r="AF107" s="1272">
        <f>+'P01 2023'!CP79</f>
        <v>13413.147000000001</v>
      </c>
      <c r="AG107" s="195">
        <f>+'P01 2023'!DF64</f>
        <v>3128.1979999999999</v>
      </c>
      <c r="AH107" s="392">
        <f>+'P01 2023'!DX82</f>
        <v>297.5</v>
      </c>
      <c r="AI107" s="119">
        <f>+'P01 2023'!EN76</f>
        <v>1439.808</v>
      </c>
      <c r="AJ107" s="524">
        <f>+'P01 2023'!FD69</f>
        <v>2166.8780000000002</v>
      </c>
      <c r="AK107" s="392">
        <f>+'P01 2023'!FS89</f>
        <v>5834.07</v>
      </c>
      <c r="AL107" s="621"/>
      <c r="AM107" s="621"/>
      <c r="AN107" s="621"/>
      <c r="AO107" s="621"/>
      <c r="AP107" s="621"/>
      <c r="AQ107" s="621"/>
      <c r="AR107" s="621"/>
      <c r="AS107" s="621"/>
      <c r="AT107" s="621"/>
      <c r="AU107" s="761"/>
      <c r="AV107" s="1601"/>
      <c r="AW107" s="1601"/>
      <c r="AX107" s="1601"/>
      <c r="AY107" s="1601"/>
      <c r="AZ107" s="1505"/>
      <c r="BA107" s="1505"/>
      <c r="BB107" s="621"/>
      <c r="BC107" s="621"/>
      <c r="BD107" s="621"/>
      <c r="BE107" s="621"/>
      <c r="BF107" s="621"/>
      <c r="BG107" s="621"/>
      <c r="BH107" s="621"/>
      <c r="BI107" s="722"/>
      <c r="BJ107" s="621"/>
      <c r="BK107" s="722"/>
      <c r="BL107" s="722"/>
      <c r="BM107" s="722"/>
      <c r="BN107" s="722"/>
      <c r="BO107" s="575"/>
      <c r="BP107" s="381"/>
      <c r="BQ107" s="621"/>
      <c r="BR107" s="574"/>
      <c r="BS107" s="381"/>
      <c r="BT107" s="624"/>
      <c r="BU107" s="624"/>
    </row>
    <row r="108" spans="1:73" ht="15" hidden="1" customHeight="1" x14ac:dyDescent="0.25">
      <c r="B108" s="1593" t="s">
        <v>569</v>
      </c>
      <c r="C108" s="608"/>
      <c r="D108" s="1328"/>
      <c r="E108" s="8" t="s">
        <v>167</v>
      </c>
      <c r="F108" s="8"/>
      <c r="G108" s="8" t="str">
        <f>+CONCATENATE($C$78,"",$D$107,"",E108)</f>
        <v>22.06.001</v>
      </c>
      <c r="H108" s="932" t="s">
        <v>111</v>
      </c>
      <c r="I108" s="963">
        <f>+'P01 2024'!H90</f>
        <v>16061.79</v>
      </c>
      <c r="J108" s="960">
        <f>+'P01 2024'!CE93</f>
        <v>23758.844000000001</v>
      </c>
      <c r="K108" s="960">
        <f ca="1">SUMIF(T$3:$AK99,"ok",T108:AK108)</f>
        <v>2043.93</v>
      </c>
      <c r="L108" s="1569">
        <f t="shared" ca="1" si="13"/>
        <v>8.6028175444899588E-2</v>
      </c>
      <c r="M108" s="960">
        <f>+'P01 2024'!CG93</f>
        <v>4259.2439999999997</v>
      </c>
      <c r="N108" s="1569">
        <f t="shared" si="19"/>
        <v>0.17926983316191644</v>
      </c>
      <c r="O108" s="960">
        <f>+'P01 2024'!CH93</f>
        <v>19499.599999999999</v>
      </c>
      <c r="P108" s="952">
        <f t="shared" si="14"/>
        <v>0.82073016683808342</v>
      </c>
      <c r="Q108" s="514">
        <f>+'P01 2023'!CH95</f>
        <v>56171.247794999996</v>
      </c>
      <c r="R108" s="452">
        <f ca="1">SUMIF(U$3:$AK100,"SI",U108:AK108)</f>
        <v>44844.009074999994</v>
      </c>
      <c r="S108" s="973">
        <f t="shared" ca="1" si="16"/>
        <v>0.79834454165342084</v>
      </c>
      <c r="T108" s="946">
        <f>+'P01 2024'!K90</f>
        <v>62.19</v>
      </c>
      <c r="U108" s="521">
        <f>+'P01 2023'!I92</f>
        <v>13659.562575</v>
      </c>
      <c r="V108" s="534">
        <v>0</v>
      </c>
      <c r="W108" s="546">
        <f>+'P01 2023'!N63</f>
        <v>4741.335</v>
      </c>
      <c r="X108" s="514">
        <v>0</v>
      </c>
      <c r="Y108" s="546">
        <f>+'P01 2023'!AD82</f>
        <v>0</v>
      </c>
      <c r="Z108" s="299">
        <f>+'P01 2024'!AT61</f>
        <v>1981.74</v>
      </c>
      <c r="AA108" s="487">
        <f>+'P01 2023'!AT79</f>
        <v>1790.5230899999997</v>
      </c>
      <c r="AB108" s="616">
        <v>0</v>
      </c>
      <c r="AC108" s="487">
        <f>+'P01 2023'!BJ67</f>
        <v>20999.126384999996</v>
      </c>
      <c r="AD108" s="616">
        <v>0</v>
      </c>
      <c r="AE108" s="491">
        <f>+'P01 2023'!BZ78</f>
        <v>3653.4620249999998</v>
      </c>
      <c r="AF108" s="1296">
        <f>+'P01 2023'!CP80</f>
        <v>10944.191999999999</v>
      </c>
      <c r="AG108" s="299">
        <f>+'P01 2023'!DF65</f>
        <v>1601.145</v>
      </c>
      <c r="AH108" s="391">
        <f>+'P01 2023'!DX83</f>
        <v>0</v>
      </c>
      <c r="AI108" s="118">
        <f>+'P01 2023'!EN77</f>
        <v>0</v>
      </c>
      <c r="AJ108" s="534">
        <f>+'P01 2023'!FD70</f>
        <v>0</v>
      </c>
      <c r="AK108" s="391">
        <f>+'P01 2023'!FS90</f>
        <v>1909.95</v>
      </c>
      <c r="AL108" s="621"/>
      <c r="AM108" s="621"/>
      <c r="AN108" s="621"/>
      <c r="AO108" s="621"/>
      <c r="AP108" s="621"/>
      <c r="AQ108" s="621"/>
      <c r="AR108" s="621"/>
      <c r="AS108" s="621"/>
      <c r="AT108" s="621"/>
      <c r="AU108" s="761"/>
      <c r="AV108" s="1601"/>
      <c r="AW108" s="1601"/>
      <c r="AX108" s="1601"/>
      <c r="AY108" s="1601"/>
      <c r="AZ108" s="1505"/>
      <c r="BA108" s="1505"/>
      <c r="BB108" s="621"/>
      <c r="BC108" s="621"/>
      <c r="BD108" s="621"/>
      <c r="BE108" s="621"/>
      <c r="BF108" s="621"/>
      <c r="BG108" s="621"/>
      <c r="BH108" s="621"/>
      <c r="BI108" s="722"/>
      <c r="BJ108" s="621"/>
      <c r="BK108" s="722"/>
      <c r="BL108" s="722"/>
      <c r="BM108" s="722"/>
      <c r="BN108" s="722"/>
      <c r="BP108" s="381"/>
      <c r="BQ108" s="621"/>
      <c r="BR108" s="574"/>
      <c r="BS108" s="381"/>
      <c r="BT108" s="624"/>
      <c r="BU108" s="624"/>
    </row>
    <row r="109" spans="1:73" ht="15" hidden="1" customHeight="1" x14ac:dyDescent="0.25">
      <c r="B109" s="1593" t="s">
        <v>570</v>
      </c>
      <c r="C109" s="608"/>
      <c r="D109" s="1328"/>
      <c r="E109" s="8" t="s">
        <v>163</v>
      </c>
      <c r="F109" s="8"/>
      <c r="G109" s="8" t="str">
        <f>+CONCATENATE($C$78,"",$D$107,"",E109)</f>
        <v>22.06.002</v>
      </c>
      <c r="H109" s="932" t="s">
        <v>61</v>
      </c>
      <c r="I109" s="963">
        <f>+'P01 2024'!H91</f>
        <v>20579.900000000001</v>
      </c>
      <c r="J109" s="960">
        <f>+'P01 2024'!CE94</f>
        <v>19167.29</v>
      </c>
      <c r="K109" s="960">
        <f ca="1">SUMIF(T$3:$AK100,"ok",T109:AK109)</f>
        <v>4710.0150000000003</v>
      </c>
      <c r="L109" s="1569">
        <f t="shared" ca="1" si="13"/>
        <v>0.24573192141403402</v>
      </c>
      <c r="M109" s="960">
        <f>+'P01 2024'!CG94</f>
        <v>6303.0590000000002</v>
      </c>
      <c r="N109" s="1569">
        <f t="shared" si="19"/>
        <v>0.32884455757699704</v>
      </c>
      <c r="O109" s="960">
        <f>+'P01 2024'!CH94</f>
        <v>12864.231</v>
      </c>
      <c r="P109" s="952">
        <f t="shared" si="14"/>
        <v>0.67115544242300285</v>
      </c>
      <c r="Q109" s="514">
        <f>+'P01 2023'!CH96</f>
        <v>13632.305849999999</v>
      </c>
      <c r="R109" s="452">
        <f ca="1">SUMIF(U$3:$AK101,"SI",U109:AK109)</f>
        <v>9183.6212400000004</v>
      </c>
      <c r="S109" s="973">
        <f t="shared" ca="1" si="16"/>
        <v>0.67366602107155638</v>
      </c>
      <c r="T109" s="946">
        <f>+'P01 2024'!K91</f>
        <v>714.95699999999999</v>
      </c>
      <c r="U109" s="521">
        <f>+'P01 2023'!I93</f>
        <v>308.17021499999998</v>
      </c>
      <c r="V109" s="534">
        <f>+'P01 2024'!Q60</f>
        <v>487.935</v>
      </c>
      <c r="W109" s="546">
        <f>+'P01 2023'!N64</f>
        <v>1072.4556150000001</v>
      </c>
      <c r="X109" s="514">
        <f>+'P01 2024'!AE71</f>
        <v>1053.325</v>
      </c>
      <c r="Y109" s="546">
        <f>+'P01 2023'!AD83</f>
        <v>2293.3737000000001</v>
      </c>
      <c r="Z109" s="299">
        <f>+'P01 2024'!AT62</f>
        <v>917.18899999999996</v>
      </c>
      <c r="AA109" s="487">
        <f>+'P01 2023'!AT80</f>
        <v>2402.8228800000002</v>
      </c>
      <c r="AB109" s="616">
        <f>+'P01 2024'!BI57</f>
        <v>739.66800000000001</v>
      </c>
      <c r="AC109" s="487">
        <f>+'P01 2023'!BJ68</f>
        <v>2298.90888</v>
      </c>
      <c r="AD109" s="616">
        <f>+'P01 2024'!BX73</f>
        <v>796.94100000000003</v>
      </c>
      <c r="AE109" s="491">
        <f>+'P01 2023'!BZ79</f>
        <v>807.88995</v>
      </c>
      <c r="AF109" s="1296">
        <f>+'P01 2023'!CP81</f>
        <v>2000.7760000000001</v>
      </c>
      <c r="AG109" s="299">
        <f>+'P01 2023'!DF66</f>
        <v>1074.8530000000001</v>
      </c>
      <c r="AH109" s="391">
        <f>+'P01 2023'!DX84</f>
        <v>297.5</v>
      </c>
      <c r="AI109" s="118">
        <f>+'P01 2023'!EN78</f>
        <v>971.62900000000002</v>
      </c>
      <c r="AJ109" s="534">
        <f>+'P01 2023'!FD71</f>
        <v>408.75299999999999</v>
      </c>
      <c r="AK109" s="391">
        <f>+'P01 2023'!FS91</f>
        <v>2715.4430000000002</v>
      </c>
      <c r="AL109" s="621"/>
      <c r="AM109" s="621"/>
      <c r="AN109" s="621"/>
      <c r="AO109" s="621"/>
      <c r="AP109" s="621"/>
      <c r="AQ109" s="621"/>
      <c r="AR109" s="621"/>
      <c r="AS109" s="621"/>
      <c r="AT109" s="621"/>
      <c r="AU109" s="761"/>
      <c r="AV109" s="1601"/>
      <c r="AW109" s="1601"/>
      <c r="AX109" s="1601"/>
      <c r="AY109" s="1601"/>
      <c r="AZ109" s="1505"/>
      <c r="BA109" s="1505"/>
      <c r="BB109" s="621"/>
      <c r="BC109" s="621"/>
      <c r="BD109" s="621"/>
      <c r="BE109" s="621"/>
      <c r="BF109" s="621"/>
      <c r="BG109" s="621"/>
      <c r="BH109" s="621"/>
      <c r="BI109" s="722"/>
      <c r="BJ109" s="621"/>
      <c r="BK109" s="722"/>
      <c r="BL109" s="722"/>
      <c r="BM109" s="722"/>
      <c r="BN109" s="722"/>
      <c r="BP109" s="381"/>
      <c r="BQ109" s="621"/>
      <c r="BR109" s="574"/>
      <c r="BS109" s="381"/>
      <c r="BT109" s="624"/>
      <c r="BU109" s="624"/>
    </row>
    <row r="110" spans="1:73" ht="15" hidden="1" customHeight="1" x14ac:dyDescent="0.25">
      <c r="B110" s="1593" t="s">
        <v>571</v>
      </c>
      <c r="C110" s="608"/>
      <c r="D110" s="1328"/>
      <c r="E110" s="8" t="s">
        <v>164</v>
      </c>
      <c r="F110" s="8"/>
      <c r="G110" s="8" t="str">
        <f>+CONCATENATE($C$78,"",$D$107,"",E110)</f>
        <v>22.06.003</v>
      </c>
      <c r="H110" s="932" t="s">
        <v>112</v>
      </c>
      <c r="I110" s="963">
        <f>+'P01 2024'!H92</f>
        <v>3000</v>
      </c>
      <c r="J110" s="960">
        <f>+'P01 2024'!CE95</f>
        <v>0</v>
      </c>
      <c r="K110" s="960">
        <f ca="1">SUMIF(U$3:$AK101,"ok",U110:AK110)</f>
        <v>0</v>
      </c>
      <c r="L110" s="1569">
        <f t="shared" ca="1" si="13"/>
        <v>0</v>
      </c>
      <c r="M110" s="960">
        <f>+'P01 2024'!CG95</f>
        <v>0</v>
      </c>
      <c r="N110" s="1569">
        <f t="shared" si="19"/>
        <v>0</v>
      </c>
      <c r="O110" s="960">
        <f>+'P01 2024'!CH95</f>
        <v>0</v>
      </c>
      <c r="P110" s="952">
        <f t="shared" si="14"/>
        <v>0</v>
      </c>
      <c r="Q110" s="514">
        <f>+'P01 2023'!CH97</f>
        <v>0</v>
      </c>
      <c r="R110" s="452">
        <f ca="1">SUMIF(U$3:$AK102,"SI",U110:AK110)</f>
        <v>0</v>
      </c>
      <c r="S110" s="973" t="str">
        <f t="shared" ca="1" si="16"/>
        <v>0,00%</v>
      </c>
      <c r="T110" s="946">
        <f>+'P01 2024'!K92</f>
        <v>0</v>
      </c>
      <c r="U110" s="521">
        <f>+'P01 2023'!I94</f>
        <v>0</v>
      </c>
      <c r="V110" s="534">
        <v>0</v>
      </c>
      <c r="W110" s="546">
        <v>0</v>
      </c>
      <c r="X110" s="514">
        <v>0</v>
      </c>
      <c r="Y110" s="546">
        <f>+'P01 2023'!AD84</f>
        <v>0</v>
      </c>
      <c r="Z110" s="299">
        <v>0</v>
      </c>
      <c r="AA110" s="487">
        <v>0</v>
      </c>
      <c r="AB110" s="616">
        <v>0</v>
      </c>
      <c r="AC110" s="487">
        <v>0</v>
      </c>
      <c r="AD110" s="616">
        <v>0</v>
      </c>
      <c r="AE110" s="487">
        <v>0</v>
      </c>
      <c r="AF110" s="1296">
        <v>0</v>
      </c>
      <c r="AG110" s="299">
        <f>+'P01 2023'!DF67</f>
        <v>452.2</v>
      </c>
      <c r="AH110" s="391">
        <f>+'P01 2023'!DX85</f>
        <v>0</v>
      </c>
      <c r="AI110" s="118">
        <v>0</v>
      </c>
      <c r="AJ110" s="534">
        <v>0</v>
      </c>
      <c r="AK110" s="391">
        <v>0</v>
      </c>
      <c r="AL110" s="621"/>
      <c r="AM110" s="621"/>
      <c r="AN110" s="621"/>
      <c r="AO110" s="621"/>
      <c r="AP110" s="621"/>
      <c r="AQ110" s="621"/>
      <c r="AR110" s="621"/>
      <c r="AS110" s="621"/>
      <c r="AT110" s="621"/>
      <c r="AU110" s="761"/>
      <c r="AV110" s="1601"/>
      <c r="AW110" s="1601"/>
      <c r="AX110" s="1601"/>
      <c r="AY110" s="1601"/>
      <c r="AZ110" s="1505"/>
      <c r="BA110" s="1505"/>
      <c r="BB110" s="621"/>
      <c r="BC110" s="621"/>
      <c r="BD110" s="621"/>
      <c r="BE110" s="621"/>
      <c r="BF110" s="621"/>
      <c r="BG110" s="621"/>
      <c r="BH110" s="621"/>
      <c r="BI110" s="722"/>
      <c r="BJ110" s="621"/>
      <c r="BK110" s="722"/>
      <c r="BL110" s="722"/>
      <c r="BM110" s="722"/>
      <c r="BN110" s="722"/>
      <c r="BP110" s="381"/>
      <c r="BQ110" s="621"/>
      <c r="BR110" s="574"/>
      <c r="BS110" s="381"/>
      <c r="BT110" s="624"/>
      <c r="BU110" s="624"/>
    </row>
    <row r="111" spans="1:73" ht="16.5" hidden="1" customHeight="1" x14ac:dyDescent="0.25">
      <c r="B111" s="1596" t="s">
        <v>572</v>
      </c>
      <c r="C111" s="608"/>
      <c r="D111" s="1328"/>
      <c r="E111" s="8" t="s">
        <v>177</v>
      </c>
      <c r="F111" s="8"/>
      <c r="G111" s="8" t="s">
        <v>777</v>
      </c>
      <c r="H111" s="1312" t="s">
        <v>620</v>
      </c>
      <c r="I111" s="963">
        <v>0</v>
      </c>
      <c r="J111" s="960">
        <f>+'P01 2024'!CE96</f>
        <v>100</v>
      </c>
      <c r="K111" s="960">
        <f ca="1">SUMIF(U$3:$AK102,"ok",U111:AK111)</f>
        <v>100</v>
      </c>
      <c r="L111" s="1569">
        <f t="shared" ca="1" si="13"/>
        <v>1</v>
      </c>
      <c r="M111" s="960">
        <f>+'P01 2024'!CG96</f>
        <v>100</v>
      </c>
      <c r="N111" s="1569">
        <f t="shared" si="15"/>
        <v>1</v>
      </c>
      <c r="O111" s="960">
        <f>+'P01 2024'!CH96</f>
        <v>0</v>
      </c>
      <c r="P111" s="952">
        <f t="shared" si="14"/>
        <v>0</v>
      </c>
      <c r="Q111" s="514">
        <f>+'P01 2023'!CH98</f>
        <v>1157.7509999999997</v>
      </c>
      <c r="R111" s="452">
        <f ca="1">SUMIF(U$3:$AK103,"SI",U111:AK111)</f>
        <v>1157.7509999999997</v>
      </c>
      <c r="S111" s="973">
        <f t="shared" ca="1" si="16"/>
        <v>1</v>
      </c>
      <c r="T111" s="946">
        <v>0</v>
      </c>
      <c r="U111" s="521">
        <f>+'P01 2023'!I95</f>
        <v>948.37049999999988</v>
      </c>
      <c r="V111" s="534">
        <v>0</v>
      </c>
      <c r="W111" s="546">
        <v>0</v>
      </c>
      <c r="X111" s="514">
        <v>0</v>
      </c>
      <c r="Y111" s="546">
        <v>0</v>
      </c>
      <c r="Z111" s="299">
        <f>+'P01 2024'!AT63</f>
        <v>100</v>
      </c>
      <c r="AA111" s="487">
        <v>0</v>
      </c>
      <c r="AB111" s="616">
        <v>0</v>
      </c>
      <c r="AC111" s="487">
        <f>+'P01 2023'!BJ69</f>
        <v>209.38049999999998</v>
      </c>
      <c r="AD111" s="616">
        <v>0</v>
      </c>
      <c r="AE111" s="487">
        <v>0</v>
      </c>
      <c r="AF111" s="1296">
        <v>0</v>
      </c>
      <c r="AG111" s="299">
        <v>0</v>
      </c>
      <c r="AH111" s="391">
        <v>0</v>
      </c>
      <c r="AI111" s="118">
        <v>0</v>
      </c>
      <c r="AJ111" s="719">
        <v>0</v>
      </c>
      <c r="AK111" s="391">
        <f>+'P01 2023'!FS92</f>
        <v>487.9</v>
      </c>
      <c r="AL111" s="621"/>
      <c r="AM111" s="621"/>
      <c r="AN111" s="621"/>
      <c r="AO111" s="621"/>
      <c r="AP111" s="621"/>
      <c r="AQ111" s="621"/>
      <c r="AR111" s="621"/>
      <c r="AS111" s="621"/>
      <c r="AT111" s="621"/>
      <c r="AU111" s="761"/>
      <c r="AV111" s="1601"/>
      <c r="AW111" s="1601"/>
      <c r="AX111" s="1601"/>
      <c r="AY111" s="1601"/>
      <c r="AZ111" s="1505"/>
      <c r="BA111" s="1505"/>
      <c r="BB111" s="621"/>
      <c r="BC111" s="621"/>
      <c r="BD111" s="621"/>
      <c r="BE111" s="621"/>
      <c r="BF111" s="621"/>
      <c r="BG111" s="621"/>
      <c r="BH111" s="621"/>
      <c r="BI111" s="722"/>
      <c r="BJ111" s="621"/>
      <c r="BK111" s="722"/>
      <c r="BL111" s="722"/>
      <c r="BM111" s="722"/>
      <c r="BN111" s="722"/>
      <c r="BP111" s="381"/>
      <c r="BQ111" s="621"/>
      <c r="BR111" s="574"/>
      <c r="BS111" s="381"/>
      <c r="BT111" s="624"/>
      <c r="BU111" s="624"/>
    </row>
    <row r="112" spans="1:73" ht="15" hidden="1" customHeight="1" x14ac:dyDescent="0.25">
      <c r="B112" s="1593" t="s">
        <v>660</v>
      </c>
      <c r="C112" s="608"/>
      <c r="D112" s="1328"/>
      <c r="E112" s="8" t="s">
        <v>179</v>
      </c>
      <c r="F112" s="8"/>
      <c r="G112" s="8" t="str">
        <f>+CONCATENATE($C$78,"",$D$107,"",E112)</f>
        <v>22.06.006</v>
      </c>
      <c r="H112" s="932" t="s">
        <v>661</v>
      </c>
      <c r="I112" s="963">
        <v>0</v>
      </c>
      <c r="J112" s="960">
        <v>0</v>
      </c>
      <c r="K112" s="960">
        <f ca="1">SUMIF(U$3:$AK102,"ok",U112:AK112)</f>
        <v>0</v>
      </c>
      <c r="L112" s="1569">
        <f t="shared" ca="1" si="13"/>
        <v>0</v>
      </c>
      <c r="M112" s="960">
        <v>0</v>
      </c>
      <c r="N112" s="1569">
        <f t="shared" si="15"/>
        <v>0</v>
      </c>
      <c r="O112" s="960">
        <v>0</v>
      </c>
      <c r="P112" s="952">
        <f t="shared" si="14"/>
        <v>0</v>
      </c>
      <c r="Q112" s="514">
        <v>0</v>
      </c>
      <c r="R112" s="452">
        <f ca="1">SUMIF(U$3:$AK104,"SI",U112:AK112)</f>
        <v>0</v>
      </c>
      <c r="S112" s="973" t="str">
        <f t="shared" ca="1" si="16"/>
        <v>0,00%</v>
      </c>
      <c r="T112" s="946">
        <v>0</v>
      </c>
      <c r="U112" s="521">
        <v>0</v>
      </c>
      <c r="V112" s="534">
        <v>0</v>
      </c>
      <c r="W112" s="546">
        <v>0</v>
      </c>
      <c r="X112" s="514">
        <v>0</v>
      </c>
      <c r="Y112" s="546">
        <v>0</v>
      </c>
      <c r="Z112" s="299">
        <v>0</v>
      </c>
      <c r="AA112" s="487">
        <v>0</v>
      </c>
      <c r="AB112" s="616">
        <v>0</v>
      </c>
      <c r="AC112" s="1493">
        <v>0</v>
      </c>
      <c r="AD112" s="1602">
        <v>0</v>
      </c>
      <c r="AE112" s="487">
        <v>0</v>
      </c>
      <c r="AF112" s="1296">
        <v>0</v>
      </c>
      <c r="AG112" s="299">
        <v>0</v>
      </c>
      <c r="AH112" s="391">
        <v>0</v>
      </c>
      <c r="AI112" s="118">
        <v>0</v>
      </c>
      <c r="AJ112" s="719">
        <v>0</v>
      </c>
      <c r="AK112" s="391">
        <v>0</v>
      </c>
      <c r="AL112" s="621"/>
      <c r="AM112" s="621"/>
      <c r="AN112" s="621"/>
      <c r="AO112" s="621"/>
      <c r="AP112" s="621"/>
      <c r="AQ112" s="621"/>
      <c r="AR112" s="621"/>
      <c r="AS112" s="621"/>
      <c r="AT112" s="621"/>
      <c r="AU112" s="761"/>
      <c r="AV112" s="1601"/>
      <c r="AW112" s="1601"/>
      <c r="AX112" s="1601"/>
      <c r="AY112" s="1601"/>
      <c r="AZ112" s="1505"/>
      <c r="BA112" s="1505"/>
      <c r="BB112" s="621"/>
      <c r="BC112" s="621"/>
      <c r="BD112" s="621"/>
      <c r="BE112" s="621"/>
      <c r="BF112" s="621"/>
      <c r="BG112" s="621"/>
      <c r="BH112" s="621"/>
      <c r="BI112" s="722"/>
      <c r="BJ112" s="621"/>
      <c r="BK112" s="722"/>
      <c r="BL112" s="722"/>
      <c r="BM112" s="722"/>
      <c r="BN112" s="722"/>
      <c r="BP112" s="381"/>
      <c r="BQ112" s="621"/>
      <c r="BR112" s="574"/>
      <c r="BS112" s="381"/>
      <c r="BT112" s="624"/>
      <c r="BU112" s="624"/>
    </row>
    <row r="113" spans="1:73" ht="15" hidden="1" customHeight="1" x14ac:dyDescent="0.25">
      <c r="B113" s="1593" t="s">
        <v>573</v>
      </c>
      <c r="C113" s="608"/>
      <c r="D113" s="1328"/>
      <c r="E113" s="8" t="s">
        <v>168</v>
      </c>
      <c r="F113" s="8"/>
      <c r="G113" s="8" t="str">
        <f>+CONCATENATE($C$78,"",$D$107,"",E113)</f>
        <v>22.06.007</v>
      </c>
      <c r="H113" s="932" t="s">
        <v>63</v>
      </c>
      <c r="I113" s="963">
        <f>+'P01 2024'!H93</f>
        <v>11260.945</v>
      </c>
      <c r="J113" s="960">
        <f>+'P01 2024'!CE97</f>
        <v>13756.441000000001</v>
      </c>
      <c r="K113" s="960">
        <f ca="1">SUMIF(U$3:$AK103,"ok",U113:AK113)</f>
        <v>1630.473</v>
      </c>
      <c r="L113" s="1569">
        <f t="shared" ca="1" si="13"/>
        <v>0.11852433343769656</v>
      </c>
      <c r="M113" s="960">
        <f>+'P01 2024'!CG97</f>
        <v>3260.9450000000002</v>
      </c>
      <c r="N113" s="1569">
        <f t="shared" si="15"/>
        <v>0.23704859418217256</v>
      </c>
      <c r="O113" s="960">
        <f>+'P01 2024'!CH97</f>
        <v>10495.495999999999</v>
      </c>
      <c r="P113" s="952">
        <f t="shared" si="14"/>
        <v>0.76295140581782739</v>
      </c>
      <c r="Q113" s="514">
        <f>+'P01 2023'!CH99</f>
        <v>7141.4999999999991</v>
      </c>
      <c r="R113" s="452">
        <f ca="1">SUMIF(U$3:$AK105,"SI",U113:AK113)</f>
        <v>2476.6183799999999</v>
      </c>
      <c r="S113" s="973">
        <f t="shared" ca="1" si="16"/>
        <v>0.34679246376811595</v>
      </c>
      <c r="T113" s="946">
        <f>+'P01 2024'!K92</f>
        <v>0</v>
      </c>
      <c r="U113" s="521">
        <f>+'P01 2023'!I96</f>
        <v>484.56526499999995</v>
      </c>
      <c r="V113" s="534">
        <v>0</v>
      </c>
      <c r="W113" s="546">
        <v>0</v>
      </c>
      <c r="X113" s="514">
        <f>+'P01 2024'!AE72</f>
        <v>543.49099999999999</v>
      </c>
      <c r="Y113" s="546">
        <f>+'P01 2023'!AD85</f>
        <v>484.56526499999995</v>
      </c>
      <c r="Z113" s="299">
        <f>+'P01 2024'!AT64</f>
        <v>543.49099999999999</v>
      </c>
      <c r="AA113" s="487">
        <v>0</v>
      </c>
      <c r="AB113" s="616">
        <v>0</v>
      </c>
      <c r="AC113" s="487">
        <v>0</v>
      </c>
      <c r="AD113" s="616">
        <f>+'P01 2024'!BX74</f>
        <v>543.49099999999999</v>
      </c>
      <c r="AE113" s="487">
        <f>+'P01 2023'!BZ81</f>
        <v>1507.48785</v>
      </c>
      <c r="AF113" s="1296">
        <f>+'P01 2023'!CP82</f>
        <v>468.17899999999997</v>
      </c>
      <c r="AG113" s="299">
        <v>0</v>
      </c>
      <c r="AH113" s="391">
        <f>+'P01 2023'!DX86</f>
        <v>0</v>
      </c>
      <c r="AI113" s="118">
        <f>+'P01 2023'!EN79</f>
        <v>468.17899999999997</v>
      </c>
      <c r="AJ113" s="534">
        <f>+'P01 2023'!FD72</f>
        <v>1758.125</v>
      </c>
      <c r="AK113" s="391">
        <f>+'P01 2023'!FS93</f>
        <v>720.77700000000004</v>
      </c>
      <c r="AL113" s="621"/>
      <c r="AM113" s="621"/>
      <c r="AN113" s="621"/>
      <c r="AO113" s="621"/>
      <c r="AP113" s="621"/>
      <c r="AQ113" s="621"/>
      <c r="AR113" s="621"/>
      <c r="AS113" s="621"/>
      <c r="AT113" s="621"/>
      <c r="AU113" s="761"/>
      <c r="AV113" s="1601"/>
      <c r="AW113" s="1601"/>
      <c r="AX113" s="1601"/>
      <c r="AY113" s="1601"/>
      <c r="AZ113" s="1505"/>
      <c r="BA113" s="1505"/>
      <c r="BB113" s="621"/>
      <c r="BC113" s="621"/>
      <c r="BD113" s="621"/>
      <c r="BE113" s="621"/>
      <c r="BF113" s="621"/>
      <c r="BG113" s="621"/>
      <c r="BH113" s="621"/>
      <c r="BI113" s="722"/>
      <c r="BJ113" s="621"/>
      <c r="BK113" s="722"/>
      <c r="BL113" s="722"/>
      <c r="BM113" s="722"/>
      <c r="BN113" s="722"/>
      <c r="BP113" s="381"/>
      <c r="BQ113" s="621"/>
      <c r="BR113" s="574"/>
      <c r="BS113" s="381"/>
      <c r="BT113" s="624"/>
      <c r="BU113" s="624"/>
    </row>
    <row r="114" spans="1:73" ht="15" hidden="1" customHeight="1" x14ac:dyDescent="0.25">
      <c r="B114" s="1593" t="s">
        <v>383</v>
      </c>
      <c r="C114" s="608"/>
      <c r="D114" s="1328"/>
      <c r="E114" s="8" t="s">
        <v>175</v>
      </c>
      <c r="F114" s="8"/>
      <c r="G114" s="8" t="str">
        <f>+CONCATENATE($C$78,"",$D$107,"",E114)</f>
        <v>22.06.999</v>
      </c>
      <c r="H114" s="932" t="s">
        <v>51</v>
      </c>
      <c r="I114" s="963">
        <v>0</v>
      </c>
      <c r="J114" s="960">
        <v>0</v>
      </c>
      <c r="K114" s="960">
        <v>0</v>
      </c>
      <c r="L114" s="1569">
        <f t="shared" si="13"/>
        <v>0</v>
      </c>
      <c r="M114" s="960">
        <v>0</v>
      </c>
      <c r="N114" s="1569">
        <f t="shared" si="15"/>
        <v>0</v>
      </c>
      <c r="O114" s="960">
        <v>0</v>
      </c>
      <c r="P114" s="952">
        <f t="shared" si="14"/>
        <v>0</v>
      </c>
      <c r="Q114" s="514">
        <v>0</v>
      </c>
      <c r="R114" s="452">
        <f ca="1">SUMIF(U$3:$AK106,"SI",U114:AK114)</f>
        <v>0</v>
      </c>
      <c r="S114" s="973" t="str">
        <f t="shared" ca="1" si="16"/>
        <v>0,00%</v>
      </c>
      <c r="T114" s="946">
        <v>0</v>
      </c>
      <c r="U114" s="521">
        <v>0</v>
      </c>
      <c r="V114" s="534">
        <v>0</v>
      </c>
      <c r="W114" s="546">
        <v>0</v>
      </c>
      <c r="X114" s="514">
        <v>0</v>
      </c>
      <c r="Y114" s="546">
        <v>0</v>
      </c>
      <c r="Z114" s="299">
        <v>0</v>
      </c>
      <c r="AA114" s="487">
        <v>0</v>
      </c>
      <c r="AB114" s="616">
        <v>0</v>
      </c>
      <c r="AC114" s="1493">
        <v>0</v>
      </c>
      <c r="AD114" s="1602">
        <v>0</v>
      </c>
      <c r="AE114" s="487">
        <v>0</v>
      </c>
      <c r="AF114" s="1296">
        <v>0</v>
      </c>
      <c r="AG114" s="299">
        <v>0</v>
      </c>
      <c r="AH114" s="391">
        <v>0</v>
      </c>
      <c r="AI114" s="118">
        <v>0</v>
      </c>
      <c r="AJ114" s="719">
        <v>0</v>
      </c>
      <c r="AK114" s="391">
        <v>0</v>
      </c>
      <c r="AL114" s="621"/>
      <c r="AM114" s="621"/>
      <c r="AN114" s="621"/>
      <c r="AO114" s="621"/>
      <c r="AP114" s="621"/>
      <c r="AQ114" s="621"/>
      <c r="AR114" s="621"/>
      <c r="AS114" s="621"/>
      <c r="AT114" s="621"/>
      <c r="AU114" s="761"/>
      <c r="AV114" s="1601"/>
      <c r="AW114" s="1601"/>
      <c r="AX114" s="1601"/>
      <c r="AY114" s="1601"/>
      <c r="AZ114" s="1505"/>
      <c r="BA114" s="1505"/>
      <c r="BB114" s="621"/>
      <c r="BC114" s="621"/>
      <c r="BD114" s="621"/>
      <c r="BE114" s="621"/>
      <c r="BF114" s="621"/>
      <c r="BG114" s="621"/>
      <c r="BH114" s="621"/>
      <c r="BI114" s="722"/>
      <c r="BJ114" s="621"/>
      <c r="BK114" s="722"/>
      <c r="BL114" s="722"/>
      <c r="BM114" s="722"/>
      <c r="BN114" s="722"/>
      <c r="BP114" s="381"/>
      <c r="BQ114" s="621"/>
      <c r="BR114" s="574"/>
      <c r="BS114" s="381"/>
      <c r="BT114" s="624"/>
      <c r="BU114" s="624"/>
    </row>
    <row r="115" spans="1:73" s="99" customFormat="1" ht="15" hidden="1" customHeight="1" x14ac:dyDescent="0.25">
      <c r="A115" s="167"/>
      <c r="B115" s="1593" t="s">
        <v>384</v>
      </c>
      <c r="C115" s="388"/>
      <c r="D115" s="69" t="s">
        <v>181</v>
      </c>
      <c r="E115" s="77"/>
      <c r="F115" s="77"/>
      <c r="G115" s="77"/>
      <c r="H115" s="935" t="s">
        <v>64</v>
      </c>
      <c r="I115" s="965">
        <f>+'P01 2024'!H94</f>
        <v>10237.405000000001</v>
      </c>
      <c r="J115" s="964">
        <f>+'P01 2024'!CE98</f>
        <v>114948.549</v>
      </c>
      <c r="K115" s="964">
        <f ca="1">SUMIF(T$3:$AK105,"ok",T115:AK115)</f>
        <v>12351.849999999999</v>
      </c>
      <c r="L115" s="941">
        <f t="shared" ca="1" si="13"/>
        <v>0.10745546688023003</v>
      </c>
      <c r="M115" s="964">
        <f>+'P01 2024'!CG98</f>
        <v>111489.799</v>
      </c>
      <c r="N115" s="941">
        <f t="shared" si="15"/>
        <v>0.96991045097924633</v>
      </c>
      <c r="O115" s="964">
        <f>+'P01 2024'!CH98</f>
        <v>3458.75</v>
      </c>
      <c r="P115" s="951">
        <f t="shared" si="14"/>
        <v>3.0089549020753625E-2</v>
      </c>
      <c r="Q115" s="1332">
        <f>+'P01 2023'!CH100</f>
        <v>9542.9846249999991</v>
      </c>
      <c r="R115" s="2">
        <f ca="1">SUM(R116:R117)</f>
        <v>9286.0086149999988</v>
      </c>
      <c r="S115" s="972">
        <f t="shared" ca="1" si="16"/>
        <v>0.97307173592978513</v>
      </c>
      <c r="T115" s="947">
        <f>+'P01 2024'!K94</f>
        <v>1193.79</v>
      </c>
      <c r="U115" s="192">
        <f>SUM(U116:U117)</f>
        <v>178.58924999999999</v>
      </c>
      <c r="V115" s="531">
        <v>0</v>
      </c>
      <c r="W115" s="524">
        <f>+'P01 2023'!N67</f>
        <v>135.68849999999998</v>
      </c>
      <c r="X115" s="513">
        <f>+'P01 2024'!AE73</f>
        <v>2429.598</v>
      </c>
      <c r="Y115" s="524">
        <f>+'P01 2023'!AD86</f>
        <v>4553.2434149999999</v>
      </c>
      <c r="Z115" s="195">
        <f>+'P01 2024'!AT65</f>
        <v>1079.9970000000001</v>
      </c>
      <c r="AA115" s="192">
        <f>SUM(AA116:AA117)</f>
        <v>1501.4579399999998</v>
      </c>
      <c r="AB115" s="617">
        <f>+'P01 2024'!BI58</f>
        <v>7531.6989999999996</v>
      </c>
      <c r="AC115" s="192">
        <f>SUM(AC116:AC117)</f>
        <v>2350.8006749999995</v>
      </c>
      <c r="AD115" s="617">
        <f>+'P01 2024'!BX75</f>
        <v>116.76600000000001</v>
      </c>
      <c r="AE115" s="192">
        <f>+'P01 2023'!BZ82</f>
        <v>566.228835</v>
      </c>
      <c r="AF115" s="1272">
        <f>+'P01 2023'!CP83</f>
        <v>332.73</v>
      </c>
      <c r="AG115" s="195">
        <f>+'P01 2023'!DF69</f>
        <v>2589.9929999999999</v>
      </c>
      <c r="AH115" s="392">
        <f>+'P01 2023'!DX87</f>
        <v>882.08900000000006</v>
      </c>
      <c r="AI115" s="119">
        <f>+'P01 2023'!EN80</f>
        <v>4168.7359999999999</v>
      </c>
      <c r="AJ115" s="195">
        <f>+'P01 2023'!FD73</f>
        <v>436.435</v>
      </c>
      <c r="AK115" s="392">
        <f>+'P01 2023'!FS94</f>
        <v>940.11199999999997</v>
      </c>
      <c r="AL115" s="621"/>
      <c r="AM115" s="621"/>
      <c r="AN115" s="621"/>
      <c r="AO115" s="621"/>
      <c r="AP115" s="621"/>
      <c r="AQ115" s="621"/>
      <c r="AR115" s="621"/>
      <c r="AS115" s="621"/>
      <c r="AT115" s="621"/>
      <c r="AU115" s="761"/>
      <c r="AV115" s="1601"/>
      <c r="AW115" s="1601"/>
      <c r="AX115" s="1601"/>
      <c r="AY115" s="1601"/>
      <c r="AZ115" s="1505"/>
      <c r="BA115" s="1505"/>
      <c r="BB115" s="621"/>
      <c r="BC115" s="621"/>
      <c r="BD115" s="621"/>
      <c r="BE115" s="621"/>
      <c r="BF115" s="621"/>
      <c r="BG115" s="621"/>
      <c r="BH115" s="621"/>
      <c r="BI115" s="722"/>
      <c r="BJ115" s="621"/>
      <c r="BK115" s="722"/>
      <c r="BL115" s="722"/>
      <c r="BM115" s="722"/>
      <c r="BN115" s="722"/>
      <c r="BO115" s="575"/>
      <c r="BP115" s="381"/>
      <c r="BQ115" s="621"/>
      <c r="BR115" s="574"/>
      <c r="BS115" s="381"/>
      <c r="BT115" s="624"/>
      <c r="BU115" s="624"/>
    </row>
    <row r="116" spans="1:73" ht="15" hidden="1" customHeight="1" x14ac:dyDescent="0.25">
      <c r="B116" s="1593" t="s">
        <v>385</v>
      </c>
      <c r="C116" s="608"/>
      <c r="D116" s="1328"/>
      <c r="E116" s="8" t="s">
        <v>167</v>
      </c>
      <c r="F116" s="8"/>
      <c r="G116" s="8" t="str">
        <f>+CONCATENATE($C$78,"",$D$115,"",E116)</f>
        <v>22.07.001</v>
      </c>
      <c r="H116" s="932" t="s">
        <v>65</v>
      </c>
      <c r="I116" s="963">
        <f>+'P01 2024'!H95</f>
        <v>10000</v>
      </c>
      <c r="J116" s="960">
        <f>+'P01 2024'!CE99</f>
        <v>108734.307</v>
      </c>
      <c r="K116" s="960">
        <f ca="1">SUMIF(T$3:$AK106,"ok",T116:AK116)</f>
        <v>6137.6080000000002</v>
      </c>
      <c r="L116" s="1569">
        <f t="shared" ca="1" si="13"/>
        <v>5.6445920053548509E-2</v>
      </c>
      <c r="M116" s="960">
        <f>+'P01 2024'!CG99</f>
        <v>105275.557</v>
      </c>
      <c r="N116" s="1569">
        <f t="shared" si="15"/>
        <v>0.96819081212335312</v>
      </c>
      <c r="O116" s="960">
        <f>+'P01 2024'!CH99</f>
        <v>3458.75</v>
      </c>
      <c r="P116" s="952">
        <f t="shared" si="14"/>
        <v>3.1809187876646883E-2</v>
      </c>
      <c r="Q116" s="452">
        <f>+'P01 2023'!CH101</f>
        <v>5337.1234349999995</v>
      </c>
      <c r="R116" s="452">
        <f ca="1">SUMIF(U$3:$AK106,"SI",U116:AK116)</f>
        <v>5080.1474249999992</v>
      </c>
      <c r="S116" s="973">
        <f t="shared" ca="1" si="16"/>
        <v>0.95185121477333789</v>
      </c>
      <c r="T116" s="946">
        <f>+'P01 2024'!K95</f>
        <v>956.38499999999999</v>
      </c>
      <c r="U116" s="521">
        <f>+'P01 2023'!I98</f>
        <v>0</v>
      </c>
      <c r="V116" s="534">
        <v>0</v>
      </c>
      <c r="W116" s="546">
        <v>0</v>
      </c>
      <c r="X116" s="514">
        <f>+'P01 2024'!AE74</f>
        <v>1848.367</v>
      </c>
      <c r="Y116" s="546">
        <f>+'P01 2023'!AD87</f>
        <v>661.65997499999992</v>
      </c>
      <c r="Z116" s="299">
        <f>+'P01 2024'!AT66</f>
        <v>782.49699999999996</v>
      </c>
      <c r="AA116" s="487">
        <f>+'P01 2023'!AT84</f>
        <v>1501.4579399999998</v>
      </c>
      <c r="AB116" s="616">
        <f>+'P01 2024'!BI59</f>
        <v>2550.3589999999999</v>
      </c>
      <c r="AC116" s="487">
        <f>+'P01 2023'!BJ71</f>
        <v>2350.8006749999995</v>
      </c>
      <c r="AD116" s="616">
        <v>0</v>
      </c>
      <c r="AE116" s="487">
        <f>+'P01 2023'!BZ83</f>
        <v>566.228835</v>
      </c>
      <c r="AF116" s="1296">
        <f>+'P01 2023'!CP84</f>
        <v>259.66399999999999</v>
      </c>
      <c r="AG116" s="299">
        <f>+'P01 2023'!DF70</f>
        <v>2234.4209999999998</v>
      </c>
      <c r="AH116" s="391">
        <f>+'P01 2023'!DX88</f>
        <v>882.08900000000006</v>
      </c>
      <c r="AI116" s="118">
        <f>+'P01 2023'!EN81</f>
        <v>3718.9160000000002</v>
      </c>
      <c r="AJ116" s="612">
        <f>+'P01 2023'!FD74</f>
        <v>436.435</v>
      </c>
      <c r="AK116" s="808">
        <f>+'P01 2023'!FS95</f>
        <v>390.33199999999999</v>
      </c>
      <c r="AL116" s="621"/>
      <c r="AM116" s="621"/>
      <c r="AN116" s="621"/>
      <c r="AO116" s="621"/>
      <c r="AP116" s="621"/>
      <c r="AQ116" s="621"/>
      <c r="AR116" s="621"/>
      <c r="AS116" s="621"/>
      <c r="AT116" s="621"/>
      <c r="AU116" s="761"/>
      <c r="AV116" s="1601"/>
      <c r="AW116" s="1601"/>
      <c r="AX116" s="1601"/>
      <c r="AY116" s="1601"/>
      <c r="AZ116" s="1505"/>
      <c r="BA116" s="1505"/>
      <c r="BB116" s="621"/>
      <c r="BC116" s="621"/>
      <c r="BD116" s="621"/>
      <c r="BE116" s="621"/>
      <c r="BF116" s="621"/>
      <c r="BG116" s="621"/>
      <c r="BH116" s="621"/>
      <c r="BI116" s="722"/>
      <c r="BJ116" s="621"/>
      <c r="BK116" s="722"/>
      <c r="BL116" s="722"/>
      <c r="BM116" s="722"/>
      <c r="BN116" s="722"/>
      <c r="BP116" s="381"/>
      <c r="BQ116" s="621"/>
      <c r="BR116" s="574"/>
      <c r="BS116" s="381"/>
      <c r="BT116" s="624"/>
      <c r="BU116" s="624"/>
    </row>
    <row r="117" spans="1:73" ht="15" hidden="1" customHeight="1" x14ac:dyDescent="0.25">
      <c r="B117" s="1593" t="s">
        <v>386</v>
      </c>
      <c r="C117" s="608"/>
      <c r="D117" s="1328"/>
      <c r="E117" s="8" t="s">
        <v>163</v>
      </c>
      <c r="F117" s="8"/>
      <c r="G117" s="8" t="str">
        <f>+CONCATENATE($C$78,"",$D$115,"",E117)</f>
        <v>22.07.002</v>
      </c>
      <c r="H117" s="932" t="s">
        <v>66</v>
      </c>
      <c r="I117" s="963">
        <f>+'P01 2024'!H96</f>
        <v>237.405</v>
      </c>
      <c r="J117" s="960">
        <f>+'P01 2024'!CE100</f>
        <v>6214.2420000000002</v>
      </c>
      <c r="K117" s="960">
        <f ca="1">SUMIF(T$3:$AK106,"ok",T117:AK117)</f>
        <v>6214.2420000000002</v>
      </c>
      <c r="L117" s="1569">
        <f t="shared" ca="1" si="13"/>
        <v>1</v>
      </c>
      <c r="M117" s="960">
        <f>+'P01 2024'!CG100</f>
        <v>6214.2420000000002</v>
      </c>
      <c r="N117" s="1569">
        <f t="shared" si="15"/>
        <v>1</v>
      </c>
      <c r="O117" s="960">
        <f>+'P01 2024'!CH100</f>
        <v>0</v>
      </c>
      <c r="P117" s="952">
        <f t="shared" si="14"/>
        <v>0</v>
      </c>
      <c r="Q117" s="452">
        <f>+'P01 2023'!CH102</f>
        <v>4205.8611899999996</v>
      </c>
      <c r="R117" s="452">
        <f ca="1">SUMIF(U$3:$AK107,"SI",U117:AK117)</f>
        <v>4205.8611899999996</v>
      </c>
      <c r="S117" s="973">
        <f t="shared" ca="1" si="16"/>
        <v>1</v>
      </c>
      <c r="T117" s="946">
        <f>+'P01 2024'!K96</f>
        <v>237.405</v>
      </c>
      <c r="U117" s="521">
        <f>+'P01 2023'!I99</f>
        <v>178.58924999999999</v>
      </c>
      <c r="V117" s="534">
        <v>0</v>
      </c>
      <c r="W117" s="546">
        <f>+'P01 2023'!N69</f>
        <v>135.68849999999998</v>
      </c>
      <c r="X117" s="514">
        <f>+'P01 2024'!AE75</f>
        <v>581.23099999999999</v>
      </c>
      <c r="Y117" s="546">
        <f>+'P01 2023'!AD88</f>
        <v>3891.5834399999994</v>
      </c>
      <c r="Z117" s="299">
        <f>+'P01 2024'!AT67</f>
        <v>297.5</v>
      </c>
      <c r="AA117" s="487">
        <v>0</v>
      </c>
      <c r="AB117" s="616">
        <f>+'P01 2024'!BI60</f>
        <v>4981.34</v>
      </c>
      <c r="AC117" s="1493">
        <v>0</v>
      </c>
      <c r="AD117" s="1602">
        <f>+'P01 2024'!BX76</f>
        <v>116.76600000000001</v>
      </c>
      <c r="AE117" s="487">
        <v>0</v>
      </c>
      <c r="AF117" s="1296">
        <f>+'P01 2023'!CP85</f>
        <v>73.066000000000003</v>
      </c>
      <c r="AG117" s="299">
        <f>+'P01 2023'!DF71</f>
        <v>355.572</v>
      </c>
      <c r="AH117" s="391">
        <f>+'P01 2023'!DX89</f>
        <v>0</v>
      </c>
      <c r="AI117" s="118">
        <f>+'P01 2023'!EN82</f>
        <v>449.82</v>
      </c>
      <c r="AJ117" s="534">
        <v>0</v>
      </c>
      <c r="AK117" s="808">
        <f>+'P01 2023'!FS96</f>
        <v>549.78</v>
      </c>
      <c r="AL117" s="621"/>
      <c r="AM117" s="621"/>
      <c r="AN117" s="621"/>
      <c r="AO117" s="621"/>
      <c r="AP117" s="621"/>
      <c r="AQ117" s="621"/>
      <c r="AR117" s="621"/>
      <c r="AS117" s="621"/>
      <c r="AT117" s="621"/>
      <c r="AU117" s="761"/>
      <c r="AV117" s="1601"/>
      <c r="AW117" s="1601"/>
      <c r="AX117" s="1601"/>
      <c r="AY117" s="1601"/>
      <c r="AZ117" s="1505"/>
      <c r="BA117" s="1505"/>
      <c r="BB117" s="621"/>
      <c r="BC117" s="621"/>
      <c r="BD117" s="621"/>
      <c r="BE117" s="621"/>
      <c r="BF117" s="621"/>
      <c r="BG117" s="621"/>
      <c r="BH117" s="621"/>
      <c r="BI117" s="722"/>
      <c r="BJ117" s="621"/>
      <c r="BK117" s="722"/>
      <c r="BL117" s="722"/>
      <c r="BM117" s="722"/>
      <c r="BN117" s="722"/>
      <c r="BP117" s="381"/>
      <c r="BQ117" s="621"/>
      <c r="BR117" s="574"/>
      <c r="BS117" s="381"/>
      <c r="BT117" s="624"/>
      <c r="BU117" s="624"/>
    </row>
    <row r="118" spans="1:73" s="99" customFormat="1" ht="15" hidden="1" customHeight="1" x14ac:dyDescent="0.25">
      <c r="A118" s="167"/>
      <c r="B118" s="1593" t="s">
        <v>387</v>
      </c>
      <c r="C118" s="1437"/>
      <c r="D118" s="73" t="s">
        <v>182</v>
      </c>
      <c r="E118" s="77"/>
      <c r="F118" s="77"/>
      <c r="G118" s="77"/>
      <c r="H118" s="935" t="s">
        <v>67</v>
      </c>
      <c r="I118" s="965">
        <f>+'P01 2024'!H97</f>
        <v>389984.93199999997</v>
      </c>
      <c r="J118" s="964">
        <f>+'P01 2024'!CE101</f>
        <v>783652.33400000003</v>
      </c>
      <c r="K118" s="964">
        <f ca="1">SUMIF(T$3:$AK107,"ok",T118:AK118)</f>
        <v>301019.30599999998</v>
      </c>
      <c r="L118" s="941">
        <f t="shared" ca="1" si="13"/>
        <v>0.38412353659882031</v>
      </c>
      <c r="M118" s="964">
        <f>+'P01 2024'!CG101</f>
        <v>687283.66799999995</v>
      </c>
      <c r="N118" s="943">
        <f t="shared" si="15"/>
        <v>0.87702625026572045</v>
      </c>
      <c r="O118" s="964">
        <f>+'P01 2024'!CH101</f>
        <v>96368.665999999997</v>
      </c>
      <c r="P118" s="951">
        <f t="shared" si="14"/>
        <v>0.12297374973427948</v>
      </c>
      <c r="Q118" s="1332">
        <f>+'P01 2023'!CH103</f>
        <v>533114.68792499998</v>
      </c>
      <c r="R118" s="2">
        <f ca="1">SUMIF(U$3:$AK110,"SI",U118:AK118)</f>
        <v>189999.59818500001</v>
      </c>
      <c r="S118" s="972">
        <f t="shared" ca="1" si="16"/>
        <v>0.35639535448651843</v>
      </c>
      <c r="T118" s="947">
        <f>+'P01 2024'!K97</f>
        <v>24453.084999999999</v>
      </c>
      <c r="U118" s="119">
        <f>+'P01 2023'!I100</f>
        <v>30805.185239999999</v>
      </c>
      <c r="V118" s="531">
        <f>+'P01 2024'!Q61</f>
        <v>33860.425999999999</v>
      </c>
      <c r="W118" s="617">
        <f>+'P01 2023'!N70</f>
        <v>19242.464355</v>
      </c>
      <c r="X118" s="513">
        <f>+'P01 2024'!AE76</f>
        <v>38229.707999999999</v>
      </c>
      <c r="Y118" s="524">
        <f>+'P01 2023'!AD89</f>
        <v>37396.529954999998</v>
      </c>
      <c r="Z118" s="195">
        <f>+'P01 2024'!AT68</f>
        <v>49037.086000000003</v>
      </c>
      <c r="AA118" s="192">
        <f>SUM(AA119:AA124)</f>
        <v>35288.817660000001</v>
      </c>
      <c r="AB118" s="617">
        <f>+'P01 2024'!BI61</f>
        <v>35116.616000000002</v>
      </c>
      <c r="AC118" s="192">
        <f>SUM(AC119:AC124)</f>
        <v>34293.393989999997</v>
      </c>
      <c r="AD118" s="617">
        <f>+'P01 2024'!BX77</f>
        <v>120322.38499999999</v>
      </c>
      <c r="AE118" s="192">
        <f>+'P01 2023'!BZ84</f>
        <v>32973.206984999997</v>
      </c>
      <c r="AF118" s="617">
        <f>+'P01 2023'!CP86</f>
        <v>23020.207999999999</v>
      </c>
      <c r="AG118" s="195">
        <f>+'P01 2023'!DF72</f>
        <v>65652.527000000002</v>
      </c>
      <c r="AH118" s="392">
        <f>+'P01 2023'!DX90</f>
        <v>53864.067999999999</v>
      </c>
      <c r="AI118" s="119">
        <f>+'P01 2023'!EN83</f>
        <v>61849.845999999998</v>
      </c>
      <c r="AJ118" s="195">
        <f>+'P01 2023'!FD75</f>
        <v>142041.73300000001</v>
      </c>
      <c r="AK118" s="392">
        <f>+'P01 2023'!FS97</f>
        <v>80273.543000000005</v>
      </c>
      <c r="AL118" s="621"/>
      <c r="AM118" s="621"/>
      <c r="AN118" s="621"/>
      <c r="AO118" s="621"/>
      <c r="AP118" s="621"/>
      <c r="AQ118" s="621"/>
      <c r="AR118" s="621"/>
      <c r="AS118" s="621"/>
      <c r="AT118" s="621"/>
      <c r="AU118" s="761"/>
      <c r="AV118" s="1601"/>
      <c r="AW118" s="1601"/>
      <c r="AX118" s="1601"/>
      <c r="AY118" s="1601"/>
      <c r="AZ118" s="1505"/>
      <c r="BA118" s="1505"/>
      <c r="BB118" s="621"/>
      <c r="BC118" s="621"/>
      <c r="BD118" s="621"/>
      <c r="BE118" s="621"/>
      <c r="BF118" s="621"/>
      <c r="BG118" s="621"/>
      <c r="BH118" s="621"/>
      <c r="BI118" s="722"/>
      <c r="BJ118" s="621"/>
      <c r="BK118" s="722"/>
      <c r="BL118" s="722"/>
      <c r="BM118" s="722"/>
      <c r="BN118" s="722"/>
      <c r="BO118" s="575"/>
      <c r="BP118" s="381"/>
      <c r="BQ118" s="621"/>
      <c r="BR118" s="574"/>
      <c r="BS118" s="381"/>
      <c r="BT118" s="624"/>
      <c r="BU118" s="624"/>
    </row>
    <row r="119" spans="1:73" ht="15" hidden="1" customHeight="1" x14ac:dyDescent="0.25">
      <c r="B119" s="1593" t="s">
        <v>388</v>
      </c>
      <c r="C119" s="608"/>
      <c r="D119" s="1328"/>
      <c r="E119" s="8" t="s">
        <v>167</v>
      </c>
      <c r="F119" s="8"/>
      <c r="G119" s="8" t="str">
        <f t="shared" ref="G119:G124" si="20">+CONCATENATE($C$78,"",$D$118,"",E119)</f>
        <v>22.08.001</v>
      </c>
      <c r="H119" s="932" t="s">
        <v>68</v>
      </c>
      <c r="I119" s="963">
        <f>+'P01 2024'!H98</f>
        <v>105261.03200000001</v>
      </c>
      <c r="J119" s="960">
        <f>+'P01 2024'!CE102</f>
        <v>113332.466</v>
      </c>
      <c r="K119" s="960">
        <f ca="1">SUMIF(T$3:$AK108,"ok",T119:AK119)</f>
        <v>39724.514000000003</v>
      </c>
      <c r="L119" s="1569">
        <f t="shared" ca="1" si="13"/>
        <v>0.35051310010319553</v>
      </c>
      <c r="M119" s="960">
        <f>+'P01 2024'!CG102</f>
        <v>93186.410999999993</v>
      </c>
      <c r="N119" s="1569">
        <f t="shared" si="15"/>
        <v>0.82223933078452549</v>
      </c>
      <c r="O119" s="960">
        <f>+'P01 2024'!CH102</f>
        <v>20146.055</v>
      </c>
      <c r="P119" s="952">
        <f t="shared" si="14"/>
        <v>0.1777606692154744</v>
      </c>
      <c r="Q119" s="452">
        <f>+'P01 2023'!CH104</f>
        <v>107031.77914499998</v>
      </c>
      <c r="R119" s="452">
        <f ca="1">SUMIF(U$3:$AK112,"SI",U119:AK119)</f>
        <v>44036.607644999996</v>
      </c>
      <c r="S119" s="973">
        <f t="shared" ca="1" si="16"/>
        <v>0.41143488407626999</v>
      </c>
      <c r="T119" s="946">
        <f>+'P01 2024'!K98</f>
        <v>5035.3900000000003</v>
      </c>
      <c r="U119" s="521">
        <f>+'P01 2023'!I101</f>
        <v>3933.4202099999998</v>
      </c>
      <c r="V119" s="534">
        <f>+'P01 2024'!Q62</f>
        <v>6562.4989999999998</v>
      </c>
      <c r="W119" s="546">
        <f>+'P01 2023'!N71</f>
        <v>7200.7879050000001</v>
      </c>
      <c r="X119" s="514">
        <f>+'P01 2024'!AE77</f>
        <v>6308.0910000000003</v>
      </c>
      <c r="Y119" s="546">
        <f>+'P01 2023'!AD90</f>
        <v>9068.6513699999996</v>
      </c>
      <c r="Z119" s="299">
        <f>+'P01 2024'!AT69</f>
        <v>5387.0519999999997</v>
      </c>
      <c r="AA119" s="487">
        <f>+'P01 2023'!AT86</f>
        <v>7818.0619049999996</v>
      </c>
      <c r="AB119" s="616">
        <f>+'P01 2024'!BI62</f>
        <v>9325.5480000000007</v>
      </c>
      <c r="AC119" s="487">
        <f>+'P01 2023'!BJ73</f>
        <v>8143.1347049999995</v>
      </c>
      <c r="AD119" s="616">
        <f>+'P01 2024'!BX78</f>
        <v>7105.9340000000002</v>
      </c>
      <c r="AE119" s="487">
        <f>+'P01 2023'!BZ85</f>
        <v>7872.5515499999992</v>
      </c>
      <c r="AF119" s="1296">
        <f>+'P01 2023'!CP87</f>
        <v>6225.0780000000004</v>
      </c>
      <c r="AG119" s="299">
        <f>+'P01 2023'!DF73</f>
        <v>6808.8789999999999</v>
      </c>
      <c r="AH119" s="391">
        <f>+'P01 2023'!DX91</f>
        <v>8012.0839999999998</v>
      </c>
      <c r="AI119" s="118">
        <f>+'P01 2023'!EN84</f>
        <v>7681.2030000000004</v>
      </c>
      <c r="AJ119" s="612">
        <f>+'P01 2023'!FD76</f>
        <v>9952.8050000000003</v>
      </c>
      <c r="AK119" s="808">
        <f>+'P01 2023'!FS98</f>
        <v>10159.862999999999</v>
      </c>
      <c r="AL119" s="621"/>
      <c r="AM119" s="621"/>
      <c r="AN119" s="621"/>
      <c r="AO119" s="621"/>
      <c r="AP119" s="621"/>
      <c r="AQ119" s="621"/>
      <c r="AR119" s="621"/>
      <c r="AS119" s="621"/>
      <c r="AT119" s="621"/>
      <c r="AU119" s="761"/>
      <c r="AV119" s="1601"/>
      <c r="AW119" s="1601"/>
      <c r="AX119" s="1601"/>
      <c r="AY119" s="1601"/>
      <c r="AZ119" s="1505"/>
      <c r="BA119" s="1505"/>
      <c r="BB119" s="621"/>
      <c r="BC119" s="621"/>
      <c r="BD119" s="621"/>
      <c r="BE119" s="621"/>
      <c r="BF119" s="621"/>
      <c r="BG119" s="621"/>
      <c r="BH119" s="621"/>
      <c r="BI119" s="722"/>
      <c r="BJ119" s="621"/>
      <c r="BK119" s="722"/>
      <c r="BL119" s="722"/>
      <c r="BM119" s="722"/>
      <c r="BN119" s="722"/>
      <c r="BP119" s="381"/>
      <c r="BQ119" s="621"/>
      <c r="BR119" s="574"/>
      <c r="BS119" s="381"/>
      <c r="BT119" s="624"/>
      <c r="BU119" s="624"/>
    </row>
    <row r="120" spans="1:73" ht="15" hidden="1" customHeight="1" x14ac:dyDescent="0.25">
      <c r="B120" s="1593" t="s">
        <v>474</v>
      </c>
      <c r="C120" s="608"/>
      <c r="D120" s="1328"/>
      <c r="E120" s="8" t="s">
        <v>163</v>
      </c>
      <c r="F120" s="8"/>
      <c r="G120" s="8" t="str">
        <f t="shared" si="20"/>
        <v>22.08.002</v>
      </c>
      <c r="H120" s="932" t="s">
        <v>69</v>
      </c>
      <c r="I120" s="963">
        <f>+'P01 2024'!H99</f>
        <v>31888.991999999998</v>
      </c>
      <c r="J120" s="960">
        <f>+'P01 2024'!CE103</f>
        <v>31888.991999999998</v>
      </c>
      <c r="K120" s="960">
        <f ca="1">SUMIF(U$3:$AK112,"ok",U120:AK120)</f>
        <v>16399.044000000002</v>
      </c>
      <c r="L120" s="1569">
        <f t="shared" ca="1" si="13"/>
        <v>0.51425407237707621</v>
      </c>
      <c r="M120" s="960">
        <f>+'P01 2024'!CG103</f>
        <v>31888.991999999998</v>
      </c>
      <c r="N120" s="1569">
        <f t="shared" si="15"/>
        <v>1</v>
      </c>
      <c r="O120" s="960">
        <f>+'P01 2024'!CH103</f>
        <v>0</v>
      </c>
      <c r="P120" s="952">
        <f t="shared" si="14"/>
        <v>0</v>
      </c>
      <c r="Q120" s="452">
        <f>+'P01 2023'!CH105</f>
        <v>8280</v>
      </c>
      <c r="R120" s="452">
        <f ca="1">SUMIF(U$3:$AK113,"SI",U120:AK120)</f>
        <v>0</v>
      </c>
      <c r="S120" s="973">
        <f t="shared" ca="1" si="16"/>
        <v>0</v>
      </c>
      <c r="T120" s="946">
        <f>+'P01 2024'!K99</f>
        <v>0</v>
      </c>
      <c r="U120" s="521">
        <f>+'P01 2023'!I102</f>
        <v>0</v>
      </c>
      <c r="V120" s="534">
        <f>+'P01 2024'!Q63</f>
        <v>11589.222</v>
      </c>
      <c r="W120" s="546">
        <f>+'P01 2023'!N72</f>
        <v>0</v>
      </c>
      <c r="X120" s="514">
        <f>+'P01 2024'!AE78</f>
        <v>2310.252</v>
      </c>
      <c r="Y120" s="546">
        <f>+'P01 2023'!AD91</f>
        <v>0</v>
      </c>
      <c r="Z120" s="299">
        <f>+'P01 2024'!AT70</f>
        <v>833.19</v>
      </c>
      <c r="AA120" s="487">
        <f>+'P01 2023'!AT87</f>
        <v>0</v>
      </c>
      <c r="AB120" s="616">
        <f>+'P01 2024'!BI63</f>
        <v>833.19</v>
      </c>
      <c r="AC120" s="487">
        <v>0</v>
      </c>
      <c r="AD120" s="616">
        <f>+'P01 2024'!BX79</f>
        <v>833.19</v>
      </c>
      <c r="AE120" s="487">
        <v>0</v>
      </c>
      <c r="AF120" s="1296">
        <v>0</v>
      </c>
      <c r="AG120" s="299">
        <v>0</v>
      </c>
      <c r="AH120" s="391">
        <f>+'P01 2023'!DX92</f>
        <v>0</v>
      </c>
      <c r="AI120" s="118">
        <f>+'P01 2023'!EN85</f>
        <v>0</v>
      </c>
      <c r="AJ120" s="719">
        <v>0</v>
      </c>
      <c r="AK120" s="808">
        <f>+'P01 2023'!FS99</f>
        <v>9738.1239999999998</v>
      </c>
      <c r="AL120" s="621"/>
      <c r="AM120" s="621"/>
      <c r="AN120" s="621"/>
      <c r="AO120" s="621"/>
      <c r="AP120" s="621"/>
      <c r="AQ120" s="621"/>
      <c r="AR120" s="621"/>
      <c r="AS120" s="621"/>
      <c r="AT120" s="621"/>
      <c r="AU120" s="761"/>
      <c r="AV120" s="1601"/>
      <c r="AW120" s="1601"/>
      <c r="AX120" s="1601"/>
      <c r="AY120" s="1601"/>
      <c r="AZ120" s="1505"/>
      <c r="BA120" s="1505"/>
      <c r="BB120" s="621"/>
      <c r="BC120" s="621"/>
      <c r="BD120" s="621"/>
      <c r="BE120" s="621"/>
      <c r="BF120" s="621"/>
      <c r="BG120" s="621"/>
      <c r="BH120" s="621"/>
      <c r="BI120" s="722"/>
      <c r="BJ120" s="621"/>
      <c r="BK120" s="722"/>
      <c r="BL120" s="722"/>
      <c r="BM120" s="722"/>
      <c r="BN120" s="722"/>
      <c r="BP120" s="381"/>
      <c r="BQ120" s="621"/>
      <c r="BR120" s="574"/>
      <c r="BS120" s="381"/>
      <c r="BT120" s="624"/>
      <c r="BU120" s="624"/>
    </row>
    <row r="121" spans="1:73" ht="15" hidden="1" customHeight="1" x14ac:dyDescent="0.25">
      <c r="B121" s="1593" t="s">
        <v>574</v>
      </c>
      <c r="C121" s="608"/>
      <c r="D121" s="1328"/>
      <c r="E121" s="8" t="s">
        <v>168</v>
      </c>
      <c r="F121" s="8"/>
      <c r="G121" s="8" t="str">
        <f t="shared" si="20"/>
        <v>22.08.007</v>
      </c>
      <c r="H121" s="932" t="s">
        <v>113</v>
      </c>
      <c r="I121" s="963">
        <f>+'P01 2024'!H100</f>
        <v>144529.40599999999</v>
      </c>
      <c r="J121" s="960">
        <f>+'P01 2024'!CE104</f>
        <v>160178.549</v>
      </c>
      <c r="K121" s="960">
        <f ca="1">SUMIF(T$3:$AK114,"ok",T121:AK121)</f>
        <v>89066.435999999987</v>
      </c>
      <c r="L121" s="1569">
        <f t="shared" ca="1" si="13"/>
        <v>0.55604471732354122</v>
      </c>
      <c r="M121" s="960">
        <f>+'P01 2024'!CG104</f>
        <v>119124.069</v>
      </c>
      <c r="N121" s="1569">
        <f t="shared" si="15"/>
        <v>0.74369551818077717</v>
      </c>
      <c r="O121" s="960">
        <f>+'P01 2024'!CH104</f>
        <v>41054.480000000003</v>
      </c>
      <c r="P121" s="952">
        <f t="shared" si="14"/>
        <v>0.25630448181922288</v>
      </c>
      <c r="Q121" s="452">
        <f>+'P01 2023'!CH107</f>
        <v>171384.38729999997</v>
      </c>
      <c r="R121" s="452">
        <f ca="1">SUMIF(U$3:$AK114,"SI",U121:AK121)</f>
        <v>86725.240604999999</v>
      </c>
      <c r="S121" s="973">
        <f t="shared" ca="1" si="16"/>
        <v>0.50602766081131834</v>
      </c>
      <c r="T121" s="946">
        <f>+'P01 2024'!K100</f>
        <v>7219.7939999999999</v>
      </c>
      <c r="U121" s="521">
        <f>+'P01 2023'!I104</f>
        <v>19261.623239999997</v>
      </c>
      <c r="V121" s="534">
        <f>+'P01 2024'!Q64</f>
        <v>7423.47</v>
      </c>
      <c r="W121" s="546">
        <f>+'P01 2023'!N73</f>
        <v>7867.6239150000001</v>
      </c>
      <c r="X121" s="514">
        <f>+'P01 2024'!AE79</f>
        <v>21408.738000000001</v>
      </c>
      <c r="Y121" s="546">
        <f>+'P01 2023'!AD92</f>
        <v>15574.618935</v>
      </c>
      <c r="Z121" s="299">
        <f>+'P01 2024'!AT71</f>
        <v>19471.633999999998</v>
      </c>
      <c r="AA121" s="487">
        <f>+'P01 2023'!AT88</f>
        <v>15049.711439999999</v>
      </c>
      <c r="AB121" s="616">
        <f>+'P01 2024'!BI64</f>
        <v>15873.584999999999</v>
      </c>
      <c r="AC121" s="487">
        <f>+'P01 2023'!BJ74</f>
        <v>18584.161919999999</v>
      </c>
      <c r="AD121" s="616">
        <f>+'P01 2024'!BX80</f>
        <v>17669.215</v>
      </c>
      <c r="AE121" s="487">
        <f>+'P01 2023'!BZ86</f>
        <v>10387.501155</v>
      </c>
      <c r="AF121" s="1296">
        <f>+'P01 2023'!CP88</f>
        <v>10306.098</v>
      </c>
      <c r="AG121" s="299">
        <f>+'P01 2023'!DF75</f>
        <v>11509.001</v>
      </c>
      <c r="AH121" s="391">
        <f>+'P01 2023'!DX93</f>
        <v>5694.3969999999999</v>
      </c>
      <c r="AI121" s="118">
        <f>+'P01 2023'!EN86</f>
        <v>15206.1</v>
      </c>
      <c r="AJ121" s="534">
        <f>+'P01 2023'!FD77</f>
        <v>19318.38</v>
      </c>
      <c r="AK121" s="808">
        <f>+'P01 2023'!FS100</f>
        <v>17208.359</v>
      </c>
      <c r="AL121" s="621"/>
      <c r="AM121" s="621"/>
      <c r="AN121" s="621"/>
      <c r="AO121" s="621"/>
      <c r="AP121" s="621"/>
      <c r="AQ121" s="621"/>
      <c r="AR121" s="621"/>
      <c r="AS121" s="621"/>
      <c r="AT121" s="621"/>
      <c r="AU121" s="761"/>
      <c r="AV121" s="1601"/>
      <c r="AW121" s="1601"/>
      <c r="AX121" s="1601"/>
      <c r="AY121" s="1601"/>
      <c r="AZ121" s="1505"/>
      <c r="BA121" s="1505"/>
      <c r="BB121" s="621"/>
      <c r="BC121" s="621"/>
      <c r="BD121" s="621"/>
      <c r="BE121" s="621"/>
      <c r="BF121" s="621"/>
      <c r="BG121" s="621"/>
      <c r="BH121" s="621"/>
      <c r="BI121" s="722"/>
      <c r="BJ121" s="621"/>
      <c r="BK121" s="722"/>
      <c r="BL121" s="722"/>
      <c r="BM121" s="722"/>
      <c r="BN121" s="722"/>
      <c r="BP121" s="381"/>
      <c r="BQ121" s="621"/>
      <c r="BR121" s="574"/>
      <c r="BS121" s="381"/>
      <c r="BT121" s="624"/>
      <c r="BU121" s="624"/>
    </row>
    <row r="122" spans="1:73" ht="15" hidden="1" customHeight="1" x14ac:dyDescent="0.25">
      <c r="B122" s="1593" t="s">
        <v>575</v>
      </c>
      <c r="C122" s="608"/>
      <c r="D122" s="1328"/>
      <c r="E122" s="8" t="s">
        <v>169</v>
      </c>
      <c r="F122" s="8"/>
      <c r="G122" s="8" t="str">
        <f t="shared" si="20"/>
        <v>22.08.008</v>
      </c>
      <c r="H122" s="932" t="s">
        <v>114</v>
      </c>
      <c r="I122" s="963">
        <f>+'P01 2024'!H101</f>
        <v>77010.001999999993</v>
      </c>
      <c r="J122" s="960">
        <f>+'P01 2024'!CE105</f>
        <v>77010.001000000004</v>
      </c>
      <c r="K122" s="960">
        <f ca="1">SUMIF(T$3:$AK115,"ok",T122:AK122)</f>
        <v>29939.519999999997</v>
      </c>
      <c r="L122" s="1569">
        <f t="shared" ca="1" si="13"/>
        <v>0.38877443982892551</v>
      </c>
      <c r="M122" s="960">
        <f>+'P01 2024'!CG105</f>
        <v>66677.714999999997</v>
      </c>
      <c r="N122" s="1569">
        <f t="shared" si="15"/>
        <v>0.86583189370429947</v>
      </c>
      <c r="O122" s="960">
        <f>+'P01 2024'!CH105</f>
        <v>10332.286</v>
      </c>
      <c r="P122" s="952">
        <f t="shared" si="14"/>
        <v>0.13416810629570047</v>
      </c>
      <c r="Q122" s="452">
        <f>+'P01 2023'!CH108</f>
        <v>72796.603904999996</v>
      </c>
      <c r="R122" s="452">
        <f ca="1">SUMIF(U$3:$AK115,"SI",U122:AK122)</f>
        <v>32617.715534999996</v>
      </c>
      <c r="S122" s="973">
        <f t="shared" ca="1" si="16"/>
        <v>0.44806644520898681</v>
      </c>
      <c r="T122" s="946">
        <f>+'P01 2024'!K101</f>
        <v>230</v>
      </c>
      <c r="U122" s="521">
        <f>+'P01 2023'!I105</f>
        <v>2525.3999999999996</v>
      </c>
      <c r="V122" s="534">
        <f>+'P01 2024'!Q65</f>
        <v>4462.76</v>
      </c>
      <c r="W122" s="546">
        <f>+'P01 2023'!N74</f>
        <v>2581.29</v>
      </c>
      <c r="X122" s="514">
        <f>+'P01 2024'!AE80</f>
        <v>3707.94</v>
      </c>
      <c r="Y122" s="546">
        <f>+'P01 2023'!AD93</f>
        <v>6304.7024999999994</v>
      </c>
      <c r="Z122" s="299">
        <f>+'P01 2024'!AT72</f>
        <v>8382.94</v>
      </c>
      <c r="AA122" s="487">
        <f>+'P01 2023'!AT89</f>
        <v>7047.3149999999996</v>
      </c>
      <c r="AB122" s="616">
        <f>+'P01 2024'!BI65</f>
        <v>6477.94</v>
      </c>
      <c r="AC122" s="487">
        <f>+'P01 2023'!BJ75</f>
        <v>6485.8171499999989</v>
      </c>
      <c r="AD122" s="616">
        <f>+'P01 2024'!BX81</f>
        <v>6677.94</v>
      </c>
      <c r="AE122" s="487">
        <f>+'P01 2023'!BZ87</f>
        <v>7673.190885</v>
      </c>
      <c r="AF122" s="1296">
        <f>+'P01 2023'!CP89</f>
        <v>4427</v>
      </c>
      <c r="AG122" s="299">
        <f>+'P01 2023'!DF76</f>
        <v>5910</v>
      </c>
      <c r="AH122" s="391">
        <f>+'P01 2023'!DX94</f>
        <v>6202</v>
      </c>
      <c r="AI122" s="118">
        <f>+'P01 2023'!EN87</f>
        <v>6423.5</v>
      </c>
      <c r="AJ122" s="534">
        <f>+'P01 2023'!FD78</f>
        <v>6080</v>
      </c>
      <c r="AK122" s="808">
        <f>+'P01 2023'!FS101</f>
        <v>13572.664000000001</v>
      </c>
      <c r="AL122" s="621"/>
      <c r="AM122" s="621"/>
      <c r="AN122" s="621"/>
      <c r="AO122" s="621"/>
      <c r="AP122" s="621"/>
      <c r="AQ122" s="621"/>
      <c r="AR122" s="621"/>
      <c r="AS122" s="621"/>
      <c r="AT122" s="621"/>
      <c r="AU122" s="761"/>
      <c r="AV122" s="1601"/>
      <c r="AW122" s="1601"/>
      <c r="AX122" s="1601"/>
      <c r="AY122" s="1601"/>
      <c r="AZ122" s="1505"/>
      <c r="BA122" s="1505"/>
      <c r="BB122" s="621"/>
      <c r="BC122" s="621"/>
      <c r="BD122" s="621"/>
      <c r="BE122" s="621"/>
      <c r="BF122" s="621"/>
      <c r="BG122" s="621"/>
      <c r="BH122" s="621"/>
      <c r="BI122" s="722"/>
      <c r="BJ122" s="621"/>
      <c r="BK122" s="722"/>
      <c r="BL122" s="722"/>
      <c r="BM122" s="722"/>
      <c r="BN122" s="722"/>
      <c r="BP122" s="381"/>
      <c r="BQ122" s="621"/>
      <c r="BR122" s="574"/>
      <c r="BS122" s="381"/>
      <c r="BT122" s="624"/>
      <c r="BU122" s="624"/>
    </row>
    <row r="123" spans="1:73" ht="15" hidden="1" customHeight="1" x14ac:dyDescent="0.25">
      <c r="B123" s="1593" t="s">
        <v>576</v>
      </c>
      <c r="C123" s="608"/>
      <c r="D123" s="1328"/>
      <c r="E123" s="8" t="s">
        <v>171</v>
      </c>
      <c r="F123" s="8"/>
      <c r="G123" s="8" t="str">
        <f t="shared" si="20"/>
        <v>22.08.010</v>
      </c>
      <c r="H123" s="932" t="s">
        <v>70</v>
      </c>
      <c r="I123" s="963">
        <f>+'P01 2024'!H102</f>
        <v>3000</v>
      </c>
      <c r="J123" s="960">
        <f>+'P01 2024'!CE106</f>
        <v>2787.88</v>
      </c>
      <c r="K123" s="960">
        <f ca="1">SUMIF(U$3:$AK116,"ok",U123:AK123)</f>
        <v>2125.377</v>
      </c>
      <c r="L123" s="1569">
        <f t="shared" ca="1" si="13"/>
        <v>0.76236315766819229</v>
      </c>
      <c r="M123" s="960">
        <f>+'P01 2024'!CG106</f>
        <v>2372.2240000000002</v>
      </c>
      <c r="N123" s="1569">
        <f t="shared" si="15"/>
        <v>0.8509060648234501</v>
      </c>
      <c r="O123" s="960">
        <f>+'P01 2024'!CH106</f>
        <v>415.65600000000001</v>
      </c>
      <c r="P123" s="952">
        <f t="shared" si="14"/>
        <v>0.14909393517654992</v>
      </c>
      <c r="Q123" s="452">
        <f>+'P01 2023'!CH109</f>
        <v>4412.9646899999998</v>
      </c>
      <c r="R123" s="452">
        <f ca="1">SUMIF(U$3:$AK116,"SI",U123:AK123)</f>
        <v>2454.2685899999997</v>
      </c>
      <c r="S123" s="973">
        <f t="shared" ca="1" si="16"/>
        <v>0.55614960970829785</v>
      </c>
      <c r="T123" s="946">
        <f>+'P01 2024'!K102</f>
        <v>0</v>
      </c>
      <c r="U123" s="521">
        <f>+'P01 2023'!I106</f>
        <v>709.19441999999992</v>
      </c>
      <c r="V123" s="534">
        <f>+'P01 2024'!Q66</f>
        <v>1501.9749999999999</v>
      </c>
      <c r="W123" s="546">
        <f>+'P01 2023'!N75</f>
        <v>792.19003499999985</v>
      </c>
      <c r="X123" s="514">
        <f>+'P01 2024'!AE81</f>
        <v>95.879000000000005</v>
      </c>
      <c r="Y123" s="546">
        <f>+'P01 2023'!AD94</f>
        <v>322.54739999999998</v>
      </c>
      <c r="Z123" s="299">
        <f>+'P01 2024'!AT73</f>
        <v>263.76100000000002</v>
      </c>
      <c r="AA123" s="487">
        <f>+'P01 2023'!AT90</f>
        <v>630.33673499999986</v>
      </c>
      <c r="AB123" s="616">
        <f>+'P01 2024'!BI66</f>
        <v>263.762</v>
      </c>
      <c r="AC123" s="487">
        <v>0</v>
      </c>
      <c r="AD123" s="616">
        <v>0</v>
      </c>
      <c r="AE123" s="487">
        <v>0</v>
      </c>
      <c r="AF123" s="1296">
        <v>0</v>
      </c>
      <c r="AG123" s="299">
        <v>0</v>
      </c>
      <c r="AH123" s="391">
        <f>+'P01 2023'!DX95</f>
        <v>209.08500000000001</v>
      </c>
      <c r="AI123" s="118">
        <f>+'P01 2023'!EN88</f>
        <v>0</v>
      </c>
      <c r="AJ123" s="719">
        <v>0</v>
      </c>
      <c r="AK123" s="391">
        <v>0</v>
      </c>
      <c r="AL123" s="621"/>
      <c r="AM123" s="621"/>
      <c r="AN123" s="621"/>
      <c r="AO123" s="621"/>
      <c r="AP123" s="621"/>
      <c r="AQ123" s="621"/>
      <c r="AR123" s="621"/>
      <c r="AS123" s="621"/>
      <c r="AT123" s="621"/>
      <c r="AU123" s="761"/>
      <c r="AV123" s="1601"/>
      <c r="AW123" s="1601"/>
      <c r="AX123" s="1601"/>
      <c r="AY123" s="1601"/>
      <c r="AZ123" s="1505"/>
      <c r="BA123" s="1505"/>
      <c r="BB123" s="621"/>
      <c r="BC123" s="621"/>
      <c r="BD123" s="621"/>
      <c r="BE123" s="621"/>
      <c r="BF123" s="621"/>
      <c r="BG123" s="621"/>
      <c r="BH123" s="621"/>
      <c r="BI123" s="722"/>
      <c r="BJ123" s="621"/>
      <c r="BK123" s="722"/>
      <c r="BL123" s="722"/>
      <c r="BM123" s="722"/>
      <c r="BN123" s="722"/>
      <c r="BP123" s="381"/>
      <c r="BQ123" s="621"/>
      <c r="BR123" s="574"/>
      <c r="BS123" s="381"/>
      <c r="BT123" s="624"/>
      <c r="BU123" s="624"/>
    </row>
    <row r="124" spans="1:73" ht="15" hidden="1" customHeight="1" x14ac:dyDescent="0.25">
      <c r="B124" s="1593" t="s">
        <v>389</v>
      </c>
      <c r="C124" s="608"/>
      <c r="D124" s="1328"/>
      <c r="E124" s="8" t="s">
        <v>175</v>
      </c>
      <c r="F124" s="8"/>
      <c r="G124" s="8" t="str">
        <f t="shared" si="20"/>
        <v>22.08.999</v>
      </c>
      <c r="H124" s="932" t="s">
        <v>109</v>
      </c>
      <c r="I124" s="963">
        <f>+'P01 2024'!H103</f>
        <v>28295.5</v>
      </c>
      <c r="J124" s="960">
        <f>+'P01 2024'!CE107</f>
        <v>398454.446</v>
      </c>
      <c r="K124" s="960">
        <f ca="1">SUMIF(T$3:$AK117,"ok",T124:AK124)</f>
        <v>123764.41500000001</v>
      </c>
      <c r="L124" s="1569">
        <f t="shared" ca="1" si="13"/>
        <v>0.31061120346991938</v>
      </c>
      <c r="M124" s="960">
        <f>+'P01 2024'!CG107</f>
        <v>374034.25699999998</v>
      </c>
      <c r="N124" s="1569">
        <f t="shared" si="15"/>
        <v>0.93871272050004928</v>
      </c>
      <c r="O124" s="960">
        <f>+'P01 2024'!CH107</f>
        <v>24420.188999999998</v>
      </c>
      <c r="P124" s="952">
        <f t="shared" si="14"/>
        <v>6.1287279499950664E-2</v>
      </c>
      <c r="Q124" s="452">
        <f>+'P01 2023'!CH110</f>
        <v>169208.95288499998</v>
      </c>
      <c r="R124" s="452">
        <f ca="1">SUMIF(U$3:$AK117,"SI",U124:AK124)</f>
        <v>24165.765809999997</v>
      </c>
      <c r="S124" s="973">
        <f t="shared" ca="1" si="16"/>
        <v>0.1428161181661815</v>
      </c>
      <c r="T124" s="946">
        <f>+'P01 2024'!K103</f>
        <v>11967.901</v>
      </c>
      <c r="U124" s="521">
        <f>+'P01 2023'!I107</f>
        <v>4375.5473700000002</v>
      </c>
      <c r="V124" s="534">
        <f>+'P01 2024'!Q67</f>
        <v>2320.5</v>
      </c>
      <c r="W124" s="546">
        <f>+'P01 2023'!N76</f>
        <v>800.57249999999999</v>
      </c>
      <c r="X124" s="514">
        <f>+'P01 2024'!AE82</f>
        <v>4398.808</v>
      </c>
      <c r="Y124" s="546">
        <f>+'P01 2023'!AD95</f>
        <v>6126.0097500000002</v>
      </c>
      <c r="Z124" s="299">
        <f>+'P01 2024'!AT74</f>
        <v>14698.509</v>
      </c>
      <c r="AA124" s="487">
        <f>+'P01 2023'!AT91</f>
        <v>4743.3925799999997</v>
      </c>
      <c r="AB124" s="616">
        <f>+'P01 2024'!BI67</f>
        <v>2342.5909999999999</v>
      </c>
      <c r="AC124" s="487">
        <f>+'P01 2023'!BJ76</f>
        <v>1080.280215</v>
      </c>
      <c r="AD124" s="616">
        <f>+'P01 2024'!BX82</f>
        <v>88036.106</v>
      </c>
      <c r="AE124" s="487">
        <f>+'P01 2023'!BZ89</f>
        <v>7039.9633949999998</v>
      </c>
      <c r="AF124" s="1296">
        <f>+'P01 2023'!CP90</f>
        <v>2062.0320000000002</v>
      </c>
      <c r="AG124" s="299">
        <f>+'P01 2023'!DF77</f>
        <v>41424.646999999997</v>
      </c>
      <c r="AH124" s="391">
        <f>+'P01 2023'!DX96</f>
        <v>33746.502</v>
      </c>
      <c r="AI124" s="118">
        <f>+'P01 2023'!EN89</f>
        <v>32539.043000000001</v>
      </c>
      <c r="AJ124" s="534">
        <f>+'P01 2023'!FD79</f>
        <v>106690.548</v>
      </c>
      <c r="AK124" s="391">
        <f>+'P01 2023'!FS102</f>
        <v>29594.532999999999</v>
      </c>
      <c r="AL124" s="621"/>
      <c r="AM124" s="621"/>
      <c r="AN124" s="621"/>
      <c r="AO124" s="621"/>
      <c r="AP124" s="621"/>
      <c r="AQ124" s="621"/>
      <c r="AR124" s="621"/>
      <c r="AS124" s="621"/>
      <c r="AT124" s="621"/>
      <c r="AU124" s="761"/>
      <c r="AV124" s="1601"/>
      <c r="AW124" s="1601"/>
      <c r="AX124" s="1601"/>
      <c r="AY124" s="1601"/>
      <c r="AZ124" s="1505"/>
      <c r="BA124" s="1505"/>
      <c r="BB124" s="621"/>
      <c r="BC124" s="621"/>
      <c r="BD124" s="621"/>
      <c r="BE124" s="621"/>
      <c r="BF124" s="621"/>
      <c r="BG124" s="621"/>
      <c r="BH124" s="621"/>
      <c r="BI124" s="722"/>
      <c r="BJ124" s="621"/>
      <c r="BK124" s="722"/>
      <c r="BL124" s="722"/>
      <c r="BM124" s="722"/>
      <c r="BN124" s="722"/>
      <c r="BP124" s="381"/>
      <c r="BQ124" s="621"/>
      <c r="BR124" s="574"/>
      <c r="BS124" s="381"/>
      <c r="BT124" s="624"/>
      <c r="BU124" s="624"/>
    </row>
    <row r="125" spans="1:73" s="99" customFormat="1" ht="15" hidden="1" customHeight="1" x14ac:dyDescent="0.25">
      <c r="A125" s="167"/>
      <c r="B125" s="1593" t="s">
        <v>390</v>
      </c>
      <c r="C125" s="388"/>
      <c r="D125" s="69" t="s">
        <v>183</v>
      </c>
      <c r="E125" s="77"/>
      <c r="F125" s="77"/>
      <c r="G125" s="77"/>
      <c r="H125" s="935" t="s">
        <v>115</v>
      </c>
      <c r="I125" s="965">
        <f>+'P01 2024'!H104</f>
        <v>1017256</v>
      </c>
      <c r="J125" s="964">
        <f>+'P01 2024'!CE108</f>
        <v>1025078.645</v>
      </c>
      <c r="K125" s="964">
        <f ca="1">SUM(K126:K129)</f>
        <v>338120.24999999994</v>
      </c>
      <c r="L125" s="941">
        <f t="shared" ca="1" si="13"/>
        <v>0.32984810643479939</v>
      </c>
      <c r="M125" s="964">
        <f>+'P01 2024'!CG108</f>
        <v>959272.571</v>
      </c>
      <c r="N125" s="943">
        <f t="shared" si="15"/>
        <v>0.93580387776003271</v>
      </c>
      <c r="O125" s="964">
        <f>+'P01 2024'!CH108</f>
        <v>65806.073999999993</v>
      </c>
      <c r="P125" s="951">
        <f t="shared" si="14"/>
        <v>6.4196122239967249E-2</v>
      </c>
      <c r="Q125" s="2">
        <f>+'P01 2023'!CH111</f>
        <v>767618.64440999995</v>
      </c>
      <c r="R125" s="2">
        <f ca="1">SUMIF(U$3:$AK118,"SI",U125:AK125)</f>
        <v>369117.33884999994</v>
      </c>
      <c r="S125" s="972">
        <f t="shared" ca="1" si="16"/>
        <v>0.48086030939713242</v>
      </c>
      <c r="T125" s="947">
        <f>+'P01 2024'!K104</f>
        <v>10244.92</v>
      </c>
      <c r="U125" s="192">
        <f>+'P01 2023'!I108</f>
        <v>65875.298085000002</v>
      </c>
      <c r="V125" s="531">
        <f>+'P01 2024'!Q68</f>
        <v>55357.714999999997</v>
      </c>
      <c r="W125" s="524">
        <f>+'P01 2023'!N77</f>
        <v>22110.873704999998</v>
      </c>
      <c r="X125" s="513">
        <f>+'P01 2024'!AE83</f>
        <v>58020.648000000001</v>
      </c>
      <c r="Y125" s="524">
        <f>+'P01 2023'!AD96</f>
        <v>107488.05164999999</v>
      </c>
      <c r="Z125" s="195">
        <f>+'P01 2024'!AT75</f>
        <v>57863.686999999998</v>
      </c>
      <c r="AA125" s="192">
        <f>SUM(AA126:AA129)</f>
        <v>73184.132744999995</v>
      </c>
      <c r="AB125" s="617">
        <f>+'P01 2024'!BI68</f>
        <v>125817.936</v>
      </c>
      <c r="AC125" s="192">
        <f>SUM(AC126:AC129)</f>
        <v>72116.194904999997</v>
      </c>
      <c r="AD125" s="195">
        <f>+'P01 2024'!BX83</f>
        <v>30815.344000000001</v>
      </c>
      <c r="AE125" s="192">
        <f>+'P01 2023'!BZ90</f>
        <v>28342.787759999996</v>
      </c>
      <c r="AF125" s="1272">
        <f>+'P01 2023'!CP91</f>
        <v>97271.547000000006</v>
      </c>
      <c r="AG125" s="195">
        <f>+'P01 2023'!DF78</f>
        <v>80904.206000000006</v>
      </c>
      <c r="AH125" s="392">
        <f>+'P01 2023'!DX97</f>
        <v>242421.709</v>
      </c>
      <c r="AI125" s="119">
        <f>+'P01 2023'!EN90</f>
        <v>19069.696</v>
      </c>
      <c r="AJ125" s="195">
        <f>+'P01 2023'!FD80</f>
        <v>30983.466</v>
      </c>
      <c r="AK125" s="392">
        <f>+'P01 2023'!FS103</f>
        <v>46346.116000000002</v>
      </c>
      <c r="AL125" s="621"/>
      <c r="AM125" s="621"/>
      <c r="AN125" s="621"/>
      <c r="AO125" s="621"/>
      <c r="AP125" s="621"/>
      <c r="AQ125" s="621"/>
      <c r="AR125" s="621"/>
      <c r="AS125" s="621"/>
      <c r="AT125" s="621"/>
      <c r="AU125" s="761"/>
      <c r="AV125" s="1601"/>
      <c r="AW125" s="1601"/>
      <c r="AX125" s="1601"/>
      <c r="AY125" s="1601"/>
      <c r="AZ125" s="1505"/>
      <c r="BA125" s="1505"/>
      <c r="BB125" s="621"/>
      <c r="BC125" s="621"/>
      <c r="BD125" s="621"/>
      <c r="BE125" s="621"/>
      <c r="BF125" s="621"/>
      <c r="BG125" s="621"/>
      <c r="BH125" s="621"/>
      <c r="BI125" s="722"/>
      <c r="BJ125" s="621"/>
      <c r="BK125" s="722"/>
      <c r="BL125" s="722"/>
      <c r="BM125" s="722"/>
      <c r="BN125" s="722"/>
      <c r="BO125" s="575"/>
      <c r="BP125" s="381"/>
      <c r="BQ125" s="621"/>
      <c r="BR125" s="574"/>
      <c r="BS125" s="381"/>
      <c r="BT125" s="624"/>
      <c r="BU125" s="624"/>
    </row>
    <row r="126" spans="1:73" ht="15" hidden="1" customHeight="1" x14ac:dyDescent="0.25">
      <c r="B126" s="1593" t="s">
        <v>391</v>
      </c>
      <c r="C126" s="608"/>
      <c r="D126" s="1328"/>
      <c r="E126" s="8" t="s">
        <v>163</v>
      </c>
      <c r="F126" s="8"/>
      <c r="G126" s="8" t="str">
        <f>+CONCATENATE($C$78,"",$D$125,"",E126)</f>
        <v>22.09.002</v>
      </c>
      <c r="H126" s="932" t="s">
        <v>71</v>
      </c>
      <c r="I126" s="963">
        <f>+'P01 2024'!H105</f>
        <v>881850</v>
      </c>
      <c r="J126" s="960">
        <f>+'P01 2024'!CE109</f>
        <v>889311.64500000002</v>
      </c>
      <c r="K126" s="960">
        <f ca="1">SUMIF(T$3:$AK118,"ok",T126:AK126)</f>
        <v>268339.99299999996</v>
      </c>
      <c r="L126" s="1569">
        <f t="shared" ca="1" si="13"/>
        <v>0.30173898487520645</v>
      </c>
      <c r="M126" s="960">
        <f>+'P01 2024'!CG109</f>
        <v>823511.27500000002</v>
      </c>
      <c r="N126" s="1569">
        <f t="shared" si="15"/>
        <v>0.92600977354794445</v>
      </c>
      <c r="O126" s="960">
        <f>+'P01 2024'!CH109</f>
        <v>65800.37</v>
      </c>
      <c r="P126" s="952">
        <f t="shared" si="14"/>
        <v>7.399022645205551E-2</v>
      </c>
      <c r="Q126" s="452">
        <f>+'P01 2023'!CH112</f>
        <v>620564.28776999994</v>
      </c>
      <c r="R126" s="452">
        <f ca="1">SUMIF(U$3:$AK119,"SI",U126:AK126)</f>
        <v>327385.23115499999</v>
      </c>
      <c r="S126" s="973">
        <f t="shared" ca="1" si="16"/>
        <v>0.52756054063545943</v>
      </c>
      <c r="T126" s="946">
        <f>+'P01 2024'!K105</f>
        <v>8603.6610000000001</v>
      </c>
      <c r="U126" s="521">
        <f>+'P01 2023'!I109</f>
        <v>58717.882889999993</v>
      </c>
      <c r="V126" s="534">
        <f>+'P01 2024'!Q69</f>
        <v>48051.646999999997</v>
      </c>
      <c r="W126" s="546">
        <f>+'P01 2023'!N78</f>
        <v>19247.277104999997</v>
      </c>
      <c r="X126" s="514">
        <f>+'P01 2024'!AE84</f>
        <v>50786.046000000002</v>
      </c>
      <c r="Y126" s="546">
        <f>+'P01 2023'!AD97</f>
        <v>94303.10798999999</v>
      </c>
      <c r="Z126" s="299">
        <f>+'P01 2024'!AT76</f>
        <v>33780.29</v>
      </c>
      <c r="AA126" s="487">
        <f>+'P01 2023'!AT93</f>
        <v>67007.648114999989</v>
      </c>
      <c r="AB126" s="616">
        <f>+'P01 2024'!BI69</f>
        <v>110517.238</v>
      </c>
      <c r="AC126" s="487">
        <f>+'P01 2023'!BJ78</f>
        <v>65956.539374999993</v>
      </c>
      <c r="AD126" s="616">
        <f>+'P01 2024'!BX84</f>
        <v>16601.111000000001</v>
      </c>
      <c r="AE126" s="487">
        <f>+'P01 2023'!BZ91</f>
        <v>22152.775679999999</v>
      </c>
      <c r="AF126" s="1296">
        <f>+'P01 2023'!CP92</f>
        <v>92289.404999999999</v>
      </c>
      <c r="AG126" s="299">
        <f>+'P01 2023'!DF79</f>
        <v>61600.572</v>
      </c>
      <c r="AH126" s="391">
        <f>+'P01 2023'!DX98</f>
        <v>222165.24100000001</v>
      </c>
      <c r="AI126" s="118">
        <f>+'P01 2023'!EN91</f>
        <v>7577.4660000000003</v>
      </c>
      <c r="AJ126" s="534">
        <f>+'P01 2023'!FD81</f>
        <v>32914.184999999998</v>
      </c>
      <c r="AK126" s="391">
        <f>+'P01 2023'!FS104</f>
        <v>16931.080000000002</v>
      </c>
      <c r="AL126" s="621"/>
      <c r="AM126" s="621"/>
      <c r="AN126" s="621"/>
      <c r="AO126" s="621"/>
      <c r="AP126" s="621"/>
      <c r="AQ126" s="621"/>
      <c r="AR126" s="621"/>
      <c r="AS126" s="621"/>
      <c r="AT126" s="621"/>
      <c r="AU126" s="761"/>
      <c r="AV126" s="1601"/>
      <c r="AW126" s="1601"/>
      <c r="AX126" s="1601"/>
      <c r="AY126" s="1601"/>
      <c r="AZ126" s="1505"/>
      <c r="BA126" s="1505"/>
      <c r="BB126" s="621"/>
      <c r="BC126" s="621"/>
      <c r="BD126" s="621"/>
      <c r="BE126" s="621"/>
      <c r="BF126" s="621"/>
      <c r="BG126" s="621"/>
      <c r="BH126" s="621"/>
      <c r="BI126" s="722"/>
      <c r="BJ126" s="621"/>
      <c r="BK126" s="722"/>
      <c r="BL126" s="722"/>
      <c r="BM126" s="722"/>
      <c r="BN126" s="722"/>
      <c r="BP126" s="381"/>
      <c r="BQ126" s="621"/>
      <c r="BR126" s="574"/>
      <c r="BS126" s="381"/>
      <c r="BT126" s="624"/>
      <c r="BU126" s="624"/>
    </row>
    <row r="127" spans="1:73" ht="15" hidden="1" customHeight="1" x14ac:dyDescent="0.25">
      <c r="B127" s="1593" t="s">
        <v>577</v>
      </c>
      <c r="C127" s="608"/>
      <c r="D127" s="1328"/>
      <c r="E127" s="8" t="s">
        <v>178</v>
      </c>
      <c r="F127" s="8"/>
      <c r="G127" s="8" t="str">
        <f>+CONCATENATE($C$78,"",$D$125,"",E127)</f>
        <v>22.09.005</v>
      </c>
      <c r="H127" s="932" t="s">
        <v>116</v>
      </c>
      <c r="I127" s="963">
        <f>+'P01 2024'!H106</f>
        <v>27000</v>
      </c>
      <c r="J127" s="960">
        <f>+'P01 2024'!CE110</f>
        <v>27000</v>
      </c>
      <c r="K127" s="960">
        <f ca="1">SUMIF(T$3:$AK120,"ok",T127:AK127)</f>
        <v>9663.86</v>
      </c>
      <c r="L127" s="1569">
        <f t="shared" ca="1" si="13"/>
        <v>0.35792074074074076</v>
      </c>
      <c r="M127" s="960">
        <f>+'P01 2024'!CG110</f>
        <v>27000</v>
      </c>
      <c r="N127" s="1569">
        <f t="shared" si="15"/>
        <v>1</v>
      </c>
      <c r="O127" s="960">
        <f>+'P01 2024'!CH110</f>
        <v>0</v>
      </c>
      <c r="P127" s="952">
        <f t="shared" si="14"/>
        <v>0</v>
      </c>
      <c r="Q127" s="452">
        <f>+'P01 2023'!CH113</f>
        <v>38377.798965000002</v>
      </c>
      <c r="R127" s="452">
        <f ca="1">SUMIF(U$3:$AK120,"SI",U127:AK127)</f>
        <v>5542.5937049999993</v>
      </c>
      <c r="S127" s="973">
        <f t="shared" ca="1" si="16"/>
        <v>0.14442187552378302</v>
      </c>
      <c r="T127" s="946">
        <f>+'P01 2024'!K106</f>
        <v>1641.259</v>
      </c>
      <c r="U127" s="521">
        <f>+'P01 2023'!I110</f>
        <v>1894.4629649999997</v>
      </c>
      <c r="V127" s="534">
        <v>0</v>
      </c>
      <c r="W127" s="546">
        <f>+'P01 2023'!N79</f>
        <v>1785.9028499999999</v>
      </c>
      <c r="X127" s="514">
        <f>+'P01 2024'!AE85</f>
        <v>2099.886</v>
      </c>
      <c r="Y127" s="546">
        <f>+'P01 2023'!AD98</f>
        <v>1862.2278899999997</v>
      </c>
      <c r="Z127" s="299">
        <v>0</v>
      </c>
      <c r="AA127" s="487">
        <f>+'P01 2023'!AT94</f>
        <v>0</v>
      </c>
      <c r="AB127" s="616">
        <f>+'P01 2024'!BI70</f>
        <v>5922.7150000000001</v>
      </c>
      <c r="AC127" s="487">
        <v>0</v>
      </c>
      <c r="AD127" s="616">
        <v>0</v>
      </c>
      <c r="AE127" s="487">
        <v>0</v>
      </c>
      <c r="AF127" s="1296">
        <v>0</v>
      </c>
      <c r="AG127" s="299">
        <f>+'P01 2023'!DF80</f>
        <v>9257.2340000000004</v>
      </c>
      <c r="AH127" s="391">
        <f>+'P01 2023'!DX99</f>
        <v>11016.108</v>
      </c>
      <c r="AI127" s="118">
        <f>+'P01 2023'!EN92</f>
        <v>1932.944</v>
      </c>
      <c r="AJ127" s="534">
        <f>+'P01 2023'!FD82</f>
        <v>-11016.108</v>
      </c>
      <c r="AK127" s="391">
        <f>+'P01 2023'!FS105</f>
        <v>3620.8739999999998</v>
      </c>
      <c r="AL127" s="621"/>
      <c r="AM127" s="621"/>
      <c r="AN127" s="621"/>
      <c r="AO127" s="621"/>
      <c r="AP127" s="621"/>
      <c r="AQ127" s="621"/>
      <c r="AR127" s="621"/>
      <c r="AS127" s="621"/>
      <c r="AT127" s="621"/>
      <c r="AU127" s="761"/>
      <c r="AV127" s="1601"/>
      <c r="AW127" s="1601"/>
      <c r="AX127" s="1601"/>
      <c r="AY127" s="1601"/>
      <c r="AZ127" s="1505"/>
      <c r="BA127" s="1505"/>
      <c r="BB127" s="621"/>
      <c r="BC127" s="621"/>
      <c r="BD127" s="621"/>
      <c r="BE127" s="621"/>
      <c r="BF127" s="621"/>
      <c r="BG127" s="621"/>
      <c r="BH127" s="621"/>
      <c r="BI127" s="722"/>
      <c r="BJ127" s="621"/>
      <c r="BK127" s="722"/>
      <c r="BL127" s="722"/>
      <c r="BM127" s="722"/>
      <c r="BN127" s="722"/>
      <c r="BP127" s="381"/>
      <c r="BQ127" s="621"/>
      <c r="BR127" s="574"/>
      <c r="BS127" s="381"/>
      <c r="BT127" s="624"/>
      <c r="BU127" s="624"/>
    </row>
    <row r="128" spans="1:73" ht="15" hidden="1" customHeight="1" x14ac:dyDescent="0.25">
      <c r="B128" s="1593" t="s">
        <v>578</v>
      </c>
      <c r="C128" s="608"/>
      <c r="D128" s="1328"/>
      <c r="E128" s="8" t="s">
        <v>179</v>
      </c>
      <c r="F128" s="8"/>
      <c r="G128" s="8" t="str">
        <f>+CONCATENATE($C$78,"",$D$125,"",E128)</f>
        <v>22.09.006</v>
      </c>
      <c r="H128" s="932" t="s">
        <v>117</v>
      </c>
      <c r="I128" s="963">
        <f>+'P01 2024'!H107</f>
        <v>79738</v>
      </c>
      <c r="J128" s="960">
        <f>+'P01 2024'!CE111</f>
        <v>79738</v>
      </c>
      <c r="K128" s="960">
        <f ca="1">SUMIF(U$3:$AK121,"ok",U128:AK128)</f>
        <v>47815.106999999996</v>
      </c>
      <c r="L128" s="1569">
        <f t="shared" ca="1" si="13"/>
        <v>0.59965270009280391</v>
      </c>
      <c r="M128" s="960">
        <f>+'P01 2024'!CG111</f>
        <v>79738</v>
      </c>
      <c r="N128" s="1569">
        <f t="shared" si="15"/>
        <v>1</v>
      </c>
      <c r="O128" s="960">
        <f>+'P01 2024'!CH111</f>
        <v>0</v>
      </c>
      <c r="P128" s="952">
        <f t="shared" si="14"/>
        <v>0</v>
      </c>
      <c r="Q128" s="452">
        <f>+'P01 2023'!CH114</f>
        <v>83312.588925000004</v>
      </c>
      <c r="R128" s="452">
        <f ca="1">SUMIF(U$3:$AK121,"SI",U128:AK128)</f>
        <v>30801.045239999999</v>
      </c>
      <c r="S128" s="973">
        <f t="shared" ca="1" si="16"/>
        <v>0.36970457451187649</v>
      </c>
      <c r="T128" s="946">
        <f>+'P01 2024'!K107</f>
        <v>0</v>
      </c>
      <c r="U128" s="521">
        <f>+'P01 2023'!I111</f>
        <v>5262.9522299999999</v>
      </c>
      <c r="V128" s="534">
        <f>+'P01 2024'!Q70</f>
        <v>7306.0680000000002</v>
      </c>
      <c r="W128" s="546">
        <f>+'P01 2023'!N80</f>
        <v>0</v>
      </c>
      <c r="X128" s="514">
        <v>0</v>
      </c>
      <c r="Y128" s="546">
        <f>+'P01 2023'!AD99</f>
        <v>10245.022019999999</v>
      </c>
      <c r="Z128" s="299">
        <f>+'P01 2024'!AT77</f>
        <v>21694.539000000001</v>
      </c>
      <c r="AA128" s="487">
        <f>+'P01 2023'!AT95</f>
        <v>5098.7908799999996</v>
      </c>
      <c r="AB128" s="616">
        <f>+'P01 2024'!BI71</f>
        <v>9377.9830000000002</v>
      </c>
      <c r="AC128" s="487">
        <f>+'P01 2023'!BJ80</f>
        <v>5081.9617799999996</v>
      </c>
      <c r="AD128" s="616">
        <f>+'P01 2024'!BX85</f>
        <v>9436.5169999999998</v>
      </c>
      <c r="AE128" s="487">
        <f>+'P01 2023'!BZ92</f>
        <v>5112.3183300000001</v>
      </c>
      <c r="AF128" s="1296">
        <f>+'P01 2023'!CP94</f>
        <v>4982.1419999999998</v>
      </c>
      <c r="AG128" s="299">
        <f>+'P01 2023'!DF81</f>
        <v>5268.6840000000002</v>
      </c>
      <c r="AH128" s="391">
        <f>+'P01 2023'!DX100</f>
        <v>6851.5020000000004</v>
      </c>
      <c r="AI128" s="118">
        <f>+'P01 2023'!EN93</f>
        <v>7170.4279999999999</v>
      </c>
      <c r="AJ128" s="534">
        <f>+'P01 2023'!FD83</f>
        <v>6696.5309999999999</v>
      </c>
      <c r="AK128" s="391">
        <f>+'P01 2023'!FS106</f>
        <v>21016.446</v>
      </c>
      <c r="AL128" s="621"/>
      <c r="AM128" s="621"/>
      <c r="AN128" s="621"/>
      <c r="AO128" s="621"/>
      <c r="AP128" s="621"/>
      <c r="AQ128" s="621"/>
      <c r="AR128" s="621"/>
      <c r="AS128" s="621"/>
      <c r="AT128" s="621"/>
      <c r="AU128" s="761"/>
      <c r="AV128" s="1601"/>
      <c r="AW128" s="1601"/>
      <c r="AX128" s="1601"/>
      <c r="AY128" s="1601"/>
      <c r="AZ128" s="1505"/>
      <c r="BA128" s="1505"/>
      <c r="BB128" s="621"/>
      <c r="BC128" s="621"/>
      <c r="BD128" s="621"/>
      <c r="BE128" s="621"/>
      <c r="BF128" s="621"/>
      <c r="BG128" s="621"/>
      <c r="BH128" s="621"/>
      <c r="BI128" s="722"/>
      <c r="BJ128" s="621"/>
      <c r="BK128" s="722"/>
      <c r="BL128" s="722"/>
      <c r="BM128" s="722"/>
      <c r="BN128" s="722"/>
      <c r="BP128" s="381"/>
      <c r="BQ128" s="621"/>
      <c r="BR128" s="574"/>
      <c r="BS128" s="381"/>
      <c r="BT128" s="624"/>
      <c r="BU128" s="624"/>
    </row>
    <row r="129" spans="1:73" ht="15" hidden="1" customHeight="1" x14ac:dyDescent="0.25">
      <c r="B129" s="1593" t="s">
        <v>475</v>
      </c>
      <c r="C129" s="608"/>
      <c r="D129" s="1328"/>
      <c r="E129" s="8" t="s">
        <v>175</v>
      </c>
      <c r="F129" s="8"/>
      <c r="G129" s="8" t="str">
        <f>+CONCATENATE($C$78,"",$D$125,"",E129)</f>
        <v>22.09.999</v>
      </c>
      <c r="H129" s="932" t="s">
        <v>109</v>
      </c>
      <c r="I129" s="963">
        <f>+'P01 2024'!H108</f>
        <v>28668</v>
      </c>
      <c r="J129" s="960">
        <f>+'P01 2024'!CE112</f>
        <v>29029</v>
      </c>
      <c r="K129" s="960">
        <f ca="1">SUMIF(U$3:$AK122,"ok",U129:AK129)</f>
        <v>12301.29</v>
      </c>
      <c r="L129" s="1569">
        <f t="shared" ca="1" si="13"/>
        <v>0.42375865513796551</v>
      </c>
      <c r="M129" s="960">
        <f>+'P01 2024'!CG112</f>
        <v>29023.295999999998</v>
      </c>
      <c r="N129" s="1569">
        <f t="shared" si="15"/>
        <v>0.99980350683798958</v>
      </c>
      <c r="O129" s="960">
        <f>+'P01 2024'!CH112</f>
        <v>5.7039999999999997</v>
      </c>
      <c r="P129" s="952">
        <f t="shared" si="14"/>
        <v>1.9649316201040339E-4</v>
      </c>
      <c r="Q129" s="452">
        <f>+'P01 2023'!CH115</f>
        <v>25363.968749999996</v>
      </c>
      <c r="R129" s="452">
        <f ca="1">SUMIF(U$3:$AK122,"SI",U129:AK129)</f>
        <v>5388.46875</v>
      </c>
      <c r="S129" s="973">
        <f t="shared" ca="1" si="16"/>
        <v>0.21244580464167306</v>
      </c>
      <c r="T129" s="946">
        <f>+'P01 2024'!K108</f>
        <v>0</v>
      </c>
      <c r="U129" s="521">
        <f>+'P01 2023'!I112</f>
        <v>0</v>
      </c>
      <c r="V129" s="534">
        <v>0</v>
      </c>
      <c r="W129" s="546">
        <f>+'P01 2023'!N81</f>
        <v>1077.6937499999999</v>
      </c>
      <c r="X129" s="514">
        <f>+'P01 2024'!AE86</f>
        <v>5134.7160000000003</v>
      </c>
      <c r="Y129" s="546">
        <f>+'P01 2023'!AD100</f>
        <v>1077.6937499999999</v>
      </c>
      <c r="Z129" s="299">
        <f>+'P01 2024'!AT78</f>
        <v>2388.8580000000002</v>
      </c>
      <c r="AA129" s="487">
        <f>+'P01 2023'!AT96</f>
        <v>1077.6937499999999</v>
      </c>
      <c r="AB129" s="616">
        <v>0</v>
      </c>
      <c r="AC129" s="487">
        <f>+'P01 2023'!BJ81</f>
        <v>1077.6937499999999</v>
      </c>
      <c r="AD129" s="616">
        <f>+'P01 2024'!BX86</f>
        <v>4777.7160000000003</v>
      </c>
      <c r="AE129" s="487">
        <f>+'P01 2023'!BZ93</f>
        <v>1077.6937499999999</v>
      </c>
      <c r="AF129" s="118">
        <f>+'P01 2023'!CP95</f>
        <v>0</v>
      </c>
      <c r="AG129" s="118">
        <f>+'P01 2023'!DF82</f>
        <v>4777.7160000000003</v>
      </c>
      <c r="AH129" s="118">
        <f>+'P01 2023'!DX101</f>
        <v>2388.8580000000002</v>
      </c>
      <c r="AI129" s="118">
        <f>+'P01 2023'!EN94</f>
        <v>2388.8580000000002</v>
      </c>
      <c r="AJ129" s="118">
        <f>+'P01 2023'!FD84</f>
        <v>2388.8580000000002</v>
      </c>
      <c r="AK129" s="118">
        <f>+'P01 2023'!FS107</f>
        <v>4777.7160000000003</v>
      </c>
      <c r="AL129" s="621"/>
      <c r="AM129" s="621"/>
      <c r="AN129" s="621"/>
      <c r="AO129" s="621"/>
      <c r="AP129" s="621"/>
      <c r="AQ129" s="621"/>
      <c r="AR129" s="621"/>
      <c r="AS129" s="621"/>
      <c r="AT129" s="621"/>
      <c r="AU129" s="761"/>
      <c r="AV129" s="1601"/>
      <c r="AW129" s="1601"/>
      <c r="AX129" s="1601"/>
      <c r="AY129" s="1601"/>
      <c r="AZ129" s="1505"/>
      <c r="BA129" s="1505"/>
      <c r="BB129" s="621"/>
      <c r="BC129" s="621"/>
      <c r="BD129" s="621"/>
      <c r="BE129" s="621"/>
      <c r="BF129" s="621"/>
      <c r="BG129" s="621"/>
      <c r="BH129" s="621"/>
      <c r="BI129" s="722"/>
      <c r="BJ129" s="621"/>
      <c r="BK129" s="722"/>
      <c r="BL129" s="722"/>
      <c r="BM129" s="722"/>
      <c r="BN129" s="722"/>
      <c r="BP129" s="381"/>
      <c r="BQ129" s="621"/>
      <c r="BR129" s="574"/>
      <c r="BS129" s="381"/>
      <c r="BT129" s="624"/>
      <c r="BU129" s="624"/>
    </row>
    <row r="130" spans="1:73" s="99" customFormat="1" ht="15" hidden="1" customHeight="1" x14ac:dyDescent="0.25">
      <c r="A130" s="167"/>
      <c r="B130" s="1593" t="s">
        <v>579</v>
      </c>
      <c r="C130" s="388"/>
      <c r="D130" s="69" t="s">
        <v>184</v>
      </c>
      <c r="E130" s="77"/>
      <c r="F130" s="77"/>
      <c r="G130" s="77"/>
      <c r="H130" s="935" t="s">
        <v>118</v>
      </c>
      <c r="I130" s="965">
        <f>+'P01 2024'!H109</f>
        <v>19009.563999999998</v>
      </c>
      <c r="J130" s="964">
        <f>+'P01 2024'!CE113</f>
        <v>15081.564</v>
      </c>
      <c r="K130" s="964">
        <f ca="1">SUM(K131:K132)</f>
        <v>4535.9080000000004</v>
      </c>
      <c r="L130" s="941">
        <f t="shared" ca="1" si="13"/>
        <v>0.30075846245124183</v>
      </c>
      <c r="M130" s="964">
        <f>+'P01 2024'!CG113</f>
        <v>14024.197</v>
      </c>
      <c r="N130" s="943">
        <f t="shared" si="15"/>
        <v>0.92989009627913921</v>
      </c>
      <c r="O130" s="964">
        <f>+'P01 2024'!CH113</f>
        <v>1057.367</v>
      </c>
      <c r="P130" s="951">
        <f t="shared" si="14"/>
        <v>7.0109903720860775E-2</v>
      </c>
      <c r="Q130" s="2">
        <f>+'P01 2023'!CH116</f>
        <v>26228.242394999997</v>
      </c>
      <c r="R130" s="2">
        <f ca="1">SUMIF(U$3:$AK123,"SI",U130:AK130)</f>
        <v>145.66796999999997</v>
      </c>
      <c r="S130" s="972">
        <f t="shared" ca="1" si="16"/>
        <v>5.5538593782315081E-3</v>
      </c>
      <c r="T130" s="947">
        <f>+'P01 2024'!K109</f>
        <v>9.5640000000000001</v>
      </c>
      <c r="U130" s="192">
        <f>+'P01 2023'!I113</f>
        <v>0</v>
      </c>
      <c r="V130" s="195">
        <v>0</v>
      </c>
      <c r="W130" s="524">
        <v>0</v>
      </c>
      <c r="X130" s="513">
        <f>+'P01 2024'!AE87</f>
        <v>4526.3440000000001</v>
      </c>
      <c r="Y130" s="524">
        <f>+'P01 2023'!AD101</f>
        <v>145.66796999999997</v>
      </c>
      <c r="Z130" s="195">
        <v>0</v>
      </c>
      <c r="AA130" s="192">
        <f>SUM(AA131:AA132)</f>
        <v>0</v>
      </c>
      <c r="AB130" s="617">
        <v>0</v>
      </c>
      <c r="AC130" s="192">
        <f>SUM(AC131:AC132)</f>
        <v>0</v>
      </c>
      <c r="AD130" s="617">
        <v>0</v>
      </c>
      <c r="AE130" s="192">
        <v>0</v>
      </c>
      <c r="AF130" s="1272">
        <f>+'P01 2023'!CP96</f>
        <v>9297.3690000000006</v>
      </c>
      <c r="AG130" s="195">
        <f>+'P01 2023'!DF83</f>
        <v>4.3090000000000002</v>
      </c>
      <c r="AH130" s="392">
        <f>+'P01 2023'!DX102</f>
        <v>29228.505000000001</v>
      </c>
      <c r="AI130" s="119">
        <f>+'P01 2023'!EN95</f>
        <v>0</v>
      </c>
      <c r="AJ130" s="195">
        <v>0</v>
      </c>
      <c r="AK130" s="392">
        <f>+'P01 2023'!FS108</f>
        <v>23.367000000000001</v>
      </c>
      <c r="AL130" s="621"/>
      <c r="AM130" s="621"/>
      <c r="AN130" s="621"/>
      <c r="AO130" s="621"/>
      <c r="AP130" s="621"/>
      <c r="AQ130" s="621"/>
      <c r="AR130" s="621"/>
      <c r="AS130" s="621"/>
      <c r="AT130" s="621"/>
      <c r="AU130" s="761"/>
      <c r="AV130" s="1601"/>
      <c r="AW130" s="1601"/>
      <c r="AX130" s="1601"/>
      <c r="AY130" s="1601"/>
      <c r="AZ130" s="1505"/>
      <c r="BA130" s="1505"/>
      <c r="BB130" s="621"/>
      <c r="BC130" s="621"/>
      <c r="BD130" s="621"/>
      <c r="BE130" s="621"/>
      <c r="BF130" s="621"/>
      <c r="BG130" s="621"/>
      <c r="BH130" s="621"/>
      <c r="BI130" s="722"/>
      <c r="BJ130" s="621"/>
      <c r="BK130" s="722"/>
      <c r="BL130" s="722"/>
      <c r="BM130" s="722"/>
      <c r="BN130" s="722"/>
      <c r="BO130" s="575"/>
      <c r="BP130" s="381"/>
      <c r="BQ130" s="621"/>
      <c r="BR130" s="574"/>
      <c r="BS130" s="381"/>
      <c r="BT130" s="624"/>
      <c r="BU130" s="624"/>
    </row>
    <row r="131" spans="1:73" ht="15" hidden="1" customHeight="1" x14ac:dyDescent="0.25">
      <c r="B131" s="1593" t="s">
        <v>392</v>
      </c>
      <c r="C131" s="608"/>
      <c r="D131" s="1328"/>
      <c r="E131" s="8" t="s">
        <v>163</v>
      </c>
      <c r="F131" s="8"/>
      <c r="G131" s="8" t="str">
        <f>+CONCATENATE($C$78,"",$D$130,"",E131)</f>
        <v>22.10.002</v>
      </c>
      <c r="H131" s="932" t="s">
        <v>119</v>
      </c>
      <c r="I131" s="963">
        <f>+'P01 2024'!H110</f>
        <v>19000</v>
      </c>
      <c r="J131" s="960">
        <f>+'P01 2024'!CE114</f>
        <v>15072</v>
      </c>
      <c r="K131" s="960">
        <f ca="1">SUMIF(U$3:$AK123,"ok",U131:AK131)</f>
        <v>4526.3440000000001</v>
      </c>
      <c r="L131" s="1569">
        <f t="shared" ca="1" si="13"/>
        <v>0.3003147558386412</v>
      </c>
      <c r="M131" s="960">
        <f>+'P01 2024'!CG114</f>
        <v>14014.633</v>
      </c>
      <c r="N131" s="1569">
        <f t="shared" si="15"/>
        <v>0.92984560774946923</v>
      </c>
      <c r="O131" s="960">
        <f>+'P01 2024'!CH114</f>
        <v>1057.367</v>
      </c>
      <c r="P131" s="952">
        <f t="shared" si="14"/>
        <v>7.0154392250530787E-2</v>
      </c>
      <c r="Q131" s="452">
        <f>+'P01 2023'!CH117</f>
        <v>26228.242394999997</v>
      </c>
      <c r="R131" s="452">
        <f ca="1">SUMIF(U$3:$AK124,"SI",U131:AK131)</f>
        <v>145.66796999999997</v>
      </c>
      <c r="S131" s="973">
        <f t="shared" ca="1" si="16"/>
        <v>5.5538593782315081E-3</v>
      </c>
      <c r="T131" s="946">
        <f>+'P01 2024'!K110</f>
        <v>0</v>
      </c>
      <c r="U131" s="521">
        <f>+'P01 2023'!I114</f>
        <v>0</v>
      </c>
      <c r="V131" s="534">
        <v>0</v>
      </c>
      <c r="W131" s="546">
        <v>0</v>
      </c>
      <c r="X131" s="514">
        <f>+'P01 2024'!AE88</f>
        <v>4526.3440000000001</v>
      </c>
      <c r="Y131" s="546">
        <f>+'P01 2023'!AD102</f>
        <v>145.66796999999997</v>
      </c>
      <c r="Z131" s="299">
        <v>0</v>
      </c>
      <c r="AA131" s="487">
        <f>+'P01 2023'!AT98</f>
        <v>0</v>
      </c>
      <c r="AB131" s="616">
        <v>0</v>
      </c>
      <c r="AC131" s="487">
        <v>0</v>
      </c>
      <c r="AD131" s="616">
        <v>0</v>
      </c>
      <c r="AE131" s="487">
        <v>0</v>
      </c>
      <c r="AF131" s="1296">
        <f>+'P01 2023'!CP97</f>
        <v>9297.3690000000006</v>
      </c>
      <c r="AG131" s="299">
        <f>+'P01 2023'!DF84</f>
        <v>4.3090000000000002</v>
      </c>
      <c r="AH131" s="391">
        <f>+'P01 2023'!DX103</f>
        <v>29228.505000000001</v>
      </c>
      <c r="AI131" s="118">
        <f>+'P01 2023'!EN96</f>
        <v>0</v>
      </c>
      <c r="AJ131" s="719">
        <v>0</v>
      </c>
      <c r="AK131" s="391">
        <f>+'P01 2023'!FS109</f>
        <v>0</v>
      </c>
      <c r="AL131" s="621"/>
      <c r="AM131" s="621"/>
      <c r="AN131" s="621"/>
      <c r="AO131" s="621"/>
      <c r="AP131" s="621"/>
      <c r="AQ131" s="621"/>
      <c r="AR131" s="621"/>
      <c r="AS131" s="621"/>
      <c r="AT131" s="621"/>
      <c r="AU131" s="761"/>
      <c r="AV131" s="1601"/>
      <c r="AW131" s="1601"/>
      <c r="AX131" s="1601"/>
      <c r="AY131" s="1601"/>
      <c r="AZ131" s="1505"/>
      <c r="BA131" s="1505"/>
      <c r="BB131" s="621"/>
      <c r="BC131" s="621"/>
      <c r="BD131" s="621"/>
      <c r="BE131" s="621"/>
      <c r="BF131" s="621"/>
      <c r="BG131" s="621"/>
      <c r="BH131" s="621"/>
      <c r="BI131" s="722"/>
      <c r="BJ131" s="621"/>
      <c r="BK131" s="722"/>
      <c r="BL131" s="722"/>
      <c r="BM131" s="722"/>
      <c r="BN131" s="722"/>
      <c r="BP131" s="381"/>
      <c r="BQ131" s="621"/>
      <c r="BR131" s="574"/>
      <c r="BS131" s="381"/>
      <c r="BT131" s="624"/>
      <c r="BU131" s="624"/>
    </row>
    <row r="132" spans="1:73" ht="15" hidden="1" customHeight="1" x14ac:dyDescent="0.25">
      <c r="B132" s="1593" t="s">
        <v>485</v>
      </c>
      <c r="C132" s="608"/>
      <c r="D132" s="1328"/>
      <c r="E132" s="8" t="s">
        <v>177</v>
      </c>
      <c r="F132" s="8"/>
      <c r="G132" s="8" t="str">
        <f>+CONCATENATE($C$78,"",$D$130,"",E132)</f>
        <v>22.10.004</v>
      </c>
      <c r="H132" s="932" t="s">
        <v>72</v>
      </c>
      <c r="I132" s="963">
        <f>+'P01 2024'!H111</f>
        <v>9.5640000000000001</v>
      </c>
      <c r="J132" s="960">
        <f>+'P01 2024'!CE115</f>
        <v>9.5640000000000001</v>
      </c>
      <c r="K132" s="960">
        <f ca="1">SUMIF(T$3:$AK124,"ok",T132:AK132)</f>
        <v>9.5640000000000001</v>
      </c>
      <c r="L132" s="1569">
        <f t="shared" ca="1" si="13"/>
        <v>1</v>
      </c>
      <c r="M132" s="960">
        <f>+'P01 2024'!CG115</f>
        <v>9.5640000000000001</v>
      </c>
      <c r="N132" s="1569">
        <f t="shared" si="15"/>
        <v>1</v>
      </c>
      <c r="O132" s="960">
        <f>+'P01 2024'!CH115</f>
        <v>0</v>
      </c>
      <c r="P132" s="952">
        <f t="shared" si="14"/>
        <v>0</v>
      </c>
      <c r="Q132" s="514">
        <v>0</v>
      </c>
      <c r="R132" s="452">
        <f ca="1">SUMIF(U$3:$AK125,"SI",U132:AK132)</f>
        <v>0</v>
      </c>
      <c r="S132" s="973" t="str">
        <f t="shared" ca="1" si="16"/>
        <v>0,00%</v>
      </c>
      <c r="T132" s="946">
        <f>+'P01 2024'!K111</f>
        <v>9.5640000000000001</v>
      </c>
      <c r="U132" s="896">
        <v>0</v>
      </c>
      <c r="V132" s="1232">
        <v>0</v>
      </c>
      <c r="W132" s="546">
        <v>0</v>
      </c>
      <c r="X132" s="514">
        <v>0</v>
      </c>
      <c r="Y132" s="546">
        <v>0</v>
      </c>
      <c r="Z132" s="299">
        <v>0</v>
      </c>
      <c r="AA132" s="487">
        <v>0</v>
      </c>
      <c r="AB132" s="616">
        <v>0</v>
      </c>
      <c r="AC132" s="1494">
        <v>0</v>
      </c>
      <c r="AD132" s="1603">
        <v>0</v>
      </c>
      <c r="AE132" s="487">
        <v>0</v>
      </c>
      <c r="AF132" s="1356">
        <v>0</v>
      </c>
      <c r="AG132" s="299">
        <v>0</v>
      </c>
      <c r="AH132" s="391">
        <v>0</v>
      </c>
      <c r="AI132" s="118">
        <v>0</v>
      </c>
      <c r="AJ132" s="719">
        <v>0</v>
      </c>
      <c r="AK132" s="391">
        <f>+'P01 2023'!FS110</f>
        <v>23.367000000000001</v>
      </c>
      <c r="AL132" s="621"/>
      <c r="AM132" s="621"/>
      <c r="AN132" s="621"/>
      <c r="AO132" s="621"/>
      <c r="AP132" s="621"/>
      <c r="AQ132" s="621"/>
      <c r="AR132" s="621"/>
      <c r="AS132" s="621"/>
      <c r="AT132" s="621"/>
      <c r="AU132" s="761"/>
      <c r="AV132" s="1601"/>
      <c r="AW132" s="1601"/>
      <c r="AX132" s="1601"/>
      <c r="AY132" s="1601"/>
      <c r="AZ132" s="1505"/>
      <c r="BA132" s="1505"/>
      <c r="BB132" s="621"/>
      <c r="BC132" s="621"/>
      <c r="BD132" s="621"/>
      <c r="BE132" s="621"/>
      <c r="BF132" s="621"/>
      <c r="BG132" s="621"/>
      <c r="BH132" s="621"/>
      <c r="BI132" s="722"/>
      <c r="BJ132" s="621"/>
      <c r="BK132" s="722"/>
      <c r="BL132" s="722"/>
      <c r="BM132" s="722"/>
      <c r="BN132" s="722"/>
      <c r="BP132" s="381"/>
      <c r="BQ132" s="621"/>
      <c r="BR132" s="574"/>
      <c r="BS132" s="381"/>
      <c r="BT132" s="624"/>
      <c r="BU132" s="624"/>
    </row>
    <row r="133" spans="1:73" s="99" customFormat="1" ht="15" hidden="1" customHeight="1" x14ac:dyDescent="0.25">
      <c r="A133" s="167"/>
      <c r="B133" s="1593" t="s">
        <v>580</v>
      </c>
      <c r="C133" s="1437"/>
      <c r="D133" s="73" t="s">
        <v>185</v>
      </c>
      <c r="E133" s="77"/>
      <c r="F133" s="77"/>
      <c r="G133" s="77"/>
      <c r="H133" s="935" t="s">
        <v>73</v>
      </c>
      <c r="I133" s="965">
        <f>SUM(I134:I137)</f>
        <v>630844.91499999992</v>
      </c>
      <c r="J133" s="964">
        <f>+'P01 2024'!CE116</f>
        <v>2335232.5959999999</v>
      </c>
      <c r="K133" s="964">
        <f ca="1">SUM(K134:K137)</f>
        <v>655779.478</v>
      </c>
      <c r="L133" s="941">
        <f t="shared" ca="1" si="13"/>
        <v>0.28081976892720628</v>
      </c>
      <c r="M133" s="964">
        <f>+'P01 2024'!CG116</f>
        <v>1119408.287</v>
      </c>
      <c r="N133" s="943">
        <f t="shared" si="15"/>
        <v>0.47935622726293947</v>
      </c>
      <c r="O133" s="964">
        <f>+'P01 2024'!CH116</f>
        <v>1215824.3089999999</v>
      </c>
      <c r="P133" s="951">
        <f t="shared" si="14"/>
        <v>0.52064377273706053</v>
      </c>
      <c r="Q133" s="1332">
        <f>+'P01 2023'!CH118</f>
        <v>2844233.3563199998</v>
      </c>
      <c r="R133" s="2">
        <f ca="1">SUMIF(U$3:$AK126,"SI",U133:AK133)</f>
        <v>261970.19549999997</v>
      </c>
      <c r="S133" s="972">
        <f t="shared" ca="1" si="16"/>
        <v>9.2105732083442374E-2</v>
      </c>
      <c r="T133" s="947">
        <f>+'P01 2024'!K112</f>
        <v>952</v>
      </c>
      <c r="U133" s="192">
        <f>+'P01 2023'!I115</f>
        <v>0</v>
      </c>
      <c r="V133" s="195">
        <f>+'P01 2024'!Q71</f>
        <v>25434.59</v>
      </c>
      <c r="W133" s="524">
        <f>+'P01 2023'!N84</f>
        <v>14082.555689999999</v>
      </c>
      <c r="X133" s="513">
        <f>+'P01 2024'!AE89</f>
        <v>207054.01199999999</v>
      </c>
      <c r="Y133" s="524">
        <f>SUM(Y134:Y137)</f>
        <v>131488.57246499998</v>
      </c>
      <c r="Z133" s="195">
        <f>+'P01 2024'!AT79</f>
        <v>150669.57</v>
      </c>
      <c r="AA133" s="192">
        <f>SUM(AA134:AA137)</f>
        <v>0</v>
      </c>
      <c r="AB133" s="617">
        <f>+'P01 2024'!BI72</f>
        <v>111837.101</v>
      </c>
      <c r="AC133" s="192">
        <f>SUM(AC134:AC137)</f>
        <v>4486.7249999999995</v>
      </c>
      <c r="AD133" s="617">
        <f>+'P01 2024'!BX87</f>
        <v>159832.20499999999</v>
      </c>
      <c r="AE133" s="192">
        <f>+'P01 2023'!BZ96</f>
        <v>111912.34234499998</v>
      </c>
      <c r="AF133" s="1272">
        <f>+'P01 2023'!CP98</f>
        <v>166153.69</v>
      </c>
      <c r="AG133" s="195">
        <f>+'P01 2023'!DF85</f>
        <v>459061.054</v>
      </c>
      <c r="AH133" s="392">
        <f>+'P01 2023'!DX104</f>
        <v>142766.71799999999</v>
      </c>
      <c r="AI133" s="119">
        <f>+'P01 2023'!EN97</f>
        <v>61167.286</v>
      </c>
      <c r="AJ133" s="195">
        <f>+'P01 2023'!FD85</f>
        <v>202457.07800000001</v>
      </c>
      <c r="AK133" s="392">
        <f>+'P01 2023'!FS111</f>
        <v>272658.32299999997</v>
      </c>
      <c r="AL133" s="621"/>
      <c r="AM133" s="621"/>
      <c r="AN133" s="621"/>
      <c r="AO133" s="621"/>
      <c r="AP133" s="621"/>
      <c r="AQ133" s="621"/>
      <c r="AR133" s="621"/>
      <c r="AS133" s="621"/>
      <c r="AT133" s="621"/>
      <c r="AU133" s="761"/>
      <c r="AV133" s="1601"/>
      <c r="AW133" s="1601"/>
      <c r="AX133" s="1601"/>
      <c r="AY133" s="1601"/>
      <c r="AZ133" s="1505"/>
      <c r="BA133" s="1505"/>
      <c r="BB133" s="621"/>
      <c r="BC133" s="621"/>
      <c r="BD133" s="621"/>
      <c r="BE133" s="621"/>
      <c r="BF133" s="621"/>
      <c r="BG133" s="621"/>
      <c r="BH133" s="621"/>
      <c r="BI133" s="722"/>
      <c r="BJ133" s="621"/>
      <c r="BK133" s="722"/>
      <c r="BL133" s="722"/>
      <c r="BM133" s="722"/>
      <c r="BN133" s="722"/>
      <c r="BO133" s="575"/>
      <c r="BP133" s="381"/>
      <c r="BQ133" s="621"/>
      <c r="BR133" s="574"/>
      <c r="BS133" s="381"/>
      <c r="BT133" s="624"/>
      <c r="BU133" s="624"/>
    </row>
    <row r="134" spans="1:73" ht="15" hidden="1" customHeight="1" x14ac:dyDescent="0.25">
      <c r="B134" s="1593" t="s">
        <v>393</v>
      </c>
      <c r="C134" s="608"/>
      <c r="D134" s="1328"/>
      <c r="E134" s="8" t="s">
        <v>167</v>
      </c>
      <c r="F134" s="8"/>
      <c r="G134" s="8" t="str">
        <f>+CONCATENATE($C$78,"",$D$133,"",E134)</f>
        <v>22.11.001</v>
      </c>
      <c r="H134" s="932" t="s">
        <v>74</v>
      </c>
      <c r="I134" s="963">
        <f>+'P01 2024'!H113</f>
        <v>163658.48499999999</v>
      </c>
      <c r="J134" s="960">
        <f>+'P01 2024'!CE117</f>
        <v>1454936.08</v>
      </c>
      <c r="K134" s="960">
        <f ca="1">SUMIF(U$3:$AK126,"ok",U134:AK134)</f>
        <v>414473.87199999997</v>
      </c>
      <c r="L134" s="1569">
        <f t="shared" ca="1" si="13"/>
        <v>0.28487428258703978</v>
      </c>
      <c r="M134" s="960">
        <f>+'P01 2024'!CG117</f>
        <v>541196.12699999998</v>
      </c>
      <c r="N134" s="1569">
        <f t="shared" si="15"/>
        <v>0.37197244225327064</v>
      </c>
      <c r="O134" s="960">
        <f>+'P01 2024'!CH117</f>
        <v>913739.95299999998</v>
      </c>
      <c r="P134" s="952">
        <f t="shared" si="14"/>
        <v>0.62802755774672925</v>
      </c>
      <c r="Q134" s="452">
        <f>+'P01 2023'!CH119</f>
        <v>1692724.0221450001</v>
      </c>
      <c r="R134" s="452">
        <f ca="1">SUMIF(U$3:$AK127,"SI",U134:AK134)</f>
        <v>98836.051949999994</v>
      </c>
      <c r="S134" s="973">
        <f t="shared" ca="1" si="16"/>
        <v>5.8388757208488191E-2</v>
      </c>
      <c r="T134" s="946">
        <f>+'P01 2024'!K113</f>
        <v>0</v>
      </c>
      <c r="U134" s="487">
        <f>+'P01 2023'!I116</f>
        <v>0</v>
      </c>
      <c r="V134" s="299">
        <v>0</v>
      </c>
      <c r="W134" s="546">
        <f>+'P01 2023'!N85</f>
        <v>10218.554999999998</v>
      </c>
      <c r="X134" s="514">
        <f>+'P01 2024'!AE90</f>
        <v>200987.666</v>
      </c>
      <c r="Y134" s="546">
        <f>+'P01 2023'!AD104</f>
        <v>60883.874999999993</v>
      </c>
      <c r="Z134" s="299">
        <v>0</v>
      </c>
      <c r="AA134" s="487">
        <f>+'P01 2023'!AT100</f>
        <v>0</v>
      </c>
      <c r="AB134" s="616">
        <f>+'P01 2024'!BI73</f>
        <v>58000.347000000002</v>
      </c>
      <c r="AC134" s="487">
        <f>+'P01 2023'!BJ83</f>
        <v>4486.7249999999995</v>
      </c>
      <c r="AD134" s="299">
        <f>+'P01 2024'!BX88</f>
        <v>155485.859</v>
      </c>
      <c r="AE134" s="487">
        <f>+'P01 2023'!BZ97</f>
        <v>23246.896949999998</v>
      </c>
      <c r="AF134" s="1296">
        <f>+'P01 2023'!CP99</f>
        <v>79500</v>
      </c>
      <c r="AG134" s="299">
        <f>+'P01 2023'!DF86</f>
        <v>140387.66699999999</v>
      </c>
      <c r="AH134" s="391">
        <f>+'P01 2023'!DX105</f>
        <v>49406.152999999998</v>
      </c>
      <c r="AI134" s="118">
        <f>+'P01 2023'!EN98</f>
        <v>41991.777999999998</v>
      </c>
      <c r="AJ134" s="299">
        <f>+'P01 2023'!FD86</f>
        <v>127499.254</v>
      </c>
      <c r="AK134" s="391">
        <f>+'P01 2023'!FS112</f>
        <v>73291.778000000006</v>
      </c>
      <c r="AL134" s="621"/>
      <c r="AM134" s="621"/>
      <c r="AN134" s="621"/>
      <c r="AO134" s="621"/>
      <c r="AP134" s="621"/>
      <c r="AQ134" s="621"/>
      <c r="AR134" s="621"/>
      <c r="AS134" s="621"/>
      <c r="AT134" s="621"/>
      <c r="AU134" s="761"/>
      <c r="AV134" s="1601"/>
      <c r="AW134" s="1601"/>
      <c r="AX134" s="1601"/>
      <c r="AY134" s="1601"/>
      <c r="AZ134" s="1505"/>
      <c r="BA134" s="1505"/>
      <c r="BB134" s="621"/>
      <c r="BC134" s="621"/>
      <c r="BD134" s="621"/>
      <c r="BE134" s="621"/>
      <c r="BF134" s="621"/>
      <c r="BG134" s="621"/>
      <c r="BH134" s="621"/>
      <c r="BI134" s="722"/>
      <c r="BJ134" s="621"/>
      <c r="BK134" s="722"/>
      <c r="BL134" s="722"/>
      <c r="BM134" s="722"/>
      <c r="BN134" s="722"/>
      <c r="BP134" s="381"/>
      <c r="BQ134" s="621"/>
      <c r="BR134" s="574"/>
      <c r="BS134" s="381"/>
      <c r="BT134" s="624"/>
      <c r="BU134" s="624"/>
    </row>
    <row r="135" spans="1:73" ht="15" hidden="1" customHeight="1" collapsed="1" x14ac:dyDescent="0.25">
      <c r="B135" s="1593" t="s">
        <v>394</v>
      </c>
      <c r="C135" s="608"/>
      <c r="D135" s="1328"/>
      <c r="E135" s="8" t="s">
        <v>163</v>
      </c>
      <c r="F135" s="8"/>
      <c r="G135" s="8" t="str">
        <f>+CONCATENATE($C$78,"",$D$133,"",E135)</f>
        <v>22.11.002</v>
      </c>
      <c r="H135" s="932" t="s">
        <v>75</v>
      </c>
      <c r="I135" s="963">
        <f>+'P01 2024'!H114</f>
        <v>49056</v>
      </c>
      <c r="J135" s="960">
        <f>+'P01 2024'!CE118</f>
        <v>49562.582999999999</v>
      </c>
      <c r="K135" s="960">
        <f ca="1">SUMIF(U$3:$AK127,"ok",U135:AK135)</f>
        <v>1680</v>
      </c>
      <c r="L135" s="1569">
        <f t="shared" ca="1" si="13"/>
        <v>3.3896538443123514E-2</v>
      </c>
      <c r="M135" s="960">
        <f>+'P01 2024'!CG118</f>
        <v>27670</v>
      </c>
      <c r="N135" s="1569">
        <f t="shared" si="15"/>
        <v>0.55828405876263554</v>
      </c>
      <c r="O135" s="960">
        <f>+'P01 2024'!CH118</f>
        <v>21892.582999999999</v>
      </c>
      <c r="P135" s="952">
        <f t="shared" si="14"/>
        <v>0.44171594123736446</v>
      </c>
      <c r="Q135" s="452">
        <f>+'P01 2023'!CH120</f>
        <v>54506.204999999994</v>
      </c>
      <c r="R135" s="452">
        <f ca="1">SUMIF(U$3:$AK128,"SI",U135:AK135)</f>
        <v>0</v>
      </c>
      <c r="S135" s="973">
        <f t="shared" ca="1" si="16"/>
        <v>0</v>
      </c>
      <c r="T135" s="946">
        <f>+'P01 2024'!K114</f>
        <v>0</v>
      </c>
      <c r="U135" s="487">
        <f>+'P01 2023'!I117</f>
        <v>0</v>
      </c>
      <c r="V135" s="299">
        <v>0</v>
      </c>
      <c r="W135" s="546">
        <v>0</v>
      </c>
      <c r="X135" s="514">
        <v>0</v>
      </c>
      <c r="Y135" s="546">
        <f>+'P01 2023'!AD105</f>
        <v>0</v>
      </c>
      <c r="Z135" s="299">
        <v>0</v>
      </c>
      <c r="AA135" s="487">
        <f>+'P01 2023'!AT101</f>
        <v>0</v>
      </c>
      <c r="AB135" s="616">
        <v>0</v>
      </c>
      <c r="AC135" s="487">
        <v>0</v>
      </c>
      <c r="AD135" s="299">
        <f>+'P01 2024'!BX89</f>
        <v>1680</v>
      </c>
      <c r="AE135" s="487">
        <f>+'P01 2023'!BZ98</f>
        <v>0</v>
      </c>
      <c r="AF135" s="1296">
        <f>+'P01 2023'!CP100</f>
        <v>1547</v>
      </c>
      <c r="AG135" s="299">
        <f>+'P01 2023'!DF87</f>
        <v>0</v>
      </c>
      <c r="AH135" s="391">
        <f>+'P01 2023'!DX106</f>
        <v>4100</v>
      </c>
      <c r="AI135" s="118">
        <f>+'P01 2023'!EN99</f>
        <v>13772.162</v>
      </c>
      <c r="AJ135" s="299">
        <f>+'P01 2023'!FD87</f>
        <v>5964.0159999999996</v>
      </c>
      <c r="AK135" s="391">
        <f>+'P01 2023'!FS113</f>
        <v>23664.494999999999</v>
      </c>
      <c r="AL135" s="621"/>
      <c r="AM135" s="621"/>
      <c r="AN135" s="621"/>
      <c r="AO135" s="621"/>
      <c r="AP135" s="621"/>
      <c r="AQ135" s="621"/>
      <c r="AR135" s="621"/>
      <c r="AS135" s="621"/>
      <c r="AT135" s="621"/>
      <c r="AU135" s="761"/>
      <c r="AV135" s="1601"/>
      <c r="AW135" s="1601"/>
      <c r="AX135" s="1601"/>
      <c r="AY135" s="1601"/>
      <c r="AZ135" s="1505"/>
      <c r="BA135" s="1505"/>
      <c r="BB135" s="621"/>
      <c r="BC135" s="621"/>
      <c r="BD135" s="621"/>
      <c r="BE135" s="621"/>
      <c r="BF135" s="621"/>
      <c r="BG135" s="621"/>
      <c r="BH135" s="621"/>
      <c r="BI135" s="722"/>
      <c r="BJ135" s="621"/>
      <c r="BK135" s="722"/>
      <c r="BL135" s="722"/>
      <c r="BM135" s="722"/>
      <c r="BN135" s="722"/>
      <c r="BP135" s="381"/>
      <c r="BQ135" s="621"/>
      <c r="BR135" s="574"/>
      <c r="BS135" s="381"/>
      <c r="BT135" s="624"/>
      <c r="BU135" s="624"/>
    </row>
    <row r="136" spans="1:73" ht="15" hidden="1" customHeight="1" x14ac:dyDescent="0.25">
      <c r="B136" s="1593" t="s">
        <v>395</v>
      </c>
      <c r="C136" s="608"/>
      <c r="D136" s="1328"/>
      <c r="E136" s="8" t="s">
        <v>164</v>
      </c>
      <c r="F136" s="8"/>
      <c r="G136" s="8" t="str">
        <f>+CONCATENATE($C$78,"",$D$133,"",E136)</f>
        <v>22.11.003</v>
      </c>
      <c r="H136" s="932" t="s">
        <v>206</v>
      </c>
      <c r="I136" s="963">
        <f>+'P01 2024'!H115</f>
        <v>347665.34</v>
      </c>
      <c r="J136" s="960">
        <f>+'P01 2024'!CE119</f>
        <v>753077.93299999996</v>
      </c>
      <c r="K136" s="960">
        <f ca="1">SUMIF(U$3:$AK128,"ok",U136:AK136)</f>
        <v>211062.69600000003</v>
      </c>
      <c r="L136" s="1569">
        <f t="shared" ca="1" si="13"/>
        <v>0.28026673834300231</v>
      </c>
      <c r="M136" s="960">
        <f>+'P01 2024'!CG119</f>
        <v>519886.16</v>
      </c>
      <c r="N136" s="1569">
        <f t="shared" si="15"/>
        <v>0.69034841842856121</v>
      </c>
      <c r="O136" s="960">
        <f>+'P01 2024'!CH119</f>
        <v>233191.77299999999</v>
      </c>
      <c r="P136" s="952">
        <f t="shared" si="14"/>
        <v>0.30965158157143879</v>
      </c>
      <c r="Q136" s="452">
        <f>+'P01 2023'!CH121</f>
        <v>1020930.6291749999</v>
      </c>
      <c r="R136" s="452">
        <f ca="1">SUMIF(U$3:$AK129,"SI",U136:AK136)</f>
        <v>163134.14354999998</v>
      </c>
      <c r="S136" s="973">
        <f t="shared" ca="1" si="16"/>
        <v>0.15978964572923671</v>
      </c>
      <c r="T136" s="946">
        <f>+'P01 2024'!K115</f>
        <v>0</v>
      </c>
      <c r="U136" s="487">
        <f>+'P01 2023'!I118</f>
        <v>0</v>
      </c>
      <c r="V136" s="299">
        <f>+'P01 2024'!Q72</f>
        <v>2515.6799999999998</v>
      </c>
      <c r="W136" s="546">
        <f>+'P01 2023'!N86</f>
        <v>3864.0006899999994</v>
      </c>
      <c r="X136" s="514">
        <f>+'P01 2024'!AE91</f>
        <v>6066.3459999999995</v>
      </c>
      <c r="Y136" s="546">
        <f>+'P01 2023'!AD106</f>
        <v>70604.69746499999</v>
      </c>
      <c r="Z136" s="299">
        <f>+'P01 2024'!AT80</f>
        <v>145977.57</v>
      </c>
      <c r="AA136" s="487">
        <f>+'P01 2023'!AT102</f>
        <v>0</v>
      </c>
      <c r="AB136" s="616">
        <f>+'P01 2024'!BI74</f>
        <v>53836.754000000001</v>
      </c>
      <c r="AC136" s="487">
        <v>0</v>
      </c>
      <c r="AD136" s="299">
        <f>+'P01 2024'!BX90</f>
        <v>2666.346</v>
      </c>
      <c r="AE136" s="487">
        <f>+'P01 2023'!BZ99</f>
        <v>88665.445394999988</v>
      </c>
      <c r="AF136" s="1296">
        <f>+'P01 2023'!CP101</f>
        <v>85106.69</v>
      </c>
      <c r="AG136" s="299">
        <f>+'P01 2023'!DF88</f>
        <v>306354.47700000001</v>
      </c>
      <c r="AH136" s="391">
        <f>+'P01 2023'!DX107</f>
        <v>89260.565000000002</v>
      </c>
      <c r="AI136" s="118">
        <f>+'P01 2023'!EN100</f>
        <v>2666.346</v>
      </c>
      <c r="AJ136" s="299">
        <f>+'P01 2023'!FD88</f>
        <v>42586.821000000004</v>
      </c>
      <c r="AK136" s="391">
        <f>+'P01 2023'!FS114</f>
        <v>132449.508</v>
      </c>
      <c r="AL136" s="621"/>
      <c r="AM136" s="621"/>
      <c r="AN136" s="621"/>
      <c r="AO136" s="621"/>
      <c r="AP136" s="621"/>
      <c r="AQ136" s="621"/>
      <c r="AR136" s="621"/>
      <c r="AS136" s="621"/>
      <c r="AT136" s="621"/>
      <c r="AU136" s="761"/>
      <c r="AV136" s="1601"/>
      <c r="AW136" s="1601"/>
      <c r="AX136" s="1601"/>
      <c r="AY136" s="1601"/>
      <c r="AZ136" s="1505"/>
      <c r="BA136" s="1505"/>
      <c r="BB136" s="621"/>
      <c r="BC136" s="621"/>
      <c r="BD136" s="621"/>
      <c r="BE136" s="621"/>
      <c r="BF136" s="621"/>
      <c r="BG136" s="621"/>
      <c r="BH136" s="621"/>
      <c r="BI136" s="722"/>
      <c r="BJ136" s="621"/>
      <c r="BK136" s="722"/>
      <c r="BL136" s="722"/>
      <c r="BM136" s="722"/>
      <c r="BN136" s="722"/>
      <c r="BP136" s="381"/>
      <c r="BQ136" s="621"/>
      <c r="BR136" s="574"/>
      <c r="BS136" s="381"/>
      <c r="BT136" s="624"/>
      <c r="BU136" s="624"/>
    </row>
    <row r="137" spans="1:73" ht="15" hidden="1" customHeight="1" x14ac:dyDescent="0.25">
      <c r="B137" s="1593" t="s">
        <v>396</v>
      </c>
      <c r="C137" s="608"/>
      <c r="D137" s="1328"/>
      <c r="E137" s="8" t="s">
        <v>175</v>
      </c>
      <c r="F137" s="8"/>
      <c r="G137" s="8" t="str">
        <f>+CONCATENATE($C$78,"",$D$133,"",E137)</f>
        <v>22.11.999</v>
      </c>
      <c r="H137" s="932" t="s">
        <v>109</v>
      </c>
      <c r="I137" s="963">
        <f>+'P01 2024'!H116</f>
        <v>70465.09</v>
      </c>
      <c r="J137" s="960">
        <f>+'P01 2024'!CE120</f>
        <v>77656</v>
      </c>
      <c r="K137" s="960">
        <f ca="1">SUMIF(T$3:$AK129,"ok",T137:AK137)</f>
        <v>28562.91</v>
      </c>
      <c r="L137" s="1569">
        <f t="shared" ca="1" si="13"/>
        <v>0.36781330483156482</v>
      </c>
      <c r="M137" s="960">
        <f>+'P01 2024'!CG120</f>
        <v>30656</v>
      </c>
      <c r="N137" s="1569">
        <f t="shared" si="15"/>
        <v>0.39476666323271864</v>
      </c>
      <c r="O137" s="960">
        <f>+'P01 2024'!CH120</f>
        <v>47000</v>
      </c>
      <c r="P137" s="952">
        <f t="shared" si="14"/>
        <v>0.6052333367672813</v>
      </c>
      <c r="Q137" s="452">
        <f>+'P01 2023'!CH122</f>
        <v>76072.5</v>
      </c>
      <c r="R137" s="452">
        <f ca="1">SUMIF(U$3:$AK130,"SI",U137:AK137)</f>
        <v>0</v>
      </c>
      <c r="S137" s="973">
        <f t="shared" ca="1" si="16"/>
        <v>0</v>
      </c>
      <c r="T137" s="946">
        <f>+'P01 2024'!K116</f>
        <v>952</v>
      </c>
      <c r="U137" s="487">
        <f>+'P01 2023'!I119</f>
        <v>0</v>
      </c>
      <c r="V137" s="299">
        <f>+'P01 2024'!Q73</f>
        <v>22918.91</v>
      </c>
      <c r="W137" s="546">
        <v>0</v>
      </c>
      <c r="X137" s="514">
        <v>0</v>
      </c>
      <c r="Y137" s="546">
        <f>+'P01 2023'!AD107</f>
        <v>0</v>
      </c>
      <c r="Z137" s="299">
        <f>+'P01 2024'!AT81</f>
        <v>4692</v>
      </c>
      <c r="AA137" s="487">
        <v>0</v>
      </c>
      <c r="AB137" s="616">
        <v>0</v>
      </c>
      <c r="AC137" s="1493">
        <v>0</v>
      </c>
      <c r="AD137" s="1602">
        <v>0</v>
      </c>
      <c r="AE137" s="487">
        <f>+'P01 2023'!BZ100</f>
        <v>0</v>
      </c>
      <c r="AF137" s="1296">
        <f>+'P01 2023'!CP130</f>
        <v>0</v>
      </c>
      <c r="AG137" s="299">
        <f>+'P01 2023'!DF89</f>
        <v>12318.91</v>
      </c>
      <c r="AH137" s="391">
        <f>+'P01 2023'!DX108</f>
        <v>0</v>
      </c>
      <c r="AI137" s="118">
        <f>+'P01 2023'!EN101</f>
        <v>2737</v>
      </c>
      <c r="AJ137" s="299">
        <f>+'P01 2023'!FD89</f>
        <v>26406.987000000001</v>
      </c>
      <c r="AK137" s="391">
        <f>+'P01 2023'!FS115</f>
        <v>43252.542000000001</v>
      </c>
      <c r="AL137" s="621"/>
      <c r="AM137" s="621"/>
      <c r="AN137" s="621"/>
      <c r="AO137" s="621"/>
      <c r="AP137" s="621"/>
      <c r="AQ137" s="621"/>
      <c r="AR137" s="621"/>
      <c r="AS137" s="621"/>
      <c r="AT137" s="621"/>
      <c r="AU137" s="761"/>
      <c r="AV137" s="1601"/>
      <c r="AW137" s="1601"/>
      <c r="AX137" s="1601"/>
      <c r="AY137" s="1601"/>
      <c r="AZ137" s="1505"/>
      <c r="BA137" s="1505"/>
      <c r="BB137" s="621"/>
      <c r="BC137" s="621"/>
      <c r="BD137" s="621"/>
      <c r="BE137" s="621"/>
      <c r="BF137" s="621"/>
      <c r="BG137" s="621"/>
      <c r="BH137" s="621"/>
      <c r="BI137" s="722"/>
      <c r="BJ137" s="621"/>
      <c r="BK137" s="722"/>
      <c r="BL137" s="722"/>
      <c r="BM137" s="722"/>
      <c r="BN137" s="722"/>
      <c r="BP137" s="381"/>
      <c r="BQ137" s="621"/>
      <c r="BR137" s="574"/>
      <c r="BS137" s="381"/>
      <c r="BT137" s="624"/>
      <c r="BU137" s="624"/>
    </row>
    <row r="138" spans="1:73" s="99" customFormat="1" ht="15" hidden="1" customHeight="1" x14ac:dyDescent="0.25">
      <c r="A138" s="167"/>
      <c r="B138" s="1593" t="s">
        <v>581</v>
      </c>
      <c r="C138" s="1437"/>
      <c r="D138" s="73" t="s">
        <v>186</v>
      </c>
      <c r="E138" s="77"/>
      <c r="F138" s="77"/>
      <c r="G138" s="77"/>
      <c r="H138" s="935" t="s">
        <v>76</v>
      </c>
      <c r="I138" s="965">
        <f>+'P01 2024'!H117</f>
        <v>8246.4879999999994</v>
      </c>
      <c r="J138" s="964">
        <f>+'P01 2024'!CE121</f>
        <v>8196.5439999999999</v>
      </c>
      <c r="K138" s="964">
        <f ca="1">SUM(K139:K141)</f>
        <v>4200.6589999999997</v>
      </c>
      <c r="L138" s="941">
        <f t="shared" ref="L138:L197" ca="1" si="21">IFERROR(K138/J138,0)</f>
        <v>0.5124914842157865</v>
      </c>
      <c r="M138" s="964">
        <f>+'P01 2024'!CG121</f>
        <v>4436.3339999999998</v>
      </c>
      <c r="N138" s="943">
        <f t="shared" si="15"/>
        <v>0.54124445620007655</v>
      </c>
      <c r="O138" s="964">
        <f>+'P01 2024'!CH121</f>
        <v>3760.21</v>
      </c>
      <c r="P138" s="951">
        <f t="shared" si="14"/>
        <v>0.4587555437999235</v>
      </c>
      <c r="Q138" s="1332">
        <f>+'P01 2023'!CH123</f>
        <v>12806.174024999998</v>
      </c>
      <c r="R138" s="2">
        <f ca="1">SUM(R139:R141)</f>
        <v>11000.2698</v>
      </c>
      <c r="S138" s="972">
        <f t="shared" ca="1" si="16"/>
        <v>0.85898175196787563</v>
      </c>
      <c r="T138" s="947">
        <f>+'P01 2024'!K117</f>
        <v>198.45</v>
      </c>
      <c r="U138" s="192">
        <f>+'P01 2023'!I120</f>
        <v>197.69534999999996</v>
      </c>
      <c r="V138" s="531">
        <f>+'P01 2024'!Q74</f>
        <v>273.69499999999999</v>
      </c>
      <c r="W138" s="524">
        <f>+'P01 2023'!N87</f>
        <v>671.75329499999998</v>
      </c>
      <c r="X138" s="513">
        <f>+'P01 2024'!AE92</f>
        <v>901.65099999999995</v>
      </c>
      <c r="Y138" s="524">
        <f>+'P01 2023'!AD108</f>
        <v>213.18723</v>
      </c>
      <c r="Z138" s="195">
        <f>+'P01 2024'!AT82</f>
        <v>1172.307</v>
      </c>
      <c r="AA138" s="192">
        <f>SUM(AA139:AA141)</f>
        <v>7226.0801999999994</v>
      </c>
      <c r="AB138" s="617">
        <f>+'P01 2024'!BI75</f>
        <v>799.02099999999996</v>
      </c>
      <c r="AC138" s="192">
        <f>SUM(AC139:AC141)</f>
        <v>1598.773815</v>
      </c>
      <c r="AD138" s="617">
        <f>+'P01 2024'!BX91</f>
        <v>855.53499999999997</v>
      </c>
      <c r="AE138" s="192">
        <f>+'P01 2023'!BZ101</f>
        <v>1092.77991</v>
      </c>
      <c r="AF138" s="1272">
        <f>+'P01 2023'!CP103</f>
        <v>1013.821</v>
      </c>
      <c r="AG138" s="195">
        <f>+'P01 2023'!DF90</f>
        <v>1336.6849999999999</v>
      </c>
      <c r="AH138" s="392">
        <f>+'P01 2023'!DX109</f>
        <v>721.45799999999997</v>
      </c>
      <c r="AI138" s="119">
        <f>+'P01 2023'!EN102</f>
        <v>1076.3489999999999</v>
      </c>
      <c r="AJ138" s="195">
        <f>+'P01 2023'!FD90</f>
        <v>3803.8209999999999</v>
      </c>
      <c r="AK138" s="392">
        <f>+'P01 2023'!FS116</f>
        <v>3116.2130000000002</v>
      </c>
      <c r="AL138" s="621"/>
      <c r="AM138" s="621"/>
      <c r="AN138" s="621"/>
      <c r="AO138" s="621"/>
      <c r="AP138" s="621"/>
      <c r="AQ138" s="621"/>
      <c r="AR138" s="621"/>
      <c r="AS138" s="621"/>
      <c r="AT138" s="621"/>
      <c r="AU138" s="761"/>
      <c r="AV138" s="1601"/>
      <c r="AW138" s="1601"/>
      <c r="AX138" s="1601"/>
      <c r="AY138" s="1601"/>
      <c r="AZ138" s="1505"/>
      <c r="BA138" s="1505"/>
      <c r="BB138" s="621"/>
      <c r="BC138" s="621"/>
      <c r="BD138" s="621"/>
      <c r="BE138" s="621"/>
      <c r="BF138" s="621"/>
      <c r="BG138" s="621"/>
      <c r="BH138" s="621"/>
      <c r="BI138" s="722"/>
      <c r="BJ138" s="621"/>
      <c r="BK138" s="722"/>
      <c r="BL138" s="722"/>
      <c r="BM138" s="722"/>
      <c r="BN138" s="722"/>
      <c r="BO138" s="575"/>
      <c r="BP138" s="381"/>
      <c r="BQ138" s="621"/>
      <c r="BR138" s="574"/>
      <c r="BS138" s="381"/>
      <c r="BT138" s="624"/>
      <c r="BU138" s="624"/>
    </row>
    <row r="139" spans="1:73" ht="15" hidden="1" customHeight="1" x14ac:dyDescent="0.25">
      <c r="B139" s="1593" t="s">
        <v>397</v>
      </c>
      <c r="C139" s="608"/>
      <c r="D139" s="1328"/>
      <c r="E139" s="8" t="s">
        <v>163</v>
      </c>
      <c r="F139" s="8"/>
      <c r="G139" s="8" t="str">
        <f>+CONCATENATE($C$78,"",$D$138,"",E139)</f>
        <v>22.12.002</v>
      </c>
      <c r="H139" s="932" t="s">
        <v>77</v>
      </c>
      <c r="I139" s="963">
        <f>+'P01 2024'!H118</f>
        <v>8158</v>
      </c>
      <c r="J139" s="960">
        <f>+'P01 2024'!CE122</f>
        <v>7911.1549999999997</v>
      </c>
      <c r="K139" s="960">
        <f ca="1">SUMIF(T$3:$AK131,"ok",T139:AK139)</f>
        <v>3999.7579999999998</v>
      </c>
      <c r="L139" s="1569">
        <f t="shared" ca="1" si="21"/>
        <v>0.50558458278216012</v>
      </c>
      <c r="M139" s="960">
        <f>+'P01 2024'!CG122</f>
        <v>4235.433</v>
      </c>
      <c r="N139" s="1569">
        <f t="shared" ref="N139:N145" si="22">+IFERROR(M139/J139,0)</f>
        <v>0.53537479672690025</v>
      </c>
      <c r="O139" s="960">
        <f>+'P01 2024'!CH122</f>
        <v>3675.7220000000002</v>
      </c>
      <c r="P139" s="952">
        <f t="shared" ref="P139:P197" si="23">+IFERROR(O139/J139,0)</f>
        <v>0.46462520327309986</v>
      </c>
      <c r="Q139" s="452">
        <f>+'P01 2023'!CH124</f>
        <v>5348.6409149999999</v>
      </c>
      <c r="R139" s="452">
        <f ca="1">SUMIF(U$3:$AK131,"SI",U139:AK139)</f>
        <v>5273.0973000000004</v>
      </c>
      <c r="S139" s="973">
        <f t="shared" ca="1" si="16"/>
        <v>0.98587611017442933</v>
      </c>
      <c r="T139" s="946">
        <f>+'P01 2024'!K118</f>
        <v>198.45</v>
      </c>
      <c r="U139" s="487">
        <f>+'P01 2023'!I121</f>
        <v>197.69534999999996</v>
      </c>
      <c r="V139" s="299">
        <f>+'P01 2024'!Q75</f>
        <v>273.69499999999999</v>
      </c>
      <c r="W139" s="546">
        <f>+'P01 2023'!N88</f>
        <v>671.75329499999998</v>
      </c>
      <c r="X139" s="514">
        <f>+'P01 2024'!AE93</f>
        <v>901.65099999999995</v>
      </c>
      <c r="Y139" s="546">
        <f>+'P01 2023'!AD109</f>
        <v>213.18723</v>
      </c>
      <c r="Z139" s="299">
        <f>+'P01 2024'!AT83</f>
        <v>1172.307</v>
      </c>
      <c r="AA139" s="487">
        <f>+'P01 2023'!AT104</f>
        <v>1498.9077</v>
      </c>
      <c r="AB139" s="616">
        <f>+'P01 2024'!BI76</f>
        <v>598.12</v>
      </c>
      <c r="AC139" s="487">
        <f>+'P01 2023'!BJ88</f>
        <v>1598.773815</v>
      </c>
      <c r="AD139" s="299">
        <f>+'P01 2024'!BX92</f>
        <v>855.53499999999997</v>
      </c>
      <c r="AE139" s="487">
        <f>+'P01 2023'!BZ102</f>
        <v>1092.77991</v>
      </c>
      <c r="AF139" s="1296">
        <f>+'P01 2023'!CP104</f>
        <v>962.77</v>
      </c>
      <c r="AG139" s="299">
        <f>+'P01 2023'!DF91</f>
        <v>1336.6849999999999</v>
      </c>
      <c r="AH139" s="391">
        <f>+'P01 2023'!DX110</f>
        <v>721.45799999999997</v>
      </c>
      <c r="AI139" s="118">
        <f>+'P01 2023'!EN103</f>
        <v>1076.3489999999999</v>
      </c>
      <c r="AJ139" s="299">
        <f>+'P01 2023'!FD91</f>
        <v>893.40300000000002</v>
      </c>
      <c r="AK139" s="391">
        <f>+'P01 2023'!FS117</f>
        <v>2760.2979999999998</v>
      </c>
      <c r="AL139" s="621"/>
      <c r="AM139" s="621"/>
      <c r="AN139" s="621"/>
      <c r="AO139" s="621"/>
      <c r="AP139" s="621"/>
      <c r="AQ139" s="621"/>
      <c r="AR139" s="621"/>
      <c r="AS139" s="621"/>
      <c r="AT139" s="621"/>
      <c r="AU139" s="761"/>
      <c r="AV139" s="1601"/>
      <c r="AW139" s="1601"/>
      <c r="AX139" s="1601"/>
      <c r="AY139" s="1601"/>
      <c r="AZ139" s="1505"/>
      <c r="BA139" s="1505"/>
      <c r="BB139" s="621"/>
      <c r="BC139" s="621"/>
      <c r="BD139" s="621"/>
      <c r="BE139" s="621"/>
      <c r="BF139" s="621"/>
      <c r="BG139" s="621"/>
      <c r="BH139" s="621"/>
      <c r="BI139" s="722"/>
      <c r="BJ139" s="621"/>
      <c r="BK139" s="722"/>
      <c r="BL139" s="722"/>
      <c r="BM139" s="722"/>
      <c r="BN139" s="722"/>
      <c r="BP139" s="381"/>
      <c r="BQ139" s="621"/>
      <c r="BR139" s="574"/>
      <c r="BS139" s="381"/>
      <c r="BT139" s="624"/>
      <c r="BU139" s="624"/>
    </row>
    <row r="140" spans="1:73" ht="15" hidden="1" customHeight="1" x14ac:dyDescent="0.25">
      <c r="B140" s="1595" t="s">
        <v>582</v>
      </c>
      <c r="C140" s="608" t="s">
        <v>328</v>
      </c>
      <c r="D140" s="1328"/>
      <c r="E140" s="8" t="s">
        <v>164</v>
      </c>
      <c r="F140" s="8"/>
      <c r="G140" s="8" t="s">
        <v>207</v>
      </c>
      <c r="H140" s="932" t="s">
        <v>78</v>
      </c>
      <c r="I140" s="963">
        <v>0</v>
      </c>
      <c r="J140" s="960">
        <v>0</v>
      </c>
      <c r="K140" s="961">
        <f ca="1">SUMIF(U$3:$AK132,"ok",U140:AK140)</f>
        <v>0</v>
      </c>
      <c r="L140" s="962">
        <f t="shared" ca="1" si="21"/>
        <v>0</v>
      </c>
      <c r="M140" s="960">
        <v>0</v>
      </c>
      <c r="N140" s="962">
        <f t="shared" si="22"/>
        <v>0</v>
      </c>
      <c r="O140" s="960">
        <v>0</v>
      </c>
      <c r="P140" s="952">
        <f t="shared" si="23"/>
        <v>0</v>
      </c>
      <c r="Q140" s="452">
        <f>+'P01 2023'!CH125</f>
        <v>5727.1724999999997</v>
      </c>
      <c r="R140" s="452">
        <f ca="1">SUMIF(U$3:$AK132,"SI",U140:AK140)</f>
        <v>5727.1724999999997</v>
      </c>
      <c r="S140" s="973">
        <f t="shared" ca="1" si="16"/>
        <v>1</v>
      </c>
      <c r="T140" s="946">
        <v>0</v>
      </c>
      <c r="U140" s="487">
        <f>+'P01 2023'!I122</f>
        <v>0</v>
      </c>
      <c r="V140" s="299">
        <v>0</v>
      </c>
      <c r="W140" s="546">
        <f>+'P01 2023'!N89</f>
        <v>0</v>
      </c>
      <c r="X140" s="514">
        <v>0</v>
      </c>
      <c r="Y140" s="546">
        <f>+'P01 2023'!AD110</f>
        <v>0</v>
      </c>
      <c r="Z140" s="299">
        <v>0</v>
      </c>
      <c r="AA140" s="487">
        <f>+'P01 2023'!AT105</f>
        <v>5727.1724999999997</v>
      </c>
      <c r="AB140" s="616">
        <v>0</v>
      </c>
      <c r="AC140" s="487">
        <v>0</v>
      </c>
      <c r="AD140" s="616">
        <v>0</v>
      </c>
      <c r="AE140" s="487">
        <v>0</v>
      </c>
      <c r="AF140" s="1296">
        <v>0</v>
      </c>
      <c r="AG140" s="299">
        <v>0</v>
      </c>
      <c r="AH140" s="391">
        <v>0</v>
      </c>
      <c r="AI140" s="118">
        <f>+'P01 2023'!EN104</f>
        <v>0</v>
      </c>
      <c r="AJ140" s="299">
        <f>+'P01 2023'!FD92</f>
        <v>0</v>
      </c>
      <c r="AK140" s="391">
        <f>+'P01 2023'!FS118</f>
        <v>0</v>
      </c>
      <c r="AL140" s="621"/>
      <c r="AM140" s="621"/>
      <c r="AN140" s="621"/>
      <c r="AO140" s="621"/>
      <c r="AP140" s="621"/>
      <c r="AQ140" s="621"/>
      <c r="AR140" s="621"/>
      <c r="AS140" s="621"/>
      <c r="AT140" s="621"/>
      <c r="AU140" s="761"/>
      <c r="AV140" s="1601"/>
      <c r="AW140" s="1601"/>
      <c r="AX140" s="1601"/>
      <c r="AY140" s="1601"/>
      <c r="AZ140" s="1505"/>
      <c r="BA140" s="1505"/>
      <c r="BB140" s="621"/>
      <c r="BC140" s="621"/>
      <c r="BD140" s="621"/>
      <c r="BE140" s="621"/>
      <c r="BF140" s="621"/>
      <c r="BG140" s="621"/>
      <c r="BH140" s="621"/>
      <c r="BI140" s="722"/>
      <c r="BJ140" s="621"/>
      <c r="BK140" s="722"/>
      <c r="BL140" s="722"/>
      <c r="BM140" s="722"/>
      <c r="BN140" s="722"/>
      <c r="BP140" s="381"/>
      <c r="BQ140" s="621"/>
      <c r="BR140" s="574"/>
      <c r="BS140" s="381"/>
      <c r="BT140" s="624"/>
      <c r="BU140" s="624"/>
    </row>
    <row r="141" spans="1:73" ht="15" hidden="1" customHeight="1" x14ac:dyDescent="0.25">
      <c r="B141" s="1593" t="s">
        <v>398</v>
      </c>
      <c r="C141" s="608"/>
      <c r="D141" s="1328"/>
      <c r="E141" s="8" t="s">
        <v>175</v>
      </c>
      <c r="F141" s="8"/>
      <c r="G141" s="8" t="str">
        <f>+CONCATENATE($C$78,"",$D$138,"",E141)</f>
        <v>22.12.999</v>
      </c>
      <c r="H141" s="932" t="s">
        <v>51</v>
      </c>
      <c r="I141" s="963">
        <f>+'P01 2024'!H119</f>
        <v>88.488</v>
      </c>
      <c r="J141" s="960">
        <f>+'P01 2024'!CE123</f>
        <v>285.38900000000001</v>
      </c>
      <c r="K141" s="961">
        <f ca="1">SUMIF(U$3:$AK133,"ok",U141:AK141)</f>
        <v>200.90100000000001</v>
      </c>
      <c r="L141" s="962">
        <f t="shared" ca="1" si="21"/>
        <v>0.70395495271366448</v>
      </c>
      <c r="M141" s="960">
        <f>+'P01 2024'!CG123</f>
        <v>200.90100000000001</v>
      </c>
      <c r="N141" s="962">
        <f t="shared" si="22"/>
        <v>0.70395495271366448</v>
      </c>
      <c r="O141" s="960">
        <f>+'P01 2024'!CH123</f>
        <v>84.488</v>
      </c>
      <c r="P141" s="952">
        <f t="shared" si="23"/>
        <v>0.29604504728633546</v>
      </c>
      <c r="Q141" s="452">
        <f>+'P01 2023'!CH126</f>
        <v>1730.36061</v>
      </c>
      <c r="R141" s="452">
        <f ca="1">SUMIF(U$3:$AK133,"SI",U141:AK141)</f>
        <v>0</v>
      </c>
      <c r="S141" s="973">
        <f t="shared" ca="1" si="16"/>
        <v>0</v>
      </c>
      <c r="T141" s="946">
        <f>+'P01 2024'!K119</f>
        <v>0</v>
      </c>
      <c r="U141" s="487">
        <f>+'P01 2023'!I123</f>
        <v>0</v>
      </c>
      <c r="V141" s="299">
        <v>0</v>
      </c>
      <c r="W141" s="546">
        <v>0</v>
      </c>
      <c r="X141" s="514">
        <v>0</v>
      </c>
      <c r="Y141" s="546">
        <f>+'P01 2023'!AD111</f>
        <v>0</v>
      </c>
      <c r="Z141" s="299">
        <v>0</v>
      </c>
      <c r="AA141" s="487">
        <f>+'P01 2023'!AT106</f>
        <v>0</v>
      </c>
      <c r="AB141" s="616">
        <f>+'P01 2024'!BI77</f>
        <v>200.90100000000001</v>
      </c>
      <c r="AC141" s="487">
        <v>0</v>
      </c>
      <c r="AD141" s="616">
        <v>0</v>
      </c>
      <c r="AE141" s="487">
        <v>0</v>
      </c>
      <c r="AF141" s="1296">
        <f>+'P01 2023'!CP105</f>
        <v>51.051000000000002</v>
      </c>
      <c r="AG141" s="299">
        <v>0</v>
      </c>
      <c r="AH141" s="391">
        <f>+'P01 2023'!DX111</f>
        <v>0</v>
      </c>
      <c r="AI141" s="118">
        <f>+'P01 2023'!EN105</f>
        <v>0</v>
      </c>
      <c r="AJ141" s="299">
        <f>+'P01 2023'!FD93</f>
        <v>2910.4180000000001</v>
      </c>
      <c r="AK141" s="391">
        <f>+'P01 2023'!FS119</f>
        <v>355.91500000000002</v>
      </c>
      <c r="AL141" s="621"/>
      <c r="AM141" s="621"/>
      <c r="AN141" s="621"/>
      <c r="AO141" s="621"/>
      <c r="AP141" s="621"/>
      <c r="AQ141" s="621"/>
      <c r="AR141" s="621"/>
      <c r="AS141" s="621"/>
      <c r="AT141" s="621"/>
      <c r="AU141" s="761"/>
      <c r="AV141" s="1601"/>
      <c r="AW141" s="1601"/>
      <c r="AX141" s="1601"/>
      <c r="AY141" s="1601"/>
      <c r="AZ141" s="1505"/>
      <c r="BA141" s="1505"/>
      <c r="BB141" s="621"/>
      <c r="BC141" s="621"/>
      <c r="BD141" s="621"/>
      <c r="BE141" s="621"/>
      <c r="BF141" s="621"/>
      <c r="BG141" s="621"/>
      <c r="BH141" s="621"/>
      <c r="BI141" s="722"/>
      <c r="BJ141" s="621"/>
      <c r="BK141" s="722"/>
      <c r="BL141" s="722"/>
      <c r="BM141" s="722"/>
      <c r="BN141" s="722"/>
      <c r="BP141" s="381"/>
      <c r="BQ141" s="621"/>
      <c r="BR141" s="574"/>
      <c r="BS141" s="381"/>
      <c r="BT141" s="624"/>
      <c r="BU141" s="624"/>
    </row>
    <row r="142" spans="1:73" ht="15" customHeight="1" x14ac:dyDescent="0.25">
      <c r="B142" s="1593" t="s">
        <v>583</v>
      </c>
      <c r="C142" s="1437" t="s">
        <v>879</v>
      </c>
      <c r="D142" s="73"/>
      <c r="E142" s="77"/>
      <c r="F142" s="77"/>
      <c r="G142" s="77"/>
      <c r="H142" s="935" t="s">
        <v>273</v>
      </c>
      <c r="I142" s="957">
        <f>+'P01 2024'!H120</f>
        <v>10</v>
      </c>
      <c r="J142" s="1119">
        <f>+'P01 2024'!CE124</f>
        <v>10</v>
      </c>
      <c r="K142" s="964">
        <f ca="1">+K143</f>
        <v>0</v>
      </c>
      <c r="L142" s="941">
        <f t="shared" ca="1" si="21"/>
        <v>0</v>
      </c>
      <c r="M142" s="1119">
        <f>+'P01 2024'!CG124</f>
        <v>0</v>
      </c>
      <c r="N142" s="943">
        <f t="shared" si="22"/>
        <v>0</v>
      </c>
      <c r="O142" s="1119">
        <f>+'P01 2024'!CH124</f>
        <v>10</v>
      </c>
      <c r="P142" s="951">
        <f t="shared" si="23"/>
        <v>1</v>
      </c>
      <c r="Q142" s="1332">
        <f>+'P01 2023'!CH127</f>
        <v>189578.87999999998</v>
      </c>
      <c r="R142" s="2">
        <f ca="1">SUMIF(U$3:$AK135,"SI",U142:AK142)</f>
        <v>189578.87999999998</v>
      </c>
      <c r="S142" s="972">
        <f t="shared" ref="S142:S197" ca="1" si="24">IFERROR(R142/Q142,"0,00%")</f>
        <v>1</v>
      </c>
      <c r="T142" s="947">
        <f>+'P01 2024'!K120</f>
        <v>0</v>
      </c>
      <c r="U142" s="192">
        <f>+'P01 2023'!I124</f>
        <v>0</v>
      </c>
      <c r="V142" s="531">
        <v>0</v>
      </c>
      <c r="W142" s="524">
        <v>0</v>
      </c>
      <c r="X142" s="513">
        <v>0</v>
      </c>
      <c r="Y142" s="524">
        <v>0</v>
      </c>
      <c r="Z142" s="195">
        <v>0</v>
      </c>
      <c r="AA142" s="192">
        <f>+AA143</f>
        <v>0</v>
      </c>
      <c r="AB142" s="617">
        <v>0</v>
      </c>
      <c r="AC142" s="192">
        <f>+AC143</f>
        <v>189578.87999999998</v>
      </c>
      <c r="AD142" s="617">
        <v>0</v>
      </c>
      <c r="AE142" s="192">
        <v>0</v>
      </c>
      <c r="AF142" s="1272">
        <v>0</v>
      </c>
      <c r="AG142" s="195">
        <v>0</v>
      </c>
      <c r="AH142" s="392">
        <v>0</v>
      </c>
      <c r="AI142" s="119">
        <v>0</v>
      </c>
      <c r="AJ142" s="195">
        <v>0</v>
      </c>
      <c r="AK142" s="392">
        <v>0</v>
      </c>
      <c r="AL142" s="621"/>
      <c r="AM142" s="621"/>
      <c r="AN142" s="621"/>
      <c r="AO142" s="621"/>
      <c r="AP142" s="621"/>
      <c r="AQ142" s="621"/>
      <c r="AR142" s="621"/>
      <c r="AS142" s="621"/>
      <c r="AT142" s="621"/>
      <c r="AU142" s="761"/>
      <c r="AV142" s="1601"/>
      <c r="AW142" s="1601"/>
      <c r="AX142" s="1601"/>
      <c r="AY142" s="1601"/>
      <c r="AZ142" s="1505"/>
      <c r="BA142" s="1505"/>
      <c r="BB142" s="621"/>
      <c r="BC142" s="621"/>
      <c r="BD142" s="621"/>
      <c r="BE142" s="621"/>
      <c r="BF142" s="621"/>
      <c r="BG142" s="621"/>
      <c r="BH142" s="621"/>
      <c r="BI142" s="722"/>
      <c r="BJ142" s="621"/>
      <c r="BK142" s="722"/>
      <c r="BL142" s="722"/>
      <c r="BM142" s="722"/>
      <c r="BN142" s="722"/>
      <c r="BP142" s="381"/>
      <c r="BQ142" s="621"/>
      <c r="BR142" s="574"/>
      <c r="BS142" s="381"/>
      <c r="BT142" s="624"/>
      <c r="BU142" s="624"/>
    </row>
    <row r="143" spans="1:73" ht="15" customHeight="1" x14ac:dyDescent="0.25">
      <c r="B143" s="1593" t="s">
        <v>584</v>
      </c>
      <c r="C143" s="608"/>
      <c r="D143" s="1328" t="s">
        <v>165</v>
      </c>
      <c r="E143" s="8"/>
      <c r="F143" s="8"/>
      <c r="G143" s="8" t="s">
        <v>338</v>
      </c>
      <c r="H143" s="932" t="s">
        <v>911</v>
      </c>
      <c r="I143" s="963">
        <f>+'P01 2024'!H121</f>
        <v>10</v>
      </c>
      <c r="J143" s="960">
        <f>+'P01 2024'!CE125</f>
        <v>10</v>
      </c>
      <c r="K143" s="961">
        <f ca="1">+K144+K145</f>
        <v>0</v>
      </c>
      <c r="L143" s="962">
        <f t="shared" ca="1" si="21"/>
        <v>0</v>
      </c>
      <c r="M143" s="960">
        <f>+'P01 2024'!CG125</f>
        <v>0</v>
      </c>
      <c r="N143" s="962">
        <f t="shared" si="22"/>
        <v>0</v>
      </c>
      <c r="O143" s="960">
        <f>+'P01 2024'!CH125</f>
        <v>10</v>
      </c>
      <c r="P143" s="952">
        <f t="shared" si="23"/>
        <v>1</v>
      </c>
      <c r="Q143" s="452">
        <f>+'P01 2023'!CH128</f>
        <v>189578.87999999998</v>
      </c>
      <c r="R143" s="452">
        <f ca="1">SUMIF(U$3:$AK136,"SI",U143:AK143)</f>
        <v>189578.87999999998</v>
      </c>
      <c r="S143" s="973">
        <f t="shared" ca="1" si="24"/>
        <v>1</v>
      </c>
      <c r="T143" s="946">
        <f>+'P01 2024'!K121</f>
        <v>0</v>
      </c>
      <c r="U143" s="487">
        <f>+'P01 2023'!I125</f>
        <v>0</v>
      </c>
      <c r="V143" s="299">
        <v>0</v>
      </c>
      <c r="W143" s="1129">
        <v>0</v>
      </c>
      <c r="X143" s="514">
        <v>0</v>
      </c>
      <c r="Y143" s="1129">
        <v>0</v>
      </c>
      <c r="Z143" s="534">
        <v>0</v>
      </c>
      <c r="AA143" s="521">
        <v>0</v>
      </c>
      <c r="AB143" s="618">
        <v>0</v>
      </c>
      <c r="AC143" s="521">
        <f>+'P01 2023'!BJ91</f>
        <v>189578.87999999998</v>
      </c>
      <c r="AD143" s="618">
        <v>0</v>
      </c>
      <c r="AE143" s="521">
        <v>0</v>
      </c>
      <c r="AF143" s="1296">
        <v>0</v>
      </c>
      <c r="AG143" s="299">
        <v>0</v>
      </c>
      <c r="AH143" s="391">
        <v>0</v>
      </c>
      <c r="AI143" s="118">
        <v>0</v>
      </c>
      <c r="AJ143" s="719">
        <v>0</v>
      </c>
      <c r="AK143" s="391">
        <v>0</v>
      </c>
      <c r="AL143" s="621"/>
      <c r="AM143" s="621"/>
      <c r="AN143" s="621"/>
      <c r="AO143" s="621"/>
      <c r="AP143" s="621"/>
      <c r="AQ143" s="621"/>
      <c r="AR143" s="621"/>
      <c r="AS143" s="621"/>
      <c r="AT143" s="621"/>
      <c r="AU143" s="761"/>
      <c r="AV143" s="1601"/>
      <c r="AW143" s="1601"/>
      <c r="AX143" s="1601"/>
      <c r="AY143" s="1601"/>
      <c r="AZ143" s="1505"/>
      <c r="BA143" s="1505"/>
      <c r="BB143" s="621"/>
      <c r="BC143" s="621"/>
      <c r="BD143" s="621"/>
      <c r="BE143" s="621"/>
      <c r="BF143" s="621"/>
      <c r="BG143" s="621"/>
      <c r="BH143" s="621"/>
      <c r="BI143" s="722"/>
      <c r="BJ143" s="621"/>
      <c r="BK143" s="722"/>
      <c r="BL143" s="722"/>
      <c r="BM143" s="722"/>
      <c r="BN143" s="722"/>
      <c r="BP143" s="381"/>
      <c r="BQ143" s="621"/>
      <c r="BR143" s="574"/>
      <c r="BS143" s="381"/>
      <c r="BT143" s="624"/>
      <c r="BU143" s="624"/>
    </row>
    <row r="144" spans="1:73" ht="15" customHeight="1" x14ac:dyDescent="0.25">
      <c r="B144" s="1593" t="s">
        <v>585</v>
      </c>
      <c r="C144" s="608"/>
      <c r="D144" s="1328"/>
      <c r="E144" s="8" t="s">
        <v>164</v>
      </c>
      <c r="F144" s="8"/>
      <c r="G144" s="8" t="s">
        <v>275</v>
      </c>
      <c r="H144" s="932" t="s">
        <v>274</v>
      </c>
      <c r="I144" s="963">
        <f>+'P01 2024'!H122</f>
        <v>10</v>
      </c>
      <c r="J144" s="960">
        <f>+'P01 2024'!CE126</f>
        <v>10</v>
      </c>
      <c r="K144" s="961">
        <f ca="1">SUMIF(U$3:$AK136,"ok",U144:AK144)</f>
        <v>0</v>
      </c>
      <c r="L144" s="962">
        <f t="shared" ca="1" si="21"/>
        <v>0</v>
      </c>
      <c r="M144" s="960">
        <f>+'P01 2024'!CG126</f>
        <v>0</v>
      </c>
      <c r="N144" s="962">
        <f t="shared" si="22"/>
        <v>0</v>
      </c>
      <c r="O144" s="960">
        <f>+'P01 2024'!CH126</f>
        <v>10</v>
      </c>
      <c r="P144" s="952">
        <f t="shared" si="23"/>
        <v>1</v>
      </c>
      <c r="Q144" s="452">
        <f>+'P01 2023'!CH129</f>
        <v>189578.87999999998</v>
      </c>
      <c r="R144" s="452">
        <f ca="1">SUMIF(U$3:$AK137,"SI",U144:AK144)</f>
        <v>189578.87999999998</v>
      </c>
      <c r="S144" s="973">
        <f t="shared" ca="1" si="24"/>
        <v>1</v>
      </c>
      <c r="T144" s="946">
        <f>+'P01 2024'!K122</f>
        <v>0</v>
      </c>
      <c r="U144" s="487">
        <f>+'P01 2023'!I126</f>
        <v>0</v>
      </c>
      <c r="V144" s="299">
        <v>0</v>
      </c>
      <c r="W144" s="1129">
        <v>0</v>
      </c>
      <c r="X144" s="514">
        <v>0</v>
      </c>
      <c r="Y144" s="1129">
        <v>0</v>
      </c>
      <c r="Z144" s="534">
        <v>0</v>
      </c>
      <c r="AA144" s="521">
        <v>0</v>
      </c>
      <c r="AB144" s="618">
        <v>0</v>
      </c>
      <c r="AC144" s="521">
        <f>+'P01 2023'!BJ92</f>
        <v>189578.87999999998</v>
      </c>
      <c r="AD144" s="618">
        <v>0</v>
      </c>
      <c r="AE144" s="521">
        <v>0</v>
      </c>
      <c r="AF144" s="1296">
        <v>0</v>
      </c>
      <c r="AG144" s="299">
        <v>0</v>
      </c>
      <c r="AH144" s="391">
        <v>0</v>
      </c>
      <c r="AI144" s="118">
        <v>0</v>
      </c>
      <c r="AJ144" s="719">
        <v>0</v>
      </c>
      <c r="AK144" s="391">
        <v>0</v>
      </c>
      <c r="AL144" s="621"/>
      <c r="AM144" s="621"/>
      <c r="AN144" s="621"/>
      <c r="AO144" s="621"/>
      <c r="AP144" s="621"/>
      <c r="AQ144" s="621"/>
      <c r="AR144" s="621"/>
      <c r="AS144" s="621"/>
      <c r="AT144" s="621"/>
      <c r="AU144" s="761"/>
      <c r="AV144" s="1601"/>
      <c r="AW144" s="1601"/>
      <c r="AX144" s="1601"/>
      <c r="AY144" s="1601"/>
      <c r="AZ144" s="1505"/>
      <c r="BA144" s="1505"/>
      <c r="BB144" s="621"/>
      <c r="BC144" s="621"/>
      <c r="BD144" s="621"/>
      <c r="BE144" s="621"/>
      <c r="BF144" s="621"/>
      <c r="BG144" s="621"/>
      <c r="BH144" s="621"/>
      <c r="BI144" s="722"/>
      <c r="BJ144" s="621"/>
      <c r="BK144" s="722"/>
      <c r="BL144" s="722"/>
      <c r="BM144" s="722"/>
      <c r="BN144" s="722"/>
      <c r="BP144" s="381"/>
      <c r="BQ144" s="621"/>
      <c r="BR144" s="574"/>
      <c r="BS144" s="381"/>
      <c r="BT144" s="624"/>
      <c r="BU144" s="624"/>
    </row>
    <row r="145" spans="1:84" ht="153" hidden="1" customHeight="1" x14ac:dyDescent="0.25">
      <c r="B145" s="1593" t="s">
        <v>809</v>
      </c>
      <c r="C145" s="608"/>
      <c r="D145" s="1328"/>
      <c r="E145" s="8"/>
      <c r="F145" s="8"/>
      <c r="G145" s="8" t="s">
        <v>815</v>
      </c>
      <c r="H145" s="932" t="s">
        <v>814</v>
      </c>
      <c r="I145" s="963">
        <v>0</v>
      </c>
      <c r="J145" s="960">
        <v>0</v>
      </c>
      <c r="K145" s="961">
        <f ca="1">SUMIF(U$3:$AK135,"ok",U145:AK145)</f>
        <v>0</v>
      </c>
      <c r="L145" s="962">
        <f t="shared" ca="1" si="21"/>
        <v>0</v>
      </c>
      <c r="M145" s="960">
        <v>0</v>
      </c>
      <c r="N145" s="962">
        <f t="shared" si="22"/>
        <v>0</v>
      </c>
      <c r="O145" s="960">
        <v>0</v>
      </c>
      <c r="P145" s="952">
        <f t="shared" si="23"/>
        <v>0</v>
      </c>
      <c r="Q145" s="514">
        <v>0</v>
      </c>
      <c r="R145" s="452">
        <f ca="1">SUMIF(U$3:$AK138,"SI",U145:AK145)</f>
        <v>0</v>
      </c>
      <c r="S145" s="973" t="str">
        <f t="shared" ca="1" si="24"/>
        <v>0,00%</v>
      </c>
      <c r="T145" s="946">
        <v>0</v>
      </c>
      <c r="U145" s="898">
        <v>0</v>
      </c>
      <c r="V145" s="299">
        <v>0</v>
      </c>
      <c r="W145" s="1129">
        <v>0</v>
      </c>
      <c r="X145" s="514">
        <v>0</v>
      </c>
      <c r="Y145" s="1129">
        <v>0</v>
      </c>
      <c r="Z145" s="534">
        <v>0</v>
      </c>
      <c r="AA145" s="521">
        <v>0</v>
      </c>
      <c r="AB145" s="618">
        <v>0</v>
      </c>
      <c r="AC145" s="521">
        <v>0</v>
      </c>
      <c r="AD145" s="618">
        <v>0</v>
      </c>
      <c r="AE145" s="521">
        <v>0</v>
      </c>
      <c r="AF145" s="1296">
        <v>0</v>
      </c>
      <c r="AG145" s="299">
        <v>0</v>
      </c>
      <c r="AH145" s="809">
        <v>0</v>
      </c>
      <c r="AI145" s="120">
        <v>0</v>
      </c>
      <c r="AJ145" s="534">
        <v>0</v>
      </c>
      <c r="AK145" s="391">
        <v>0</v>
      </c>
      <c r="AL145" s="621"/>
      <c r="AM145" s="621"/>
      <c r="AN145" s="621"/>
      <c r="AO145" s="621"/>
      <c r="AP145" s="621"/>
      <c r="AQ145" s="621"/>
      <c r="AR145" s="621"/>
      <c r="AS145" s="621"/>
      <c r="AT145" s="621"/>
      <c r="AU145" s="761"/>
      <c r="AV145" s="1601"/>
      <c r="AW145" s="1601"/>
      <c r="AX145" s="1601"/>
      <c r="AY145" s="1601"/>
      <c r="AZ145" s="1505"/>
      <c r="BA145" s="1505"/>
      <c r="BB145" s="621"/>
      <c r="BC145" s="621"/>
      <c r="BD145" s="621"/>
      <c r="BE145" s="621"/>
      <c r="BF145" s="621"/>
      <c r="BG145" s="621"/>
      <c r="BH145" s="621"/>
      <c r="BI145" s="722"/>
      <c r="BJ145" s="621"/>
      <c r="BK145" s="722"/>
      <c r="BL145" s="722"/>
      <c r="BM145" s="722"/>
      <c r="BN145" s="722"/>
      <c r="BP145" s="381"/>
      <c r="BQ145" s="621"/>
      <c r="BR145" s="574"/>
      <c r="BS145" s="381"/>
      <c r="BT145" s="624"/>
      <c r="BU145" s="624"/>
    </row>
    <row r="146" spans="1:84" ht="15" customHeight="1" x14ac:dyDescent="0.25">
      <c r="B146" s="1593" t="s">
        <v>399</v>
      </c>
      <c r="C146" s="388">
        <v>24</v>
      </c>
      <c r="D146" s="69" t="s">
        <v>2</v>
      </c>
      <c r="E146" s="73"/>
      <c r="F146" s="73"/>
      <c r="G146" s="73"/>
      <c r="H146" s="931" t="s">
        <v>147</v>
      </c>
      <c r="I146" s="957">
        <f>+'P01 2024'!H123</f>
        <v>112759</v>
      </c>
      <c r="J146" s="958">
        <f>+'P01 2024'!CE127</f>
        <v>1554851</v>
      </c>
      <c r="K146" s="958">
        <f ca="1">+K155+K165+K147</f>
        <v>294181.86900000001</v>
      </c>
      <c r="L146" s="941">
        <f t="shared" ca="1" si="21"/>
        <v>0.18920261105404956</v>
      </c>
      <c r="M146" s="958">
        <f>+'P01 2024'!CG127</f>
        <v>326227.57400000002</v>
      </c>
      <c r="N146" s="943">
        <f t="shared" ref="N146:N154" si="25">+IFERROR(M146/J146,0)</f>
        <v>0.20981275633485139</v>
      </c>
      <c r="O146" s="958">
        <f>+'P01 2024'!CH127</f>
        <v>1228623.426</v>
      </c>
      <c r="P146" s="951">
        <f t="shared" si="23"/>
        <v>0.79018724366514859</v>
      </c>
      <c r="Q146" s="1332">
        <f>+'P01 2023'!CH130</f>
        <v>537027.34499999997</v>
      </c>
      <c r="R146" s="68">
        <f ca="1">+R155+R165+R147</f>
        <v>139348.761975</v>
      </c>
      <c r="S146" s="972">
        <f t="shared" ca="1" si="24"/>
        <v>0.25948168798555316</v>
      </c>
      <c r="T146" s="947">
        <f>+'P01 2024'!K123</f>
        <v>4940.1790000000001</v>
      </c>
      <c r="U146" s="486">
        <f>+U155+U165+U147</f>
        <v>9197.1704250000003</v>
      </c>
      <c r="V146" s="531">
        <f>+'P01 2024'!Q76</f>
        <v>4036.5329999999999</v>
      </c>
      <c r="W146" s="524">
        <f>+'P01 2023'!N90</f>
        <v>8005.5635399999992</v>
      </c>
      <c r="X146" s="513">
        <f>+'P01 2024'!AE94</f>
        <v>7758.402</v>
      </c>
      <c r="Y146" s="524">
        <f>+Y147+Y155+Y165</f>
        <v>9496.6104149999992</v>
      </c>
      <c r="Z146" s="195">
        <f>+'P01 2024'!AT84</f>
        <v>6311.4309999999996</v>
      </c>
      <c r="AA146" s="2">
        <f>+AA155+AA165+AA147</f>
        <v>1837.6104149999999</v>
      </c>
      <c r="AB146" s="617">
        <f>+'P01 2024'!BI78</f>
        <v>5347.0410000000002</v>
      </c>
      <c r="AC146" s="192">
        <f>+AC147+AC155+AC165</f>
        <v>8264.9604149999996</v>
      </c>
      <c r="AD146" s="617">
        <f>+'P01 2024'!BX93</f>
        <v>265788.283</v>
      </c>
      <c r="AE146" s="492">
        <f>+'P01 2023'!BZ104</f>
        <v>102546.84676499999</v>
      </c>
      <c r="AF146" s="1384">
        <f>+'P01 2023'!CP106</f>
        <v>11350.124</v>
      </c>
      <c r="AG146" s="535">
        <f>+'P01 2023'!DF93</f>
        <v>7985.4690000000001</v>
      </c>
      <c r="AH146" s="805">
        <f>+'P01 2023'!DX112</f>
        <v>6441.5929999999998</v>
      </c>
      <c r="AI146" s="518">
        <f>+'P01 2023'!EN106</f>
        <v>6944.58</v>
      </c>
      <c r="AJ146" s="535">
        <f>+'P01 2023'!FD94</f>
        <v>5300</v>
      </c>
      <c r="AK146" s="805">
        <f>+'P01 2023'!FS120</f>
        <v>303088.30900000001</v>
      </c>
      <c r="AL146" s="621"/>
      <c r="AM146" s="621"/>
      <c r="AN146" s="621"/>
      <c r="AO146" s="621"/>
      <c r="AP146" s="621"/>
      <c r="AQ146" s="621"/>
      <c r="AR146" s="621"/>
      <c r="AS146" s="621"/>
      <c r="AT146" s="621"/>
      <c r="AU146" s="761"/>
      <c r="AV146" s="1601"/>
      <c r="AW146" s="1601"/>
      <c r="AX146" s="1601"/>
      <c r="AY146" s="1601"/>
      <c r="AZ146" s="1505"/>
      <c r="BA146" s="1505"/>
      <c r="BB146" s="621"/>
      <c r="BC146" s="621"/>
      <c r="BD146" s="621"/>
      <c r="BE146" s="621"/>
      <c r="BF146" s="621"/>
      <c r="BG146" s="621"/>
      <c r="BH146" s="621"/>
      <c r="BI146" s="722"/>
      <c r="BJ146" s="621"/>
      <c r="BK146" s="722"/>
      <c r="BL146" s="722"/>
      <c r="BM146" s="722"/>
      <c r="BN146" s="722"/>
      <c r="BP146" s="381"/>
      <c r="BQ146" s="621"/>
      <c r="BR146" s="574"/>
      <c r="BS146" s="381"/>
      <c r="BT146" s="624"/>
      <c r="BU146" s="624"/>
    </row>
    <row r="147" spans="1:84" ht="15" hidden="1" customHeight="1" x14ac:dyDescent="0.25">
      <c r="B147" s="1593" t="s">
        <v>515</v>
      </c>
      <c r="C147" s="388" t="s">
        <v>2</v>
      </c>
      <c r="D147" s="478" t="s">
        <v>302</v>
      </c>
      <c r="E147" s="73"/>
      <c r="F147" s="479"/>
      <c r="G147" s="479"/>
      <c r="H147" s="931" t="s">
        <v>300</v>
      </c>
      <c r="I147" s="1118">
        <v>0</v>
      </c>
      <c r="J147" s="1119">
        <v>0</v>
      </c>
      <c r="K147" s="958">
        <f ca="1">SUM(K148:K154)</f>
        <v>0</v>
      </c>
      <c r="L147" s="941">
        <f t="shared" ca="1" si="21"/>
        <v>0</v>
      </c>
      <c r="M147" s="1119">
        <v>0</v>
      </c>
      <c r="N147" s="943">
        <f t="shared" si="25"/>
        <v>0</v>
      </c>
      <c r="O147" s="1119">
        <v>0</v>
      </c>
      <c r="P147" s="951">
        <f t="shared" si="23"/>
        <v>0</v>
      </c>
      <c r="Q147" s="453">
        <f>SUM(Q148:Q154)</f>
        <v>93150</v>
      </c>
      <c r="R147" s="453">
        <f ca="1">SUM(R148:R154)</f>
        <v>93150</v>
      </c>
      <c r="S147" s="972">
        <f t="shared" ca="1" si="24"/>
        <v>1</v>
      </c>
      <c r="T147" s="947">
        <v>0</v>
      </c>
      <c r="U147" s="897">
        <v>0</v>
      </c>
      <c r="V147" s="1234">
        <v>0</v>
      </c>
      <c r="W147" s="1212">
        <v>0</v>
      </c>
      <c r="X147" s="513">
        <v>0</v>
      </c>
      <c r="Y147" s="1212">
        <f>SUM(Y149:Y154)</f>
        <v>0</v>
      </c>
      <c r="Z147" s="531">
        <v>0</v>
      </c>
      <c r="AA147" s="486">
        <f>SUM(AA149:AA154)</f>
        <v>0</v>
      </c>
      <c r="AB147" s="1484">
        <v>0</v>
      </c>
      <c r="AC147" s="486">
        <f>SUM(AC149:AC154)</f>
        <v>0</v>
      </c>
      <c r="AD147" s="1484">
        <v>0</v>
      </c>
      <c r="AE147" s="486">
        <f>+'P01 2023'!BZ105</f>
        <v>93150</v>
      </c>
      <c r="AF147" s="1272">
        <v>0</v>
      </c>
      <c r="AG147" s="531">
        <v>0</v>
      </c>
      <c r="AH147" s="623">
        <v>0</v>
      </c>
      <c r="AI147" s="489">
        <v>0</v>
      </c>
      <c r="AJ147" s="531">
        <v>0</v>
      </c>
      <c r="AK147" s="623">
        <v>0</v>
      </c>
      <c r="AL147" s="621"/>
      <c r="AM147" s="621"/>
      <c r="AN147" s="621"/>
      <c r="AO147" s="621"/>
      <c r="AP147" s="621"/>
      <c r="AQ147" s="621"/>
      <c r="AR147" s="621"/>
      <c r="AS147" s="621"/>
      <c r="AT147" s="621"/>
      <c r="AU147" s="761"/>
      <c r="AV147" s="1601"/>
      <c r="AW147" s="1601"/>
      <c r="AX147" s="1601"/>
      <c r="AY147" s="1601"/>
      <c r="AZ147" s="1505"/>
      <c r="BA147" s="1505"/>
      <c r="BB147" s="621"/>
      <c r="BC147" s="621"/>
      <c r="BD147" s="621"/>
      <c r="BE147" s="621"/>
      <c r="BF147" s="621"/>
      <c r="BG147" s="621"/>
      <c r="BH147" s="621"/>
      <c r="BI147" s="722"/>
      <c r="BJ147" s="621"/>
      <c r="BK147" s="722"/>
      <c r="BL147" s="722"/>
      <c r="BM147" s="722"/>
      <c r="BN147" s="722"/>
      <c r="BP147" s="381"/>
      <c r="BQ147" s="621"/>
      <c r="BR147" s="574"/>
      <c r="BS147" s="381"/>
      <c r="BT147" s="624"/>
      <c r="BU147" s="624"/>
    </row>
    <row r="148" spans="1:84" s="1540" customFormat="1" ht="15" hidden="1" customHeight="1" x14ac:dyDescent="0.25">
      <c r="A148" s="723"/>
      <c r="B148" s="1597" t="s">
        <v>896</v>
      </c>
      <c r="C148" s="1438"/>
      <c r="D148" s="153"/>
      <c r="E148" s="523"/>
      <c r="F148" s="523"/>
      <c r="G148" s="523" t="s">
        <v>900</v>
      </c>
      <c r="H148" s="936" t="s">
        <v>899</v>
      </c>
      <c r="I148" s="1292">
        <v>0</v>
      </c>
      <c r="J148" s="1522">
        <v>0</v>
      </c>
      <c r="K148" s="1522">
        <f>SUMIF(U$3:$AK136,"ok",U148:AK1462)</f>
        <v>0</v>
      </c>
      <c r="L148" s="1523">
        <f t="shared" si="21"/>
        <v>0</v>
      </c>
      <c r="M148" s="1522">
        <v>0</v>
      </c>
      <c r="N148" s="1523">
        <f t="shared" si="25"/>
        <v>0</v>
      </c>
      <c r="O148" s="1522">
        <v>0</v>
      </c>
      <c r="P148" s="1524">
        <f t="shared" si="23"/>
        <v>0</v>
      </c>
      <c r="Q148" s="516">
        <f>+'P01 2023'!CH132</f>
        <v>93150</v>
      </c>
      <c r="R148" s="1525">
        <f ca="1">SUMIF(U$3:$AK140,"SI",U148:AK148)</f>
        <v>93150</v>
      </c>
      <c r="S148" s="1293">
        <f t="shared" ca="1" si="24"/>
        <v>1</v>
      </c>
      <c r="T148" s="1294">
        <v>0</v>
      </c>
      <c r="U148" s="1526"/>
      <c r="V148" s="533">
        <v>0</v>
      </c>
      <c r="W148" s="1527"/>
      <c r="X148" s="516">
        <v>0</v>
      </c>
      <c r="Y148" s="1527"/>
      <c r="Z148" s="1528">
        <v>0</v>
      </c>
      <c r="AA148" s="1529"/>
      <c r="AB148" s="1530">
        <v>0</v>
      </c>
      <c r="AC148" s="1529">
        <v>0</v>
      </c>
      <c r="AD148" s="1530">
        <v>0</v>
      </c>
      <c r="AE148" s="1605">
        <f>+'P01 2023'!BZ106</f>
        <v>93150</v>
      </c>
      <c r="AF148" s="1531">
        <v>0</v>
      </c>
      <c r="AG148" s="1532">
        <v>0</v>
      </c>
      <c r="AH148" s="1533">
        <v>0</v>
      </c>
      <c r="AI148" s="1534">
        <v>0</v>
      </c>
      <c r="AJ148" s="485">
        <v>0</v>
      </c>
      <c r="AK148" s="1298">
        <v>0</v>
      </c>
      <c r="AL148" s="621"/>
      <c r="AM148" s="621"/>
      <c r="AN148" s="621"/>
      <c r="AO148" s="621"/>
      <c r="AP148" s="621"/>
      <c r="AQ148" s="621"/>
      <c r="AR148" s="621"/>
      <c r="AS148" s="621"/>
      <c r="AT148" s="621"/>
      <c r="AU148" s="761"/>
      <c r="AV148" s="1601"/>
      <c r="AW148" s="1601"/>
      <c r="AX148" s="1601"/>
      <c r="AY148" s="1601"/>
      <c r="AZ148" s="1505"/>
      <c r="BA148" s="1505"/>
      <c r="BB148" s="621"/>
      <c r="BC148" s="621"/>
      <c r="BD148" s="621"/>
      <c r="BE148" s="621"/>
      <c r="BF148" s="725"/>
      <c r="BG148" s="725"/>
      <c r="BH148" s="725"/>
      <c r="BI148" s="1299"/>
      <c r="BJ148" s="725"/>
      <c r="BK148" s="1299"/>
      <c r="BL148" s="1299"/>
      <c r="BM148" s="1299"/>
      <c r="BN148" s="1299"/>
      <c r="BO148" s="1535"/>
      <c r="BP148" s="1536"/>
      <c r="BQ148" s="1537"/>
      <c r="BR148" s="1538"/>
      <c r="BS148" s="1536"/>
      <c r="BT148" s="1539"/>
      <c r="BU148" s="1539"/>
    </row>
    <row r="149" spans="1:84" ht="15" hidden="1" customHeight="1" x14ac:dyDescent="0.25">
      <c r="B149" s="1593" t="s">
        <v>642</v>
      </c>
      <c r="C149" s="608"/>
      <c r="D149" s="609"/>
      <c r="E149" s="483"/>
      <c r="F149" s="100"/>
      <c r="G149" s="8" t="s">
        <v>301</v>
      </c>
      <c r="H149" s="928" t="s">
        <v>617</v>
      </c>
      <c r="I149" s="963">
        <v>0</v>
      </c>
      <c r="J149" s="960">
        <v>0</v>
      </c>
      <c r="K149" s="961">
        <f ca="1">SUMIF(U$3:$AK139,"ok",U149:AK149)</f>
        <v>0</v>
      </c>
      <c r="L149" s="962">
        <f t="shared" ca="1" si="21"/>
        <v>0</v>
      </c>
      <c r="M149" s="960">
        <v>0</v>
      </c>
      <c r="N149" s="962">
        <f t="shared" si="25"/>
        <v>0</v>
      </c>
      <c r="O149" s="960">
        <v>0</v>
      </c>
      <c r="P149" s="952">
        <f t="shared" si="23"/>
        <v>0</v>
      </c>
      <c r="Q149" s="514">
        <v>0</v>
      </c>
      <c r="R149" s="610">
        <f ca="1">SUMIF(U$3:$AK141,"SI",U149:AK149)</f>
        <v>0</v>
      </c>
      <c r="S149" s="973" t="str">
        <f t="shared" ca="1" si="24"/>
        <v>0,00%</v>
      </c>
      <c r="T149" s="946">
        <v>0</v>
      </c>
      <c r="U149" s="491">
        <v>0</v>
      </c>
      <c r="V149" s="299">
        <v>0</v>
      </c>
      <c r="W149" s="1129">
        <v>0</v>
      </c>
      <c r="X149" s="514">
        <v>0</v>
      </c>
      <c r="Y149" s="1129">
        <v>0</v>
      </c>
      <c r="Z149" s="534">
        <v>0</v>
      </c>
      <c r="AA149" s="521">
        <v>0</v>
      </c>
      <c r="AB149" s="618">
        <v>0</v>
      </c>
      <c r="AC149" s="521">
        <v>0</v>
      </c>
      <c r="AD149" s="618">
        <v>0</v>
      </c>
      <c r="AE149" s="521">
        <v>0</v>
      </c>
      <c r="AF149" s="1356">
        <v>0</v>
      </c>
      <c r="AG149" s="299">
        <v>0</v>
      </c>
      <c r="AH149" s="391">
        <v>0</v>
      </c>
      <c r="AI149" s="518">
        <v>0</v>
      </c>
      <c r="AJ149" s="535">
        <v>0</v>
      </c>
      <c r="AK149" s="809">
        <v>0</v>
      </c>
      <c r="AL149" s="621"/>
      <c r="AM149" s="621"/>
      <c r="AN149" s="621"/>
      <c r="AO149" s="621"/>
      <c r="AP149" s="621"/>
      <c r="AQ149" s="621"/>
      <c r="AR149" s="621"/>
      <c r="AS149" s="621"/>
      <c r="AT149" s="621"/>
      <c r="AU149" s="761"/>
      <c r="AV149" s="1601"/>
      <c r="AW149" s="1601"/>
      <c r="AX149" s="1601"/>
      <c r="AY149" s="1601"/>
      <c r="AZ149" s="1505"/>
      <c r="BA149" s="1505"/>
      <c r="BB149" s="621"/>
      <c r="BC149" s="621"/>
      <c r="BD149" s="621"/>
      <c r="BE149" s="621"/>
      <c r="BF149" s="621"/>
      <c r="BG149" s="621"/>
      <c r="BH149" s="621"/>
      <c r="BI149" s="722"/>
      <c r="BJ149" s="621"/>
      <c r="BK149" s="722"/>
      <c r="BL149" s="722"/>
      <c r="BM149" s="722"/>
      <c r="BN149" s="722"/>
      <c r="BP149" s="381"/>
      <c r="BQ149" s="621"/>
      <c r="BR149" s="574"/>
      <c r="BS149" s="381"/>
      <c r="BT149" s="624"/>
      <c r="BU149" s="624"/>
    </row>
    <row r="150" spans="1:84" ht="15" hidden="1" customHeight="1" x14ac:dyDescent="0.25">
      <c r="B150" s="1593" t="s">
        <v>643</v>
      </c>
      <c r="C150" s="608"/>
      <c r="D150" s="609"/>
      <c r="E150" s="483"/>
      <c r="F150" s="100"/>
      <c r="G150" s="8" t="s">
        <v>308</v>
      </c>
      <c r="H150" s="928" t="s">
        <v>622</v>
      </c>
      <c r="I150" s="963">
        <v>0</v>
      </c>
      <c r="J150" s="960">
        <v>0</v>
      </c>
      <c r="K150" s="961">
        <f ca="1">SUMIF(U$3:$AK140,"ok",U150:AK150)</f>
        <v>0</v>
      </c>
      <c r="L150" s="962">
        <f t="shared" ca="1" si="21"/>
        <v>0</v>
      </c>
      <c r="M150" s="960">
        <v>0</v>
      </c>
      <c r="N150" s="962">
        <f t="shared" si="25"/>
        <v>0</v>
      </c>
      <c r="O150" s="960">
        <v>0</v>
      </c>
      <c r="P150" s="952">
        <f t="shared" si="23"/>
        <v>0</v>
      </c>
      <c r="Q150" s="514">
        <v>0</v>
      </c>
      <c r="R150" s="610">
        <f ca="1">SUMIF(U$3:$AK142,"SI",U150:AK150)</f>
        <v>0</v>
      </c>
      <c r="S150" s="973" t="str">
        <f t="shared" ca="1" si="24"/>
        <v>0,00%</v>
      </c>
      <c r="T150" s="946">
        <v>0</v>
      </c>
      <c r="U150" s="491">
        <v>0</v>
      </c>
      <c r="V150" s="299">
        <v>0</v>
      </c>
      <c r="W150" s="1129">
        <v>0</v>
      </c>
      <c r="X150" s="514">
        <v>0</v>
      </c>
      <c r="Y150" s="1129">
        <v>0</v>
      </c>
      <c r="Z150" s="534">
        <v>0</v>
      </c>
      <c r="AA150" s="521">
        <v>0</v>
      </c>
      <c r="AB150" s="618">
        <v>0</v>
      </c>
      <c r="AC150" s="521">
        <v>0</v>
      </c>
      <c r="AD150" s="618">
        <v>0</v>
      </c>
      <c r="AE150" s="487">
        <v>0</v>
      </c>
      <c r="AF150" s="1356">
        <v>0</v>
      </c>
      <c r="AG150" s="299">
        <v>0</v>
      </c>
      <c r="AH150" s="809">
        <v>0</v>
      </c>
      <c r="AI150" s="518">
        <v>0</v>
      </c>
      <c r="AJ150" s="535">
        <v>0</v>
      </c>
      <c r="AK150" s="809">
        <v>0</v>
      </c>
      <c r="AL150" s="621"/>
      <c r="AM150" s="621"/>
      <c r="AN150" s="621"/>
      <c r="AO150" s="621"/>
      <c r="AP150" s="621"/>
      <c r="AQ150" s="621"/>
      <c r="AR150" s="621"/>
      <c r="AS150" s="621"/>
      <c r="AT150" s="621"/>
      <c r="AU150" s="761"/>
      <c r="AV150" s="1601"/>
      <c r="AW150" s="1601"/>
      <c r="AX150" s="1601"/>
      <c r="AY150" s="1601"/>
      <c r="AZ150" s="1505"/>
      <c r="BA150" s="1505"/>
      <c r="BB150" s="621"/>
      <c r="BC150" s="621"/>
      <c r="BD150" s="621"/>
      <c r="BE150" s="621"/>
      <c r="BF150" s="621"/>
      <c r="BG150" s="621"/>
      <c r="BH150" s="621"/>
      <c r="BI150" s="722"/>
      <c r="BJ150" s="621"/>
      <c r="BK150" s="722"/>
      <c r="BL150" s="722"/>
      <c r="BM150" s="722"/>
      <c r="BN150" s="722"/>
      <c r="BP150" s="381"/>
      <c r="BQ150" s="621"/>
      <c r="BR150" s="574"/>
      <c r="BS150" s="381"/>
      <c r="BT150" s="624"/>
      <c r="BU150" s="624"/>
    </row>
    <row r="151" spans="1:84" ht="15" hidden="1" customHeight="1" x14ac:dyDescent="0.25">
      <c r="B151" s="1593" t="s">
        <v>644</v>
      </c>
      <c r="C151" s="608"/>
      <c r="D151" s="609"/>
      <c r="E151" s="483"/>
      <c r="F151" s="100"/>
      <c r="G151" s="8" t="s">
        <v>329</v>
      </c>
      <c r="H151" s="928" t="s">
        <v>696</v>
      </c>
      <c r="I151" s="963">
        <v>0</v>
      </c>
      <c r="J151" s="960">
        <v>0</v>
      </c>
      <c r="K151" s="961">
        <f ca="1">SUMIF(U$3:$AK141,"ok",U151:AK151)</f>
        <v>0</v>
      </c>
      <c r="L151" s="962">
        <f t="shared" ca="1" si="21"/>
        <v>0</v>
      </c>
      <c r="M151" s="960">
        <v>0</v>
      </c>
      <c r="N151" s="962">
        <f t="shared" si="25"/>
        <v>0</v>
      </c>
      <c r="O151" s="960">
        <v>0</v>
      </c>
      <c r="P151" s="952">
        <f t="shared" si="23"/>
        <v>0</v>
      </c>
      <c r="Q151" s="514">
        <v>0</v>
      </c>
      <c r="R151" s="610">
        <f ca="1">SUMIF(U$3:$AK143,"SI",U151:AK151)</f>
        <v>0</v>
      </c>
      <c r="S151" s="973" t="str">
        <f t="shared" ca="1" si="24"/>
        <v>0,00%</v>
      </c>
      <c r="T151" s="946">
        <v>0</v>
      </c>
      <c r="U151" s="491">
        <v>0</v>
      </c>
      <c r="V151" s="299">
        <v>0</v>
      </c>
      <c r="W151" s="1129">
        <v>0</v>
      </c>
      <c r="X151" s="514">
        <v>0</v>
      </c>
      <c r="Y151" s="1129">
        <v>0</v>
      </c>
      <c r="Z151" s="534">
        <v>0</v>
      </c>
      <c r="AA151" s="521">
        <v>0</v>
      </c>
      <c r="AB151" s="618">
        <v>0</v>
      </c>
      <c r="AC151" s="521">
        <v>0</v>
      </c>
      <c r="AD151" s="618">
        <v>0</v>
      </c>
      <c r="AE151" s="521">
        <v>0</v>
      </c>
      <c r="AF151" s="1356">
        <v>0</v>
      </c>
      <c r="AG151" s="299">
        <v>0</v>
      </c>
      <c r="AH151" s="809">
        <v>0</v>
      </c>
      <c r="AI151" s="518">
        <v>0</v>
      </c>
      <c r="AJ151" s="535">
        <v>0</v>
      </c>
      <c r="AK151" s="809">
        <v>0</v>
      </c>
      <c r="AL151" s="621"/>
      <c r="AM151" s="621"/>
      <c r="AN151" s="621"/>
      <c r="AO151" s="621"/>
      <c r="AP151" s="621"/>
      <c r="AQ151" s="621"/>
      <c r="AR151" s="621"/>
      <c r="AS151" s="621"/>
      <c r="AT151" s="621"/>
      <c r="AU151" s="761"/>
      <c r="AV151" s="1601"/>
      <c r="AW151" s="1601"/>
      <c r="AX151" s="1601"/>
      <c r="AY151" s="1601"/>
      <c r="AZ151" s="1505"/>
      <c r="BA151" s="1505"/>
      <c r="BB151" s="621"/>
      <c r="BC151" s="621"/>
      <c r="BD151" s="621"/>
      <c r="BE151" s="621"/>
      <c r="BF151" s="621"/>
      <c r="BG151" s="621"/>
      <c r="BH151" s="621"/>
      <c r="BI151" s="722"/>
      <c r="BJ151" s="621"/>
      <c r="BK151" s="722"/>
      <c r="BL151" s="722"/>
      <c r="BM151" s="722"/>
      <c r="BN151" s="722"/>
      <c r="BP151" s="381"/>
      <c r="BQ151" s="621"/>
      <c r="BR151" s="574"/>
      <c r="BS151" s="381"/>
      <c r="BT151" s="624"/>
      <c r="BU151" s="624"/>
    </row>
    <row r="152" spans="1:84" ht="15" hidden="1" customHeight="1" x14ac:dyDescent="0.25">
      <c r="B152" s="1593" t="s">
        <v>586</v>
      </c>
      <c r="C152" s="608"/>
      <c r="D152" s="609"/>
      <c r="E152" s="483"/>
      <c r="F152" s="100"/>
      <c r="G152" s="8" t="s">
        <v>695</v>
      </c>
      <c r="H152" s="928" t="s">
        <v>697</v>
      </c>
      <c r="I152" s="963">
        <v>0</v>
      </c>
      <c r="J152" s="960">
        <v>0</v>
      </c>
      <c r="K152" s="961">
        <f ca="1">SUMIF(U$3:$AK142,"ok",U152:AK152)</f>
        <v>0</v>
      </c>
      <c r="L152" s="962">
        <f t="shared" ca="1" si="21"/>
        <v>0</v>
      </c>
      <c r="M152" s="960">
        <v>0</v>
      </c>
      <c r="N152" s="962">
        <f t="shared" si="25"/>
        <v>0</v>
      </c>
      <c r="O152" s="960">
        <v>0</v>
      </c>
      <c r="P152" s="952">
        <f t="shared" si="23"/>
        <v>0</v>
      </c>
      <c r="Q152" s="514">
        <v>0</v>
      </c>
      <c r="R152" s="610">
        <f ca="1">SUMIF(U$3:$AK144,"SI",U152:AK152)</f>
        <v>0</v>
      </c>
      <c r="S152" s="973" t="str">
        <f t="shared" ca="1" si="24"/>
        <v>0,00%</v>
      </c>
      <c r="T152" s="946">
        <v>0</v>
      </c>
      <c r="U152" s="491">
        <v>0</v>
      </c>
      <c r="V152" s="299">
        <v>0</v>
      </c>
      <c r="W152" s="1129">
        <v>0</v>
      </c>
      <c r="X152" s="514">
        <v>0</v>
      </c>
      <c r="Y152" s="1129">
        <v>0</v>
      </c>
      <c r="Z152" s="534">
        <v>0</v>
      </c>
      <c r="AA152" s="521">
        <v>0</v>
      </c>
      <c r="AB152" s="618">
        <v>0</v>
      </c>
      <c r="AC152" s="521">
        <v>0</v>
      </c>
      <c r="AD152" s="618">
        <v>0</v>
      </c>
      <c r="AE152" s="521">
        <v>0</v>
      </c>
      <c r="AF152" s="1356">
        <v>0</v>
      </c>
      <c r="AG152" s="299">
        <v>0</v>
      </c>
      <c r="AH152" s="809">
        <v>0</v>
      </c>
      <c r="AI152" s="518">
        <v>0</v>
      </c>
      <c r="AJ152" s="535">
        <v>0</v>
      </c>
      <c r="AK152" s="809">
        <v>0</v>
      </c>
      <c r="AL152" s="621"/>
      <c r="AM152" s="621"/>
      <c r="AN152" s="621"/>
      <c r="AO152" s="621"/>
      <c r="AP152" s="621"/>
      <c r="AQ152" s="621"/>
      <c r="AR152" s="621"/>
      <c r="AS152" s="621"/>
      <c r="AT152" s="621"/>
      <c r="AU152" s="761"/>
      <c r="AV152" s="1601"/>
      <c r="AW152" s="1601"/>
      <c r="AX152" s="1601"/>
      <c r="AY152" s="1601"/>
      <c r="AZ152" s="1505"/>
      <c r="BA152" s="1505"/>
      <c r="BB152" s="621"/>
      <c r="BC152" s="621"/>
      <c r="BD152" s="621"/>
      <c r="BE152" s="621"/>
      <c r="BF152" s="621"/>
      <c r="BG152" s="621"/>
      <c r="BH152" s="621"/>
      <c r="BI152" s="722"/>
      <c r="BJ152" s="621"/>
      <c r="BK152" s="722"/>
      <c r="BL152" s="722"/>
      <c r="BM152" s="722"/>
      <c r="BN152" s="722"/>
      <c r="BP152" s="381"/>
      <c r="BQ152" s="621"/>
      <c r="BR152" s="574"/>
      <c r="BS152" s="381"/>
      <c r="BT152" s="624"/>
      <c r="BU152" s="624"/>
    </row>
    <row r="153" spans="1:84" ht="15" hidden="1" customHeight="1" x14ac:dyDescent="0.25">
      <c r="B153" s="1593" t="s">
        <v>647</v>
      </c>
      <c r="C153" s="608"/>
      <c r="D153" s="609"/>
      <c r="E153" s="483"/>
      <c r="F153" s="100"/>
      <c r="G153" s="8" t="s">
        <v>803</v>
      </c>
      <c r="H153" s="928" t="s">
        <v>775</v>
      </c>
      <c r="I153" s="963">
        <v>0</v>
      </c>
      <c r="J153" s="960">
        <v>0</v>
      </c>
      <c r="K153" s="961">
        <f ca="1">SUMIF(U$3:$AK143,"ok",U153:AK153)</f>
        <v>0</v>
      </c>
      <c r="L153" s="962">
        <f t="shared" ca="1" si="21"/>
        <v>0</v>
      </c>
      <c r="M153" s="960">
        <v>0</v>
      </c>
      <c r="N153" s="962">
        <f t="shared" si="25"/>
        <v>0</v>
      </c>
      <c r="O153" s="960">
        <v>0</v>
      </c>
      <c r="P153" s="952">
        <f t="shared" si="23"/>
        <v>0</v>
      </c>
      <c r="Q153" s="514">
        <v>0</v>
      </c>
      <c r="R153" s="610">
        <f ca="1">SUMIF(U$3:$AK145,"SI",U153:AK153)</f>
        <v>0</v>
      </c>
      <c r="S153" s="973" t="str">
        <f t="shared" ca="1" si="24"/>
        <v>0,00%</v>
      </c>
      <c r="T153" s="946">
        <v>0</v>
      </c>
      <c r="U153" s="491">
        <v>0</v>
      </c>
      <c r="V153" s="299">
        <v>0</v>
      </c>
      <c r="W153" s="1129">
        <v>0</v>
      </c>
      <c r="X153" s="514">
        <v>0</v>
      </c>
      <c r="Y153" s="1129">
        <v>0</v>
      </c>
      <c r="Z153" s="534">
        <v>0</v>
      </c>
      <c r="AA153" s="521">
        <v>0</v>
      </c>
      <c r="AB153" s="618">
        <v>0</v>
      </c>
      <c r="AC153" s="521">
        <v>0</v>
      </c>
      <c r="AD153" s="618">
        <v>0</v>
      </c>
      <c r="AE153" s="521">
        <v>0</v>
      </c>
      <c r="AF153" s="1356">
        <v>0</v>
      </c>
      <c r="AG153" s="299">
        <v>0</v>
      </c>
      <c r="AH153" s="809">
        <v>0</v>
      </c>
      <c r="AI153" s="518">
        <v>0</v>
      </c>
      <c r="AJ153" s="535">
        <v>0</v>
      </c>
      <c r="AK153" s="809">
        <v>0</v>
      </c>
      <c r="AL153" s="621"/>
      <c r="AM153" s="621"/>
      <c r="AN153" s="621"/>
      <c r="AO153" s="621"/>
      <c r="AP153" s="621"/>
      <c r="AQ153" s="621"/>
      <c r="AR153" s="621"/>
      <c r="AS153" s="621"/>
      <c r="AT153" s="621"/>
      <c r="AU153" s="761"/>
      <c r="AV153" s="1601"/>
      <c r="AW153" s="1601"/>
      <c r="AX153" s="1601"/>
      <c r="AY153" s="1601"/>
      <c r="AZ153" s="1505"/>
      <c r="BA153" s="1505"/>
      <c r="BB153" s="621"/>
      <c r="BC153" s="621"/>
      <c r="BD153" s="621"/>
      <c r="BE153" s="621"/>
      <c r="BF153" s="621"/>
      <c r="BG153" s="621"/>
      <c r="BH153" s="621"/>
      <c r="BI153" s="722"/>
      <c r="BJ153" s="621"/>
      <c r="BK153" s="722"/>
      <c r="BL153" s="722"/>
      <c r="BM153" s="722"/>
      <c r="BN153" s="722"/>
      <c r="BP153" s="381"/>
      <c r="BQ153" s="621"/>
      <c r="BR153" s="574"/>
      <c r="BS153" s="381"/>
      <c r="BT153" s="624"/>
      <c r="BU153" s="624"/>
    </row>
    <row r="154" spans="1:84" ht="15" hidden="1" customHeight="1" x14ac:dyDescent="0.25">
      <c r="B154" s="1593" t="s">
        <v>648</v>
      </c>
      <c r="C154" s="608"/>
      <c r="D154" s="609"/>
      <c r="E154" s="483"/>
      <c r="F154" s="100"/>
      <c r="G154" s="8" t="s">
        <v>804</v>
      </c>
      <c r="H154" s="928" t="s">
        <v>776</v>
      </c>
      <c r="I154" s="963">
        <v>0</v>
      </c>
      <c r="J154" s="960">
        <v>0</v>
      </c>
      <c r="K154" s="961">
        <f ca="1">SUMIF(U$3:$AK144,"ok",U154:AK154)</f>
        <v>0</v>
      </c>
      <c r="L154" s="962">
        <f t="shared" ca="1" si="21"/>
        <v>0</v>
      </c>
      <c r="M154" s="960">
        <v>0</v>
      </c>
      <c r="N154" s="962">
        <f t="shared" si="25"/>
        <v>0</v>
      </c>
      <c r="O154" s="960">
        <v>0</v>
      </c>
      <c r="P154" s="952">
        <f t="shared" si="23"/>
        <v>0</v>
      </c>
      <c r="Q154" s="514">
        <v>0</v>
      </c>
      <c r="R154" s="610">
        <f ca="1">SUMIF(U$3:$AK146,"SI",U154:AK154)</f>
        <v>0</v>
      </c>
      <c r="S154" s="973" t="str">
        <f t="shared" ca="1" si="24"/>
        <v>0,00%</v>
      </c>
      <c r="T154" s="946">
        <v>0</v>
      </c>
      <c r="U154" s="491">
        <v>0</v>
      </c>
      <c r="V154" s="299">
        <v>0</v>
      </c>
      <c r="W154" s="1129">
        <v>0</v>
      </c>
      <c r="X154" s="514">
        <v>0</v>
      </c>
      <c r="Y154" s="1129">
        <v>0</v>
      </c>
      <c r="Z154" s="534">
        <v>0</v>
      </c>
      <c r="AA154" s="521">
        <v>0</v>
      </c>
      <c r="AB154" s="618">
        <v>0</v>
      </c>
      <c r="AC154" s="521">
        <v>0</v>
      </c>
      <c r="AD154" s="618">
        <v>0</v>
      </c>
      <c r="AE154" s="521">
        <v>0</v>
      </c>
      <c r="AF154" s="1356">
        <v>0</v>
      </c>
      <c r="AG154" s="299">
        <v>0</v>
      </c>
      <c r="AH154" s="809">
        <v>0</v>
      </c>
      <c r="AI154" s="518">
        <v>0</v>
      </c>
      <c r="AJ154" s="535">
        <v>0</v>
      </c>
      <c r="AK154" s="809">
        <v>0</v>
      </c>
      <c r="AL154" s="621"/>
      <c r="AM154" s="621"/>
      <c r="AN154" s="621"/>
      <c r="AO154" s="621"/>
      <c r="AP154" s="621"/>
      <c r="AQ154" s="621"/>
      <c r="AR154" s="621"/>
      <c r="AS154" s="621"/>
      <c r="AT154" s="621"/>
      <c r="AU154" s="761"/>
      <c r="AV154" s="1601"/>
      <c r="AW154" s="1601"/>
      <c r="AX154" s="1601"/>
      <c r="AY154" s="1601"/>
      <c r="AZ154" s="1505"/>
      <c r="BA154" s="1505"/>
      <c r="BB154" s="621"/>
      <c r="BC154" s="621"/>
      <c r="BD154" s="621"/>
      <c r="BE154" s="621"/>
      <c r="BF154" s="621"/>
      <c r="BG154" s="621"/>
      <c r="BH154" s="621"/>
      <c r="BI154" s="722"/>
      <c r="BJ154" s="621"/>
      <c r="BK154" s="722"/>
      <c r="BL154" s="722"/>
      <c r="BM154" s="722"/>
      <c r="BN154" s="722"/>
      <c r="BP154" s="381"/>
      <c r="BQ154" s="621"/>
      <c r="BR154" s="574"/>
      <c r="BS154" s="381"/>
      <c r="BT154" s="624"/>
      <c r="BU154" s="624"/>
    </row>
    <row r="155" spans="1:84" ht="15" customHeight="1" x14ac:dyDescent="0.25">
      <c r="B155" s="1593" t="s">
        <v>400</v>
      </c>
      <c r="C155" s="388" t="s">
        <v>2</v>
      </c>
      <c r="D155" s="69" t="s">
        <v>165</v>
      </c>
      <c r="E155" s="73"/>
      <c r="F155" s="479"/>
      <c r="G155" s="479"/>
      <c r="H155" s="931" t="s">
        <v>305</v>
      </c>
      <c r="I155" s="957">
        <f>+'P01 2024'!H124</f>
        <v>112759</v>
      </c>
      <c r="J155" s="958">
        <f>+'P01 2024'!CE128</f>
        <v>717759</v>
      </c>
      <c r="K155" s="958">
        <f ca="1">SUM(K156:K164)</f>
        <v>34181.869000000006</v>
      </c>
      <c r="L155" s="941">
        <f t="shared" ca="1" si="21"/>
        <v>4.7623044782440914E-2</v>
      </c>
      <c r="M155" s="958">
        <f>+'P01 2024'!CG128</f>
        <v>66227.573999999993</v>
      </c>
      <c r="N155" s="943">
        <f t="shared" ref="N155:N165" si="26">+IFERROR(M155/J155,0)</f>
        <v>9.2269931829485938E-2</v>
      </c>
      <c r="O155" s="958">
        <f>+'P01 2024'!CH128</f>
        <v>651531.42599999998</v>
      </c>
      <c r="P155" s="951">
        <f t="shared" si="23"/>
        <v>0.90773006817051405</v>
      </c>
      <c r="Q155" s="1332">
        <f>+'P01 2023'!CH133</f>
        <v>141206.08499999999</v>
      </c>
      <c r="R155" s="453">
        <f ca="1">SUM(R156:R164)</f>
        <v>46198.761975000001</v>
      </c>
      <c r="S155" s="972">
        <f t="shared" ca="1" si="24"/>
        <v>0.32717260006889931</v>
      </c>
      <c r="T155" s="947">
        <f>+'P01 2024'!K124</f>
        <v>4940.1790000000001</v>
      </c>
      <c r="U155" s="897">
        <f>SUM(U156:U164)</f>
        <v>9197.1704250000003</v>
      </c>
      <c r="V155" s="1234">
        <f>+'P01 2024'!Q77</f>
        <v>4036.5329999999999</v>
      </c>
      <c r="W155" s="1212">
        <f>+'P01 2023'!N91</f>
        <v>8005.5635399999992</v>
      </c>
      <c r="X155" s="513">
        <f>+'P01 2024'!AE95</f>
        <v>7758.402</v>
      </c>
      <c r="Y155" s="1212">
        <f>SUM(Y156:Y164)</f>
        <v>9496.6104149999992</v>
      </c>
      <c r="Z155" s="531">
        <f>+'P01 2024'!AT85</f>
        <v>6311.4309999999996</v>
      </c>
      <c r="AA155" s="486">
        <f>+SUM(AA156:AA164)</f>
        <v>1837.6104149999999</v>
      </c>
      <c r="AB155" s="1484">
        <f>+'P01 2024'!BI79</f>
        <v>5347.0410000000002</v>
      </c>
      <c r="AC155" s="486">
        <f>SUM(AC156:AC164)</f>
        <v>8264.9604149999996</v>
      </c>
      <c r="AD155" s="1484">
        <f>+'P01 2024'!BX94</f>
        <v>5788.2830000000004</v>
      </c>
      <c r="AE155" s="486">
        <f>+'P01 2023'!BZ107</f>
        <v>9396.8467649999984</v>
      </c>
      <c r="AF155" s="1272">
        <f>+'P01 2023'!CP107</f>
        <v>11350.124</v>
      </c>
      <c r="AG155" s="531">
        <f>+'P01 2023'!DF94</f>
        <v>7985.4690000000001</v>
      </c>
      <c r="AH155" s="623">
        <f>+'P01 2023'!DX113</f>
        <v>6441.5929999999998</v>
      </c>
      <c r="AI155" s="489">
        <f>+'P01 2023'!EN107</f>
        <v>6944.58</v>
      </c>
      <c r="AJ155" s="531">
        <f>+'P01 2023'!FD95</f>
        <v>5300</v>
      </c>
      <c r="AK155" s="623">
        <f>+'P01 2023'!FS121</f>
        <v>175067.30900000001</v>
      </c>
      <c r="AL155" s="621"/>
      <c r="AM155" s="621"/>
      <c r="AN155" s="621"/>
      <c r="AO155" s="621"/>
      <c r="AP155" s="621"/>
      <c r="AQ155" s="621"/>
      <c r="AR155" s="621"/>
      <c r="AS155" s="621"/>
      <c r="AT155" s="621"/>
      <c r="AU155" s="761"/>
      <c r="AV155" s="1601"/>
      <c r="AW155" s="1601"/>
      <c r="AX155" s="1601"/>
      <c r="AY155" s="1601"/>
      <c r="AZ155" s="1505"/>
      <c r="BA155" s="1505"/>
      <c r="BB155" s="621"/>
      <c r="BC155" s="621"/>
      <c r="BD155" s="621"/>
      <c r="BE155" s="621"/>
      <c r="BF155" s="621"/>
      <c r="BG155" s="621"/>
      <c r="BH155" s="621"/>
      <c r="BI155" s="722"/>
      <c r="BJ155" s="621"/>
      <c r="BK155" s="722"/>
      <c r="BL155" s="722"/>
      <c r="BM155" s="722"/>
      <c r="BN155" s="722"/>
      <c r="BP155" s="381"/>
      <c r="BQ155" s="621"/>
      <c r="BR155" s="574"/>
      <c r="BS155" s="381"/>
      <c r="BT155" s="624"/>
      <c r="BU155" s="624"/>
    </row>
    <row r="156" spans="1:84" ht="15" customHeight="1" x14ac:dyDescent="0.25">
      <c r="B156" s="1593" t="s">
        <v>587</v>
      </c>
      <c r="C156" s="608"/>
      <c r="D156" s="1328"/>
      <c r="E156" s="495" t="s">
        <v>193</v>
      </c>
      <c r="F156" s="28"/>
      <c r="G156" s="8" t="str">
        <f>+CONCATENATE($C$146,"",$D$155,"",E156)</f>
        <v>24.03.024</v>
      </c>
      <c r="H156" s="928" t="s">
        <v>239</v>
      </c>
      <c r="I156" s="959">
        <f>+'P01 2024'!H125</f>
        <v>10</v>
      </c>
      <c r="J156" s="960">
        <f>+'P01 2024'!CE129</f>
        <v>10</v>
      </c>
      <c r="K156" s="960">
        <f ca="1">SUMIF(U$3:$AK146,"ok",U156:AK156)</f>
        <v>0</v>
      </c>
      <c r="L156" s="962">
        <f t="shared" ca="1" si="21"/>
        <v>0</v>
      </c>
      <c r="M156" s="960">
        <f>+'P01 2024'!CG129</f>
        <v>0</v>
      </c>
      <c r="N156" s="962">
        <f t="shared" si="26"/>
        <v>0</v>
      </c>
      <c r="O156" s="960">
        <f>+'P01 2024'!CH129</f>
        <v>10</v>
      </c>
      <c r="P156" s="955">
        <f t="shared" si="23"/>
        <v>1</v>
      </c>
      <c r="Q156" s="514">
        <f>+'P01 2023'!CH134</f>
        <v>10.35</v>
      </c>
      <c r="R156" s="452">
        <f ca="1">SUMIF(U$3:$AK147,"SI",U156:AK156)</f>
        <v>0</v>
      </c>
      <c r="S156" s="973">
        <f t="shared" ca="1" si="24"/>
        <v>0</v>
      </c>
      <c r="T156" s="946">
        <f>+'P01 2024'!K125</f>
        <v>0</v>
      </c>
      <c r="U156" s="896">
        <v>0</v>
      </c>
      <c r="V156" s="1232">
        <v>0</v>
      </c>
      <c r="W156" s="1129">
        <v>0</v>
      </c>
      <c r="X156" s="514">
        <v>0</v>
      </c>
      <c r="Y156" s="1129">
        <v>0</v>
      </c>
      <c r="Z156" s="534">
        <v>0</v>
      </c>
      <c r="AA156" s="521">
        <v>0</v>
      </c>
      <c r="AB156" s="618">
        <v>0</v>
      </c>
      <c r="AC156" s="521">
        <v>0</v>
      </c>
      <c r="AD156" s="618">
        <v>0</v>
      </c>
      <c r="AE156" s="521">
        <v>0</v>
      </c>
      <c r="AF156" s="1296">
        <v>0</v>
      </c>
      <c r="AG156" s="299">
        <v>0</v>
      </c>
      <c r="AH156" s="809">
        <v>0</v>
      </c>
      <c r="AI156" s="518">
        <v>0</v>
      </c>
      <c r="AJ156" s="534">
        <v>0</v>
      </c>
      <c r="AK156" s="809">
        <v>0</v>
      </c>
      <c r="AL156" s="621"/>
      <c r="AM156" s="621"/>
      <c r="AN156" s="621"/>
      <c r="AO156" s="621"/>
      <c r="AP156" s="621"/>
      <c r="AQ156" s="621"/>
      <c r="AR156" s="621"/>
      <c r="AS156" s="621"/>
      <c r="AT156" s="621"/>
      <c r="AU156" s="761"/>
      <c r="AV156" s="1601"/>
      <c r="AW156" s="1601"/>
      <c r="AX156" s="1601"/>
      <c r="AY156" s="1601"/>
      <c r="AZ156" s="1505"/>
      <c r="BA156" s="1505"/>
      <c r="BB156" s="621"/>
      <c r="BC156" s="621"/>
      <c r="BD156" s="621"/>
      <c r="BE156" s="621"/>
      <c r="BF156" s="621"/>
      <c r="BG156" s="621"/>
      <c r="BH156" s="621"/>
      <c r="BI156" s="722"/>
      <c r="BJ156" s="621"/>
      <c r="BK156" s="722"/>
      <c r="BL156" s="722"/>
      <c r="BM156" s="722"/>
      <c r="BN156" s="722"/>
      <c r="BP156" s="381"/>
      <c r="BQ156" s="621"/>
      <c r="BR156" s="574"/>
      <c r="BS156" s="381"/>
      <c r="BT156" s="624"/>
      <c r="BU156" s="624"/>
    </row>
    <row r="157" spans="1:84" ht="15" customHeight="1" x14ac:dyDescent="0.25">
      <c r="B157" s="1593" t="s">
        <v>946</v>
      </c>
      <c r="C157" s="608"/>
      <c r="D157" s="1328"/>
      <c r="E157" s="495" t="s">
        <v>194</v>
      </c>
      <c r="F157" s="28"/>
      <c r="G157" s="8" t="str">
        <f>+CONCATENATE($C$146,"",$D$155,"",E157)</f>
        <v>24.03.025</v>
      </c>
      <c r="H157" s="928" t="s">
        <v>954</v>
      </c>
      <c r="I157" s="963">
        <v>0</v>
      </c>
      <c r="J157" s="960">
        <f>+'P01 2024'!CE130</f>
        <v>150000</v>
      </c>
      <c r="K157" s="960">
        <f ca="1">SUMIF(U$3:$AK147,"ok",U157:AK157)</f>
        <v>0</v>
      </c>
      <c r="L157" s="962">
        <f t="shared" ca="1" si="21"/>
        <v>0</v>
      </c>
      <c r="M157" s="960">
        <f>+'P01 2024'!CG130</f>
        <v>0</v>
      </c>
      <c r="N157" s="962">
        <f t="shared" si="26"/>
        <v>0</v>
      </c>
      <c r="O157" s="960">
        <f>+'P01 2024'!CH130</f>
        <v>150000</v>
      </c>
      <c r="P157" s="952">
        <f t="shared" si="23"/>
        <v>1</v>
      </c>
      <c r="Q157" s="514">
        <v>0</v>
      </c>
      <c r="R157" s="452">
        <f ca="1">SUMIF(U$3:$AK148,"SI",U157:AK157)</f>
        <v>0</v>
      </c>
      <c r="S157" s="973" t="str">
        <f t="shared" ca="1" si="24"/>
        <v>0,00%</v>
      </c>
      <c r="T157" s="946">
        <v>0</v>
      </c>
      <c r="U157" s="896">
        <v>0</v>
      </c>
      <c r="V157" s="1232">
        <v>0</v>
      </c>
      <c r="W157" s="1283">
        <v>0</v>
      </c>
      <c r="X157" s="514">
        <v>0</v>
      </c>
      <c r="Y157" s="1283">
        <v>0</v>
      </c>
      <c r="Z157" s="1232">
        <v>0</v>
      </c>
      <c r="AA157" s="896">
        <v>0</v>
      </c>
      <c r="AB157" s="803">
        <v>0</v>
      </c>
      <c r="AC157" s="896">
        <v>0</v>
      </c>
      <c r="AD157" s="618">
        <v>0</v>
      </c>
      <c r="AE157" s="896">
        <v>0</v>
      </c>
      <c r="AF157" s="549">
        <v>0</v>
      </c>
      <c r="AG157" s="803">
        <v>0</v>
      </c>
      <c r="AH157" s="828">
        <v>0</v>
      </c>
      <c r="AI157" s="549">
        <v>0</v>
      </c>
      <c r="AJ157" s="803">
        <v>0</v>
      </c>
      <c r="AK157" s="809">
        <f>+'P01 2023'!FS122</f>
        <v>80000</v>
      </c>
      <c r="AL157" s="621"/>
      <c r="AM157" s="621"/>
      <c r="AN157" s="621"/>
      <c r="AO157" s="621"/>
      <c r="AP157" s="621"/>
      <c r="AQ157" s="621"/>
      <c r="AR157" s="621"/>
      <c r="AS157" s="621"/>
      <c r="AT157" s="621"/>
      <c r="AU157" s="761"/>
      <c r="AV157" s="1601"/>
      <c r="AW157" s="1601"/>
      <c r="AX157" s="1601"/>
      <c r="AY157" s="1601"/>
      <c r="AZ157" s="1505"/>
      <c r="BA157" s="1505"/>
      <c r="BB157" s="621"/>
      <c r="BC157" s="621"/>
      <c r="BD157" s="621"/>
      <c r="BE157" s="621"/>
      <c r="BF157" s="621"/>
      <c r="BG157" s="621"/>
      <c r="BH157" s="621"/>
      <c r="BI157" s="722"/>
      <c r="BJ157" s="621"/>
      <c r="BK157" s="722"/>
      <c r="BL157" s="722"/>
      <c r="BM157" s="722"/>
      <c r="BN157" s="722"/>
      <c r="BP157" s="381"/>
      <c r="BQ157" s="621"/>
      <c r="BR157" s="574"/>
      <c r="BS157" s="381"/>
      <c r="BT157" s="624"/>
      <c r="BU157" s="624"/>
    </row>
    <row r="158" spans="1:84" ht="15" customHeight="1" x14ac:dyDescent="0.25">
      <c r="B158" s="1593" t="s">
        <v>1009</v>
      </c>
      <c r="C158" s="608"/>
      <c r="D158" s="1328"/>
      <c r="E158" s="495" t="s">
        <v>820</v>
      </c>
      <c r="F158" s="28"/>
      <c r="G158" s="8" t="str">
        <f>+CONCATENATE($C$146,"",$D$155,"",E158)</f>
        <v>24.03.027</v>
      </c>
      <c r="H158" s="928" t="s">
        <v>1014</v>
      </c>
      <c r="I158" s="963">
        <v>0</v>
      </c>
      <c r="J158" s="960">
        <f>+'P01 2024'!CE131</f>
        <v>55000</v>
      </c>
      <c r="K158" s="960">
        <f ca="1">SUMIF(U$3:$AK148,"ok",U158:AK158)</f>
        <v>0</v>
      </c>
      <c r="L158" s="962">
        <f t="shared" ca="1" si="21"/>
        <v>0</v>
      </c>
      <c r="M158" s="960">
        <f>+'P01 2024'!CG131</f>
        <v>0</v>
      </c>
      <c r="N158" s="962">
        <f t="shared" si="26"/>
        <v>0</v>
      </c>
      <c r="O158" s="960">
        <f>+'P01 2024'!CH131</f>
        <v>55000</v>
      </c>
      <c r="P158" s="955">
        <f t="shared" si="23"/>
        <v>1</v>
      </c>
      <c r="Q158" s="514">
        <v>0</v>
      </c>
      <c r="R158" s="452">
        <f ca="1">SUMIF(U$3:$AK149,"SI",U158:AK158)</f>
        <v>0</v>
      </c>
      <c r="S158" s="973" t="str">
        <f t="shared" ca="1" si="24"/>
        <v>0,00%</v>
      </c>
      <c r="T158" s="946">
        <v>0</v>
      </c>
      <c r="U158" s="521">
        <v>0</v>
      </c>
      <c r="V158" s="1232">
        <v>0</v>
      </c>
      <c r="W158" s="1129">
        <v>0</v>
      </c>
      <c r="X158" s="514">
        <v>0</v>
      </c>
      <c r="Y158" s="1129">
        <v>0</v>
      </c>
      <c r="Z158" s="534">
        <v>0</v>
      </c>
      <c r="AA158" s="521">
        <v>0</v>
      </c>
      <c r="AB158" s="618">
        <v>0</v>
      </c>
      <c r="AC158" s="521">
        <v>0</v>
      </c>
      <c r="AD158" s="618">
        <v>0</v>
      </c>
      <c r="AE158" s="521">
        <v>0</v>
      </c>
      <c r="AF158" s="1296">
        <v>0</v>
      </c>
      <c r="AG158" s="299">
        <v>0</v>
      </c>
      <c r="AH158" s="809">
        <v>0</v>
      </c>
      <c r="AI158" s="518">
        <v>0</v>
      </c>
      <c r="AJ158" s="534">
        <v>0</v>
      </c>
      <c r="AK158" s="809">
        <f>+'P01 2023'!FS123</f>
        <v>40000</v>
      </c>
      <c r="AL158" s="621"/>
      <c r="AM158" s="621"/>
      <c r="AN158" s="621"/>
      <c r="AO158" s="621"/>
      <c r="AP158" s="621"/>
      <c r="AQ158" s="621"/>
      <c r="AR158" s="621"/>
      <c r="AS158" s="621"/>
      <c r="AT158" s="621"/>
      <c r="AU158" s="761"/>
      <c r="AV158" s="1601"/>
      <c r="AW158" s="1601"/>
      <c r="AX158" s="1601"/>
      <c r="AY158" s="1601"/>
      <c r="AZ158" s="1505"/>
      <c r="BA158" s="1505"/>
      <c r="BB158" s="621"/>
      <c r="BC158" s="621"/>
      <c r="BD158" s="621"/>
      <c r="BE158" s="621"/>
      <c r="BF158" s="621"/>
      <c r="BG158" s="621"/>
      <c r="BH158" s="621"/>
      <c r="BI158" s="722"/>
      <c r="BJ158" s="621"/>
      <c r="BK158" s="722"/>
      <c r="BL158" s="722"/>
      <c r="BM158" s="722"/>
      <c r="BN158" s="722"/>
      <c r="BP158" s="381"/>
      <c r="BQ158" s="621"/>
      <c r="BR158" s="574"/>
      <c r="BS158" s="381"/>
      <c r="BT158" s="624"/>
      <c r="BU158" s="624"/>
    </row>
    <row r="159" spans="1:84" ht="15" hidden="1" customHeight="1" x14ac:dyDescent="0.25">
      <c r="B159" s="1593" t="s">
        <v>947</v>
      </c>
      <c r="C159" s="608"/>
      <c r="D159" s="1328"/>
      <c r="E159" s="495" t="s">
        <v>956</v>
      </c>
      <c r="F159" s="28"/>
      <c r="G159" s="8" t="str">
        <f>+CONCATENATE($C$146,"",$D$155,"",E159)</f>
        <v>24.03.030</v>
      </c>
      <c r="H159" s="928" t="s">
        <v>955</v>
      </c>
      <c r="I159" s="963">
        <v>0</v>
      </c>
      <c r="J159" s="961">
        <v>0</v>
      </c>
      <c r="K159" s="960">
        <f ca="1">SUMIF(U$3:$AK149,"ok",U159:AK159)</f>
        <v>0</v>
      </c>
      <c r="L159" s="962">
        <f t="shared" ca="1" si="21"/>
        <v>0</v>
      </c>
      <c r="M159" s="960">
        <v>0</v>
      </c>
      <c r="N159" s="962">
        <f t="shared" si="26"/>
        <v>0</v>
      </c>
      <c r="O159" s="960">
        <v>0</v>
      </c>
      <c r="P159" s="952">
        <f t="shared" si="23"/>
        <v>0</v>
      </c>
      <c r="Q159" s="514">
        <v>0</v>
      </c>
      <c r="R159" s="452">
        <f ca="1">SUMIF(U$3:$AK150,"SI",U159:AK159)</f>
        <v>0</v>
      </c>
      <c r="S159" s="973" t="str">
        <f t="shared" ca="1" si="24"/>
        <v>0,00%</v>
      </c>
      <c r="T159" s="946">
        <v>0</v>
      </c>
      <c r="U159" s="521">
        <v>0</v>
      </c>
      <c r="V159" s="1232">
        <v>0</v>
      </c>
      <c r="W159" s="1129">
        <v>0</v>
      </c>
      <c r="X159" s="514">
        <v>0</v>
      </c>
      <c r="Y159" s="1129">
        <v>0</v>
      </c>
      <c r="Z159" s="534">
        <v>0</v>
      </c>
      <c r="AA159" s="521">
        <v>0</v>
      </c>
      <c r="AB159" s="618">
        <v>0</v>
      </c>
      <c r="AC159" s="521">
        <v>0</v>
      </c>
      <c r="AD159" s="618">
        <v>0</v>
      </c>
      <c r="AE159" s="521">
        <v>0</v>
      </c>
      <c r="AF159" s="120">
        <v>0</v>
      </c>
      <c r="AG159" s="618">
        <v>0</v>
      </c>
      <c r="AH159" s="809">
        <v>0</v>
      </c>
      <c r="AI159" s="120">
        <v>0</v>
      </c>
      <c r="AJ159" s="618">
        <v>0</v>
      </c>
      <c r="AK159" s="809">
        <f>+'P01 2023'!FS124</f>
        <v>50000</v>
      </c>
      <c r="AL159" s="621"/>
      <c r="AM159" s="621"/>
      <c r="AN159" s="621"/>
      <c r="AO159" s="621"/>
      <c r="AP159" s="621"/>
      <c r="AQ159" s="621"/>
      <c r="AR159" s="621"/>
      <c r="AS159" s="621"/>
      <c r="AT159" s="621"/>
      <c r="AU159" s="761"/>
      <c r="AV159" s="1601"/>
      <c r="AW159" s="1601"/>
      <c r="AX159" s="1601"/>
      <c r="AY159" s="1601"/>
      <c r="AZ159" s="1505"/>
      <c r="BA159" s="1505"/>
      <c r="BB159" s="621"/>
      <c r="BC159" s="621"/>
      <c r="BD159" s="621"/>
      <c r="BE159" s="621"/>
      <c r="BF159" s="621"/>
      <c r="BG159" s="621"/>
      <c r="BH159" s="621"/>
      <c r="BI159" s="722"/>
      <c r="BJ159" s="621"/>
      <c r="BK159" s="722"/>
      <c r="BL159" s="722"/>
      <c r="BM159" s="722"/>
      <c r="BN159" s="722"/>
      <c r="BP159" s="381"/>
      <c r="BQ159" s="621"/>
      <c r="BR159" s="574"/>
      <c r="BS159" s="381"/>
      <c r="BT159" s="624"/>
      <c r="BU159" s="624"/>
    </row>
    <row r="160" spans="1:84" s="729" customFormat="1" ht="13.9" customHeight="1" x14ac:dyDescent="0.25">
      <c r="A160" s="723"/>
      <c r="B160" s="1593" t="s">
        <v>1010</v>
      </c>
      <c r="C160" s="1438"/>
      <c r="D160" s="1447"/>
      <c r="E160" s="780" t="s">
        <v>1015</v>
      </c>
      <c r="F160" s="781"/>
      <c r="G160" s="523" t="str">
        <f>+CONCATENATE($C$146,"",$D$155,"",E160)</f>
        <v>24.03.043</v>
      </c>
      <c r="H160" s="929" t="s">
        <v>1016</v>
      </c>
      <c r="I160" s="1292">
        <v>0</v>
      </c>
      <c r="J160" s="961">
        <f>+'P01 2024'!CE132</f>
        <v>400000</v>
      </c>
      <c r="K160" s="960">
        <f ca="1">SUMIF(U$3:$AK150,"ok",U160:AK160)</f>
        <v>0</v>
      </c>
      <c r="L160" s="962">
        <f t="shared" ca="1" si="21"/>
        <v>0</v>
      </c>
      <c r="M160" s="960">
        <f>+'P01 2024'!CG131</f>
        <v>0</v>
      </c>
      <c r="N160" s="962">
        <f t="shared" si="26"/>
        <v>0</v>
      </c>
      <c r="O160" s="960">
        <f>+'P01 2024'!CH132</f>
        <v>400000</v>
      </c>
      <c r="P160" s="952">
        <f>+IFERROR(O160/J160,0)</f>
        <v>1</v>
      </c>
      <c r="Q160" s="516">
        <v>0</v>
      </c>
      <c r="R160" s="512">
        <v>0</v>
      </c>
      <c r="S160" s="1293">
        <v>0</v>
      </c>
      <c r="T160" s="1294"/>
      <c r="U160" s="1120"/>
      <c r="V160" s="1235"/>
      <c r="W160" s="702"/>
      <c r="X160" s="516"/>
      <c r="Y160" s="702"/>
      <c r="Z160" s="485">
        <v>0</v>
      </c>
      <c r="AA160" s="1120"/>
      <c r="AB160" s="1297">
        <v>0</v>
      </c>
      <c r="AC160" s="1120"/>
      <c r="AD160" s="618">
        <v>0</v>
      </c>
      <c r="AE160" s="1120"/>
      <c r="AF160" s="1296"/>
      <c r="AG160" s="1297"/>
      <c r="AH160" s="1298"/>
      <c r="AI160" s="1295"/>
      <c r="AJ160" s="1297"/>
      <c r="AK160" s="1298"/>
      <c r="AL160" s="621"/>
      <c r="AM160" s="621"/>
      <c r="AN160" s="621"/>
      <c r="AO160" s="621"/>
      <c r="AP160" s="621"/>
      <c r="AQ160" s="621"/>
      <c r="AR160" s="621"/>
      <c r="AS160" s="621"/>
      <c r="AT160" s="621"/>
      <c r="AU160" s="761"/>
      <c r="AV160" s="1601"/>
      <c r="AW160" s="1601"/>
      <c r="AX160" s="1601"/>
      <c r="AY160" s="1601"/>
      <c r="AZ160" s="1505"/>
      <c r="BA160" s="1505"/>
      <c r="BB160" s="621"/>
      <c r="BC160" s="621"/>
      <c r="BD160" s="621"/>
      <c r="BE160" s="621"/>
      <c r="BF160" s="621"/>
      <c r="BG160" s="621"/>
      <c r="BH160" s="621"/>
      <c r="BI160" s="722"/>
      <c r="BJ160" s="621"/>
      <c r="BK160" s="722"/>
      <c r="BL160" s="1299"/>
      <c r="BM160" s="1299"/>
      <c r="BN160" s="1299"/>
      <c r="BO160" s="724"/>
      <c r="BP160" s="726"/>
      <c r="BQ160" s="725"/>
      <c r="BR160" s="727"/>
      <c r="BS160" s="726"/>
      <c r="BT160" s="728"/>
      <c r="BU160" s="728"/>
      <c r="BV160" s="1849"/>
      <c r="BW160" s="1849"/>
      <c r="BX160" s="1849"/>
      <c r="BY160" s="1849"/>
      <c r="BZ160" s="1849"/>
      <c r="CA160" s="1849"/>
      <c r="CB160" s="1849"/>
      <c r="CC160" s="1849"/>
      <c r="CD160" s="1849"/>
      <c r="CE160" s="1849"/>
      <c r="CF160" s="1849"/>
    </row>
    <row r="161" spans="1:73" ht="15" hidden="1" customHeight="1" x14ac:dyDescent="0.25">
      <c r="B161" s="1595" t="s">
        <v>649</v>
      </c>
      <c r="C161" s="608" t="s">
        <v>328</v>
      </c>
      <c r="D161" s="1328"/>
      <c r="E161" s="495" t="s">
        <v>718</v>
      </c>
      <c r="F161" s="28"/>
      <c r="G161" s="8" t="s">
        <v>778</v>
      </c>
      <c r="H161" s="1313" t="s">
        <v>776</v>
      </c>
      <c r="I161" s="963">
        <v>0</v>
      </c>
      <c r="J161" s="961">
        <v>0</v>
      </c>
      <c r="K161" s="961">
        <f ca="1">SUMIF(U$3:$AK150,"ok",U161:AK161)</f>
        <v>0</v>
      </c>
      <c r="L161" s="962">
        <f t="shared" ca="1" si="21"/>
        <v>0</v>
      </c>
      <c r="M161" s="960">
        <v>0</v>
      </c>
      <c r="N161" s="962">
        <f t="shared" si="26"/>
        <v>0</v>
      </c>
      <c r="O161" s="960">
        <v>0</v>
      </c>
      <c r="P161" s="952">
        <f t="shared" si="23"/>
        <v>0</v>
      </c>
      <c r="Q161" s="514">
        <v>0</v>
      </c>
      <c r="R161" s="452">
        <f ca="1">SUMIF(U$3:$AK151,"SI",U161:AK161)</f>
        <v>0</v>
      </c>
      <c r="S161" s="973" t="str">
        <f t="shared" ca="1" si="24"/>
        <v>0,00%</v>
      </c>
      <c r="T161" s="946">
        <v>0</v>
      </c>
      <c r="U161" s="521">
        <v>0</v>
      </c>
      <c r="V161" s="1232">
        <v>0</v>
      </c>
      <c r="W161" s="1129">
        <v>0</v>
      </c>
      <c r="X161" s="514">
        <v>0</v>
      </c>
      <c r="Y161" s="1129">
        <v>0</v>
      </c>
      <c r="Z161" s="534">
        <v>0</v>
      </c>
      <c r="AA161" s="521">
        <v>0</v>
      </c>
      <c r="AB161" s="618">
        <v>0</v>
      </c>
      <c r="AC161" s="521">
        <v>0</v>
      </c>
      <c r="AD161" s="618">
        <v>0</v>
      </c>
      <c r="AE161" s="521">
        <v>0</v>
      </c>
      <c r="AF161" s="1296">
        <v>0</v>
      </c>
      <c r="AG161" s="299">
        <v>0</v>
      </c>
      <c r="AH161" s="809">
        <v>0</v>
      </c>
      <c r="AI161" s="518">
        <v>0</v>
      </c>
      <c r="AJ161" s="719">
        <v>0</v>
      </c>
      <c r="AK161" s="809">
        <v>0</v>
      </c>
      <c r="AL161" s="621"/>
      <c r="AM161" s="621"/>
      <c r="AN161" s="621"/>
      <c r="AO161" s="621"/>
      <c r="AP161" s="621"/>
      <c r="AQ161" s="621"/>
      <c r="AR161" s="621"/>
      <c r="AS161" s="621"/>
      <c r="AT161" s="621"/>
      <c r="AU161" s="761"/>
      <c r="AV161" s="1601"/>
      <c r="AW161" s="1601"/>
      <c r="AX161" s="1601"/>
      <c r="AY161" s="1601"/>
      <c r="AZ161" s="1505"/>
      <c r="BA161" s="1505"/>
      <c r="BB161" s="621"/>
      <c r="BC161" s="621"/>
      <c r="BD161" s="621"/>
      <c r="BE161" s="621"/>
      <c r="BF161" s="621"/>
      <c r="BG161" s="621"/>
      <c r="BH161" s="621"/>
      <c r="BI161" s="722"/>
      <c r="BJ161" s="621"/>
      <c r="BK161" s="722"/>
      <c r="BL161" s="722"/>
      <c r="BM161" s="722"/>
      <c r="BN161" s="722"/>
      <c r="BP161" s="381"/>
      <c r="BQ161" s="621"/>
      <c r="BR161" s="574"/>
      <c r="BS161" s="381"/>
      <c r="BT161" s="624"/>
      <c r="BU161" s="624"/>
    </row>
    <row r="162" spans="1:73" ht="15" customHeight="1" x14ac:dyDescent="0.2">
      <c r="B162" s="1593" t="s">
        <v>509</v>
      </c>
      <c r="C162" s="608" t="s">
        <v>2</v>
      </c>
      <c r="D162" s="1328"/>
      <c r="E162" s="495" t="s">
        <v>254</v>
      </c>
      <c r="F162" s="28"/>
      <c r="G162" s="8" t="str">
        <f>+CONCATENATE($C$146,"",$D$155,"",E162)</f>
        <v>24.03.409</v>
      </c>
      <c r="H162" s="1291" t="s">
        <v>258</v>
      </c>
      <c r="I162" s="963">
        <f>+'P01 2024'!H126</f>
        <v>112749</v>
      </c>
      <c r="J162" s="960">
        <f>+'P01 2024'!CE133</f>
        <v>112749</v>
      </c>
      <c r="K162" s="960">
        <f ca="1">SUMIF(T$3:$AK147,"ok",T162:AK162)</f>
        <v>34181.869000000006</v>
      </c>
      <c r="L162" s="962">
        <f t="shared" ca="1" si="21"/>
        <v>0.30316782410487014</v>
      </c>
      <c r="M162" s="960">
        <f>+'P01 2024'!CG133</f>
        <v>66227.573999999993</v>
      </c>
      <c r="N162" s="962">
        <f t="shared" si="26"/>
        <v>0.58738945799962738</v>
      </c>
      <c r="O162" s="960">
        <f>+'P01 2024'!CH133</f>
        <v>46521.425999999999</v>
      </c>
      <c r="P162" s="952">
        <f t="shared" si="23"/>
        <v>0.4126105420003725</v>
      </c>
      <c r="Q162" s="514">
        <f>+'P01 2023'!CH135</f>
        <v>141195.73499999999</v>
      </c>
      <c r="R162" s="452">
        <f ca="1">SUMIF(U$3:$AK152,"SI",U162:AK162)</f>
        <v>46198.761975000001</v>
      </c>
      <c r="S162" s="973">
        <f t="shared" ca="1" si="24"/>
        <v>0.32719658263757051</v>
      </c>
      <c r="T162" s="946">
        <f>+'P01 2024'!K126</f>
        <v>4940.1790000000001</v>
      </c>
      <c r="U162" s="521">
        <f>+'P01 2023'!I130</f>
        <v>9197.1704250000003</v>
      </c>
      <c r="V162" s="534">
        <f>+'P01 2024'!Q78</f>
        <v>4036.5329999999999</v>
      </c>
      <c r="W162" s="1129">
        <f>+'P01 2023'!N92</f>
        <v>8005.5635399999992</v>
      </c>
      <c r="X162" s="514">
        <f>+'P01 2024'!AE96</f>
        <v>7758.402</v>
      </c>
      <c r="Y162" s="1129">
        <f>+'P01 2023'!AD113</f>
        <v>9496.6104149999992</v>
      </c>
      <c r="Z162" s="534">
        <f>+'P01 2024'!AT86</f>
        <v>6311.4309999999996</v>
      </c>
      <c r="AA162" s="487">
        <f>+'P01 2023'!AT109</f>
        <v>1837.6104149999999</v>
      </c>
      <c r="AB162" s="616">
        <f>+'P01 2024'!BI80</f>
        <v>5347.0410000000002</v>
      </c>
      <c r="AC162" s="521">
        <f>+'P01 2023'!BJ93</f>
        <v>8264.9604149999996</v>
      </c>
      <c r="AD162" s="618">
        <f>+'P01 2024'!BX95</f>
        <v>5788.2830000000004</v>
      </c>
      <c r="AE162" s="521">
        <f>+'P01 2023'!BZ108</f>
        <v>9396.8467649999984</v>
      </c>
      <c r="AF162" s="1296">
        <f>+'P01 2023'!CP108</f>
        <v>11350.124</v>
      </c>
      <c r="AG162" s="534">
        <f>+'P01 2023'!DF95</f>
        <v>7985.4690000000001</v>
      </c>
      <c r="AH162" s="809">
        <f>+'P01 2023'!DX114</f>
        <v>6441.5929999999998</v>
      </c>
      <c r="AI162" s="118">
        <f>+'P01 2023'!EN108</f>
        <v>6944.58</v>
      </c>
      <c r="AJ162" s="534">
        <f>+'P01 2023'!FD96</f>
        <v>5300</v>
      </c>
      <c r="AK162" s="809">
        <f>+'P01 2023'!FS125</f>
        <v>5067.3090000000002</v>
      </c>
      <c r="AL162" s="621"/>
      <c r="AM162" s="621"/>
      <c r="AN162" s="621"/>
      <c r="AO162" s="621"/>
      <c r="AP162" s="621"/>
      <c r="AQ162" s="621"/>
      <c r="AR162" s="621"/>
      <c r="AS162" s="621"/>
      <c r="AT162" s="621"/>
      <c r="AU162" s="761"/>
      <c r="AV162" s="1601"/>
      <c r="AW162" s="1601"/>
      <c r="AX162" s="1601"/>
      <c r="AY162" s="1601"/>
      <c r="AZ162" s="1505"/>
      <c r="BA162" s="1505"/>
      <c r="BB162" s="621"/>
      <c r="BC162" s="621"/>
      <c r="BD162" s="621"/>
      <c r="BE162" s="621"/>
      <c r="BF162" s="621"/>
      <c r="BG162" s="621"/>
      <c r="BH162" s="621"/>
      <c r="BI162" s="722"/>
      <c r="BJ162" s="621"/>
      <c r="BK162" s="722"/>
      <c r="BL162" s="722"/>
      <c r="BM162" s="722"/>
      <c r="BN162" s="722"/>
      <c r="BP162" s="381"/>
      <c r="BQ162" s="621"/>
      <c r="BR162" s="574"/>
      <c r="BS162" s="381"/>
      <c r="BT162" s="624"/>
      <c r="BU162" s="624"/>
    </row>
    <row r="163" spans="1:73" ht="15" hidden="1" customHeight="1" x14ac:dyDescent="0.25">
      <c r="B163" s="1593" t="s">
        <v>652</v>
      </c>
      <c r="C163" s="608"/>
      <c r="D163" s="1328"/>
      <c r="E163" s="495" t="s">
        <v>816</v>
      </c>
      <c r="F163" s="28"/>
      <c r="G163" s="8" t="s">
        <v>802</v>
      </c>
      <c r="H163" s="928" t="s">
        <v>801</v>
      </c>
      <c r="I163" s="963">
        <v>0</v>
      </c>
      <c r="J163" s="960">
        <v>0</v>
      </c>
      <c r="K163" s="961">
        <f ca="1">SUMIF(U$3:$AK152,"ok",U163:AK163)</f>
        <v>0</v>
      </c>
      <c r="L163" s="962">
        <f t="shared" ca="1" si="21"/>
        <v>0</v>
      </c>
      <c r="M163" s="960">
        <v>0</v>
      </c>
      <c r="N163" s="962">
        <f t="shared" si="26"/>
        <v>0</v>
      </c>
      <c r="O163" s="960">
        <v>0</v>
      </c>
      <c r="P163" s="952">
        <f t="shared" si="23"/>
        <v>0</v>
      </c>
      <c r="Q163" s="514">
        <v>0</v>
      </c>
      <c r="R163" s="452">
        <f ca="1">SUMIF(U$3:$AK153,"SI",U163:AK163)</f>
        <v>0</v>
      </c>
      <c r="S163" s="973" t="str">
        <f t="shared" ca="1" si="24"/>
        <v>0,00%</v>
      </c>
      <c r="T163" s="946">
        <v>0</v>
      </c>
      <c r="U163" s="521">
        <v>0</v>
      </c>
      <c r="V163" s="534">
        <v>0</v>
      </c>
      <c r="W163" s="1129">
        <v>0</v>
      </c>
      <c r="X163" s="514">
        <v>0</v>
      </c>
      <c r="Y163" s="1129">
        <v>0</v>
      </c>
      <c r="Z163" s="534">
        <v>0</v>
      </c>
      <c r="AA163" s="521">
        <v>0</v>
      </c>
      <c r="AB163" s="618">
        <v>0</v>
      </c>
      <c r="AC163" s="521">
        <v>0</v>
      </c>
      <c r="AD163" s="618">
        <v>0</v>
      </c>
      <c r="AE163" s="521">
        <v>0</v>
      </c>
      <c r="AF163" s="1296">
        <v>0</v>
      </c>
      <c r="AG163" s="299">
        <v>0</v>
      </c>
      <c r="AH163" s="809">
        <v>0</v>
      </c>
      <c r="AI163" s="518">
        <v>0</v>
      </c>
      <c r="AJ163" s="534">
        <v>0</v>
      </c>
      <c r="AK163" s="809">
        <v>0</v>
      </c>
      <c r="AL163" s="621"/>
      <c r="AM163" s="621"/>
      <c r="AN163" s="621"/>
      <c r="AO163" s="621"/>
      <c r="AP163" s="621"/>
      <c r="AQ163" s="621"/>
      <c r="AR163" s="621"/>
      <c r="AS163" s="621"/>
      <c r="AT163" s="621"/>
      <c r="AU163" s="761"/>
      <c r="AV163" s="1601"/>
      <c r="AW163" s="1601"/>
      <c r="AX163" s="1601"/>
      <c r="AY163" s="1601"/>
      <c r="AZ163" s="1505"/>
      <c r="BA163" s="1505"/>
      <c r="BB163" s="621"/>
      <c r="BC163" s="621"/>
      <c r="BD163" s="621"/>
      <c r="BE163" s="621"/>
      <c r="BF163" s="621"/>
      <c r="BG163" s="621"/>
      <c r="BH163" s="621"/>
      <c r="BI163" s="722"/>
      <c r="BJ163" s="621"/>
      <c r="BK163" s="722"/>
      <c r="BL163" s="722"/>
      <c r="BM163" s="722"/>
      <c r="BN163" s="722"/>
      <c r="BP163" s="381"/>
      <c r="BQ163" s="621"/>
      <c r="BR163" s="574"/>
      <c r="BS163" s="381"/>
      <c r="BT163" s="624"/>
      <c r="BU163" s="624"/>
    </row>
    <row r="164" spans="1:73" ht="15" hidden="1" customHeight="1" x14ac:dyDescent="0.25">
      <c r="B164" s="1593" t="s">
        <v>508</v>
      </c>
      <c r="C164" s="608" t="s">
        <v>2</v>
      </c>
      <c r="D164" s="1328"/>
      <c r="E164" s="495" t="s">
        <v>255</v>
      </c>
      <c r="F164" s="28"/>
      <c r="G164" s="8" t="str">
        <f>+CONCATENATE($C$146,"",$D$155,"",E164)</f>
        <v>24.03.415</v>
      </c>
      <c r="H164" s="928" t="s">
        <v>259</v>
      </c>
      <c r="I164" s="963">
        <v>0</v>
      </c>
      <c r="J164" s="960">
        <v>0</v>
      </c>
      <c r="K164" s="961">
        <f ca="1">SUMIF(U$3:$AK153,"ok",U164:AK164)</f>
        <v>0</v>
      </c>
      <c r="L164" s="962">
        <f t="shared" ca="1" si="21"/>
        <v>0</v>
      </c>
      <c r="M164" s="960">
        <v>0</v>
      </c>
      <c r="N164" s="962">
        <f t="shared" si="26"/>
        <v>0</v>
      </c>
      <c r="O164" s="960">
        <v>0</v>
      </c>
      <c r="P164" s="952">
        <f t="shared" si="23"/>
        <v>0</v>
      </c>
      <c r="Q164" s="514">
        <v>0</v>
      </c>
      <c r="R164" s="452">
        <f ca="1">SUMIF(U$3:$AK154,"SI",U164:AK164)</f>
        <v>0</v>
      </c>
      <c r="S164" s="973" t="str">
        <f t="shared" ca="1" si="24"/>
        <v>0,00%</v>
      </c>
      <c r="T164" s="946">
        <v>0</v>
      </c>
      <c r="U164" s="521">
        <v>0</v>
      </c>
      <c r="V164" s="534">
        <v>0</v>
      </c>
      <c r="W164" s="1129">
        <v>0</v>
      </c>
      <c r="X164" s="514">
        <v>0</v>
      </c>
      <c r="Y164" s="1129">
        <v>0</v>
      </c>
      <c r="Z164" s="534">
        <v>0</v>
      </c>
      <c r="AA164" s="521">
        <v>0</v>
      </c>
      <c r="AB164" s="618">
        <v>0</v>
      </c>
      <c r="AC164" s="521">
        <v>0</v>
      </c>
      <c r="AD164" s="618">
        <v>0</v>
      </c>
      <c r="AE164" s="521">
        <v>0</v>
      </c>
      <c r="AF164" s="1296">
        <v>0</v>
      </c>
      <c r="AG164" s="299">
        <v>0</v>
      </c>
      <c r="AH164" s="809">
        <v>0</v>
      </c>
      <c r="AI164" s="518">
        <v>0</v>
      </c>
      <c r="AJ164" s="534">
        <v>0</v>
      </c>
      <c r="AK164" s="809">
        <v>0</v>
      </c>
      <c r="AL164" s="621"/>
      <c r="AM164" s="621"/>
      <c r="AN164" s="621"/>
      <c r="AO164" s="621"/>
      <c r="AP164" s="621"/>
      <c r="AQ164" s="621"/>
      <c r="AR164" s="621"/>
      <c r="AS164" s="621"/>
      <c r="AT164" s="621"/>
      <c r="AU164" s="761"/>
      <c r="AV164" s="1601"/>
      <c r="AW164" s="1601"/>
      <c r="AX164" s="1601"/>
      <c r="AY164" s="1601"/>
      <c r="AZ164" s="1505"/>
      <c r="BA164" s="1505"/>
      <c r="BB164" s="621"/>
      <c r="BC164" s="621"/>
      <c r="BD164" s="621"/>
      <c r="BE164" s="621"/>
      <c r="BF164" s="621"/>
      <c r="BG164" s="621"/>
      <c r="BH164" s="621"/>
      <c r="BI164" s="722"/>
      <c r="BJ164" s="621"/>
      <c r="BK164" s="722"/>
      <c r="BL164" s="722"/>
      <c r="BM164" s="722"/>
      <c r="BN164" s="722"/>
      <c r="BP164" s="381"/>
      <c r="BQ164" s="621"/>
      <c r="BR164" s="574"/>
      <c r="BS164" s="381"/>
      <c r="BT164" s="624"/>
      <c r="BU164" s="624"/>
    </row>
    <row r="165" spans="1:73" ht="15" customHeight="1" x14ac:dyDescent="0.25">
      <c r="B165" s="1593" t="s">
        <v>476</v>
      </c>
      <c r="C165" s="388" t="s">
        <v>2</v>
      </c>
      <c r="D165" s="478" t="s">
        <v>181</v>
      </c>
      <c r="E165" s="14"/>
      <c r="F165" s="101"/>
      <c r="G165" s="101"/>
      <c r="H165" s="937" t="s">
        <v>134</v>
      </c>
      <c r="I165" s="957">
        <v>0</v>
      </c>
      <c r="J165" s="958">
        <f>+'P01 2024'!CE134</f>
        <v>837092</v>
      </c>
      <c r="K165" s="958">
        <f ca="1">SUMIF(U$3:$AK150,"ok",U165:AK165)</f>
        <v>260000</v>
      </c>
      <c r="L165" s="941">
        <f t="shared" ca="1" si="21"/>
        <v>0.31059907393691494</v>
      </c>
      <c r="M165" s="958">
        <f>+'P01 2024'!CG134</f>
        <v>260000</v>
      </c>
      <c r="N165" s="943">
        <f t="shared" si="26"/>
        <v>0.31059907393691494</v>
      </c>
      <c r="O165" s="958">
        <f>+'P01 2024'!CH134</f>
        <v>577092</v>
      </c>
      <c r="P165" s="951">
        <f t="shared" si="23"/>
        <v>0.68940092606308501</v>
      </c>
      <c r="Q165" s="474">
        <f>+'P01 2023'!CH136</f>
        <v>302671.25999999995</v>
      </c>
      <c r="R165" s="474">
        <f ca="1">SUMIF(U$3:$AK152,"SI",U165:AK165)</f>
        <v>0</v>
      </c>
      <c r="S165" s="972">
        <f t="shared" ca="1" si="24"/>
        <v>0</v>
      </c>
      <c r="T165" s="947">
        <v>0</v>
      </c>
      <c r="U165" s="486">
        <v>0</v>
      </c>
      <c r="V165" s="1234">
        <v>0</v>
      </c>
      <c r="W165" s="1212">
        <v>0</v>
      </c>
      <c r="X165" s="513">
        <v>0</v>
      </c>
      <c r="Y165" s="1212">
        <f>SUM(Y166:Y170)</f>
        <v>0</v>
      </c>
      <c r="Z165" s="531">
        <v>0</v>
      </c>
      <c r="AA165" s="486">
        <f>SUM(AA166:AA170)</f>
        <v>0</v>
      </c>
      <c r="AB165" s="1484">
        <v>0</v>
      </c>
      <c r="AC165" s="486">
        <f>SUM(AC166:AC170)</f>
        <v>0</v>
      </c>
      <c r="AD165" s="1484">
        <f>+'P01 2024'!BX96</f>
        <v>260000</v>
      </c>
      <c r="AE165" s="486">
        <v>0</v>
      </c>
      <c r="AF165" s="1272">
        <v>0</v>
      </c>
      <c r="AG165" s="531">
        <v>0</v>
      </c>
      <c r="AH165" s="623">
        <v>0</v>
      </c>
      <c r="AI165" s="489">
        <v>0</v>
      </c>
      <c r="AJ165" s="531">
        <f>+'P01 2023'!FD97</f>
        <v>0</v>
      </c>
      <c r="AK165" s="623">
        <f>+'P01 2023'!FS126</f>
        <v>128021</v>
      </c>
      <c r="AL165" s="621"/>
      <c r="AM165" s="621"/>
      <c r="AN165" s="621"/>
      <c r="AO165" s="621"/>
      <c r="AP165" s="621"/>
      <c r="AQ165" s="621"/>
      <c r="AR165" s="621"/>
      <c r="AS165" s="621"/>
      <c r="AT165" s="621"/>
      <c r="AU165" s="761"/>
      <c r="AV165" s="1601"/>
      <c r="AW165" s="1601"/>
      <c r="AX165" s="1601"/>
      <c r="AY165" s="1601"/>
      <c r="AZ165" s="1505"/>
      <c r="BA165" s="1505"/>
      <c r="BB165" s="621"/>
      <c r="BC165" s="621"/>
      <c r="BD165" s="621"/>
      <c r="BE165" s="621"/>
      <c r="BF165" s="621"/>
      <c r="BG165" s="621"/>
      <c r="BH165" s="621"/>
      <c r="BI165" s="722"/>
      <c r="BJ165" s="621"/>
      <c r="BK165" s="722"/>
      <c r="BL165" s="722"/>
      <c r="BM165" s="722"/>
      <c r="BN165" s="722"/>
      <c r="BP165" s="381"/>
      <c r="BQ165" s="621"/>
      <c r="BR165" s="574"/>
      <c r="BS165" s="381"/>
      <c r="BT165" s="624"/>
      <c r="BU165" s="624"/>
    </row>
    <row r="166" spans="1:73" ht="15" customHeight="1" x14ac:dyDescent="0.25">
      <c r="B166" s="1593" t="s">
        <v>588</v>
      </c>
      <c r="C166" s="608"/>
      <c r="D166" s="609"/>
      <c r="E166" s="496" t="s">
        <v>700</v>
      </c>
      <c r="F166" s="102"/>
      <c r="G166" s="8" t="s">
        <v>241</v>
      </c>
      <c r="H166" s="928" t="s">
        <v>699</v>
      </c>
      <c r="I166" s="963">
        <v>0</v>
      </c>
      <c r="J166" s="960">
        <v>0</v>
      </c>
      <c r="K166" s="960">
        <f ca="1">SUMIF(U$3:$AK151,"ok",U166:AK166)</f>
        <v>0</v>
      </c>
      <c r="L166" s="962">
        <f t="shared" ca="1" si="21"/>
        <v>0</v>
      </c>
      <c r="M166" s="960">
        <v>0</v>
      </c>
      <c r="N166" s="962">
        <f t="shared" ref="N166:N171" si="27">+IFERROR(M166/J166,0)</f>
        <v>0</v>
      </c>
      <c r="O166" s="960">
        <v>0</v>
      </c>
      <c r="P166" s="952">
        <f t="shared" si="23"/>
        <v>0</v>
      </c>
      <c r="Q166" s="514">
        <f>+'P01 2023'!CH137</f>
        <v>170775</v>
      </c>
      <c r="R166" s="452">
        <f ca="1">SUMIF(U$3:$AK150,"SI",U166:AK166)</f>
        <v>0</v>
      </c>
      <c r="S166" s="973">
        <f t="shared" ca="1" si="24"/>
        <v>0</v>
      </c>
      <c r="T166" s="946">
        <v>0</v>
      </c>
      <c r="U166" s="521">
        <v>0</v>
      </c>
      <c r="V166" s="534">
        <v>0</v>
      </c>
      <c r="W166" s="1129">
        <v>0</v>
      </c>
      <c r="X166" s="514">
        <v>0</v>
      </c>
      <c r="Y166" s="1129">
        <v>0</v>
      </c>
      <c r="Z166" s="534">
        <v>0</v>
      </c>
      <c r="AA166" s="521">
        <v>0</v>
      </c>
      <c r="AB166" s="618">
        <v>0</v>
      </c>
      <c r="AC166" s="521">
        <v>0</v>
      </c>
      <c r="AD166" s="618">
        <v>0</v>
      </c>
      <c r="AE166" s="521">
        <v>0</v>
      </c>
      <c r="AF166" s="1296">
        <v>0</v>
      </c>
      <c r="AG166" s="299">
        <v>0</v>
      </c>
      <c r="AH166" s="809">
        <v>0</v>
      </c>
      <c r="AI166" s="118">
        <v>0</v>
      </c>
      <c r="AJ166" s="719">
        <v>0</v>
      </c>
      <c r="AK166" s="805">
        <f>+'P01 2023'!FS127</f>
        <v>0</v>
      </c>
      <c r="AL166" s="621"/>
      <c r="AM166" s="621"/>
      <c r="AN166" s="621"/>
      <c r="AO166" s="621"/>
      <c r="AP166" s="621"/>
      <c r="AQ166" s="621"/>
      <c r="AR166" s="621"/>
      <c r="AS166" s="621"/>
      <c r="AT166" s="621"/>
      <c r="AU166" s="761"/>
      <c r="AV166" s="1601"/>
      <c r="AW166" s="1601"/>
      <c r="AX166" s="1601"/>
      <c r="AY166" s="1601"/>
      <c r="AZ166" s="1505"/>
      <c r="BA166" s="1505"/>
      <c r="BB166" s="621"/>
      <c r="BC166" s="621"/>
      <c r="BD166" s="621"/>
      <c r="BE166" s="621"/>
      <c r="BF166" s="621"/>
      <c r="BG166" s="621"/>
      <c r="BH166" s="621"/>
      <c r="BI166" s="621"/>
      <c r="BJ166" s="621"/>
      <c r="BK166" s="722"/>
      <c r="BL166" s="722"/>
      <c r="BM166" s="722"/>
      <c r="BN166" s="722"/>
      <c r="BP166" s="381"/>
      <c r="BQ166" s="621"/>
      <c r="BR166" s="574"/>
      <c r="BS166" s="381"/>
      <c r="BT166" s="624"/>
      <c r="BU166" s="624"/>
    </row>
    <row r="167" spans="1:73" s="626" customFormat="1" ht="15" customHeight="1" x14ac:dyDescent="0.25">
      <c r="A167" s="167"/>
      <c r="B167" s="1593" t="s">
        <v>897</v>
      </c>
      <c r="C167" s="608" t="s">
        <v>328</v>
      </c>
      <c r="D167" s="609"/>
      <c r="E167" s="1302" t="s">
        <v>701</v>
      </c>
      <c r="F167" s="100"/>
      <c r="G167" s="483" t="s">
        <v>317</v>
      </c>
      <c r="H167" s="1303" t="s">
        <v>318</v>
      </c>
      <c r="I167" s="963">
        <v>0</v>
      </c>
      <c r="J167" s="960">
        <f>+'P01 2024'!CE135</f>
        <v>468334</v>
      </c>
      <c r="K167" s="960">
        <f ca="1">SUMIF(U$3:$AK152,"ok",U167:AK167)</f>
        <v>0</v>
      </c>
      <c r="L167" s="962">
        <f t="shared" ca="1" si="21"/>
        <v>0</v>
      </c>
      <c r="M167" s="960">
        <f>+'P01 2024'!CG135</f>
        <v>0</v>
      </c>
      <c r="N167" s="962">
        <f t="shared" si="27"/>
        <v>0</v>
      </c>
      <c r="O167" s="960">
        <f>+'P01 2024'!CH135</f>
        <v>468334</v>
      </c>
      <c r="P167" s="952">
        <f t="shared" si="23"/>
        <v>1</v>
      </c>
      <c r="Q167" s="514">
        <f>+'P01 2023'!CH138</f>
        <v>53486.729999999996</v>
      </c>
      <c r="R167" s="458">
        <f ca="1">SUMIF(U$3:$AK151,"SI",U167:AK167)</f>
        <v>0</v>
      </c>
      <c r="S167" s="973">
        <f t="shared" ca="1" si="24"/>
        <v>0</v>
      </c>
      <c r="T167" s="946">
        <v>0</v>
      </c>
      <c r="U167" s="521">
        <v>0</v>
      </c>
      <c r="V167" s="534">
        <v>0</v>
      </c>
      <c r="W167" s="1129">
        <v>0</v>
      </c>
      <c r="X167" s="514">
        <v>0</v>
      </c>
      <c r="Y167" s="1129">
        <v>0</v>
      </c>
      <c r="Z167" s="534">
        <v>0</v>
      </c>
      <c r="AA167" s="521">
        <v>0</v>
      </c>
      <c r="AB167" s="618">
        <v>0</v>
      </c>
      <c r="AC167" s="521">
        <v>0</v>
      </c>
      <c r="AD167" s="618">
        <v>0</v>
      </c>
      <c r="AE167" s="521">
        <v>0</v>
      </c>
      <c r="AF167" s="1356">
        <v>0</v>
      </c>
      <c r="AG167" s="534">
        <v>0</v>
      </c>
      <c r="AH167" s="809">
        <v>0</v>
      </c>
      <c r="AI167" s="120">
        <v>0</v>
      </c>
      <c r="AJ167" s="1304">
        <f>+'P01 2023'!FD98</f>
        <v>0</v>
      </c>
      <c r="AK167" s="805">
        <f>+'P01 2023'!FS128</f>
        <v>128021</v>
      </c>
      <c r="AL167" s="621"/>
      <c r="AM167" s="621"/>
      <c r="AN167" s="621"/>
      <c r="AO167" s="621"/>
      <c r="AP167" s="621"/>
      <c r="AQ167" s="621"/>
      <c r="AR167" s="621"/>
      <c r="AS167" s="621"/>
      <c r="AT167" s="621"/>
      <c r="AU167" s="761"/>
      <c r="AV167" s="1601"/>
      <c r="AW167" s="1601"/>
      <c r="AX167" s="1601"/>
      <c r="AY167" s="1601"/>
      <c r="AZ167" s="1505"/>
      <c r="BA167" s="1505"/>
      <c r="BB167" s="621"/>
      <c r="BC167" s="621"/>
      <c r="BD167" s="621"/>
      <c r="BE167" s="621"/>
      <c r="BF167" s="621"/>
      <c r="BH167" s="621"/>
      <c r="BI167" s="722"/>
      <c r="BJ167" s="621"/>
      <c r="BK167" s="722"/>
      <c r="BL167" s="722"/>
      <c r="BM167" s="722"/>
      <c r="BN167" s="722"/>
      <c r="BO167" s="760"/>
      <c r="BP167" s="625"/>
      <c r="BQ167" s="761"/>
      <c r="BR167" s="762"/>
      <c r="BS167" s="625"/>
      <c r="BT167" s="763"/>
      <c r="BU167" s="763"/>
    </row>
    <row r="168" spans="1:73" ht="15" hidden="1" customHeight="1" x14ac:dyDescent="0.25">
      <c r="B168" s="1593" t="s">
        <v>486</v>
      </c>
      <c r="C168" s="608"/>
      <c r="D168" s="609"/>
      <c r="E168" s="496" t="s">
        <v>327</v>
      </c>
      <c r="F168" s="102"/>
      <c r="G168" s="8" t="s">
        <v>698</v>
      </c>
      <c r="H168" s="928" t="s">
        <v>482</v>
      </c>
      <c r="I168" s="963">
        <v>0</v>
      </c>
      <c r="J168" s="960">
        <v>0</v>
      </c>
      <c r="K168" s="961">
        <f ca="1">SUMIF(U$3:$AK157,"ok",U168:AK168)</f>
        <v>0</v>
      </c>
      <c r="L168" s="962">
        <f t="shared" ca="1" si="21"/>
        <v>0</v>
      </c>
      <c r="M168" s="960">
        <v>0</v>
      </c>
      <c r="N168" s="962">
        <f t="shared" si="27"/>
        <v>0</v>
      </c>
      <c r="O168" s="960">
        <v>0</v>
      </c>
      <c r="P168" s="952">
        <f t="shared" si="23"/>
        <v>0</v>
      </c>
      <c r="Q168" s="514">
        <v>0</v>
      </c>
      <c r="R168" s="452">
        <f ca="1">SUMIF(U$3:$AK152,"SI",U168:AK168)</f>
        <v>0</v>
      </c>
      <c r="S168" s="973" t="str">
        <f t="shared" ca="1" si="24"/>
        <v>0,00%</v>
      </c>
      <c r="T168" s="946">
        <v>0</v>
      </c>
      <c r="U168" s="521">
        <v>0</v>
      </c>
      <c r="V168" s="534">
        <v>0</v>
      </c>
      <c r="W168" s="1129">
        <v>0</v>
      </c>
      <c r="X168" s="514">
        <v>0</v>
      </c>
      <c r="Y168" s="1129">
        <v>0</v>
      </c>
      <c r="Z168" s="534">
        <v>0</v>
      </c>
      <c r="AA168" s="521">
        <v>0</v>
      </c>
      <c r="AB168" s="618">
        <v>0</v>
      </c>
      <c r="AC168" s="521">
        <v>0</v>
      </c>
      <c r="AD168" s="618">
        <v>0</v>
      </c>
      <c r="AE168" s="521">
        <v>0</v>
      </c>
      <c r="AF168" s="1296">
        <v>0</v>
      </c>
      <c r="AG168" s="299">
        <v>0</v>
      </c>
      <c r="AH168" s="809">
        <v>0</v>
      </c>
      <c r="AI168" s="118">
        <v>0</v>
      </c>
      <c r="AJ168" s="719">
        <v>0</v>
      </c>
      <c r="AK168" s="809">
        <v>0</v>
      </c>
      <c r="AL168" s="621"/>
      <c r="AM168" s="621"/>
      <c r="AN168" s="621"/>
      <c r="AO168" s="621"/>
      <c r="AP168" s="621"/>
      <c r="AQ168" s="621"/>
      <c r="AR168" s="621"/>
      <c r="AS168" s="621"/>
      <c r="AT168" s="621"/>
      <c r="AU168" s="761"/>
      <c r="AV168" s="1601"/>
      <c r="AW168" s="1601"/>
      <c r="AX168" s="1601"/>
      <c r="AY168" s="1601"/>
      <c r="AZ168" s="1505"/>
      <c r="BA168" s="1505"/>
      <c r="BB168" s="621"/>
      <c r="BC168" s="621"/>
      <c r="BD168" s="621"/>
      <c r="BE168" s="621"/>
      <c r="BF168" s="621"/>
      <c r="BG168" s="621"/>
      <c r="BH168" s="621"/>
      <c r="BI168" s="722"/>
      <c r="BJ168" s="621"/>
      <c r="BK168" s="722"/>
      <c r="BL168" s="722"/>
      <c r="BM168" s="722"/>
      <c r="BN168" s="722"/>
      <c r="BP168" s="381"/>
      <c r="BQ168" s="621"/>
      <c r="BR168" s="574"/>
      <c r="BS168" s="381"/>
      <c r="BT168" s="624"/>
      <c r="BU168" s="624"/>
    </row>
    <row r="169" spans="1:73" ht="15" customHeight="1" x14ac:dyDescent="0.25">
      <c r="B169" s="1593" t="s">
        <v>589</v>
      </c>
      <c r="C169" s="608"/>
      <c r="D169" s="609"/>
      <c r="E169" s="496" t="s">
        <v>310</v>
      </c>
      <c r="F169" s="102"/>
      <c r="G169" s="8" t="s">
        <v>702</v>
      </c>
      <c r="H169" s="928" t="s">
        <v>703</v>
      </c>
      <c r="I169" s="963">
        <v>0</v>
      </c>
      <c r="J169" s="960">
        <f>+'P01 2024'!CE136</f>
        <v>108758</v>
      </c>
      <c r="K169" s="961">
        <f ca="1">SUMIF(U$3:$AK158,"ok",U169:AK169)</f>
        <v>0</v>
      </c>
      <c r="L169" s="962">
        <f t="shared" ca="1" si="21"/>
        <v>0</v>
      </c>
      <c r="M169" s="960">
        <f>+'P01 2024'!CG136</f>
        <v>0</v>
      </c>
      <c r="N169" s="962">
        <f t="shared" si="27"/>
        <v>0</v>
      </c>
      <c r="O169" s="960">
        <f>+'P01 2024'!CH136</f>
        <v>108758</v>
      </c>
      <c r="P169" s="952">
        <f t="shared" si="23"/>
        <v>1</v>
      </c>
      <c r="Q169" s="514">
        <f>+'P01 2023'!CH139</f>
        <v>78409.53</v>
      </c>
      <c r="R169" s="452">
        <f ca="1">SUMIF(U$3:$AK153,"SI",U169:AK169)</f>
        <v>0</v>
      </c>
      <c r="S169" s="973">
        <f t="shared" ca="1" si="24"/>
        <v>0</v>
      </c>
      <c r="T169" s="946">
        <v>0</v>
      </c>
      <c r="U169" s="521">
        <v>0</v>
      </c>
      <c r="V169" s="534">
        <v>0</v>
      </c>
      <c r="W169" s="1129">
        <v>0</v>
      </c>
      <c r="X169" s="514">
        <v>0</v>
      </c>
      <c r="Y169" s="1129">
        <v>0</v>
      </c>
      <c r="Z169" s="534">
        <v>0</v>
      </c>
      <c r="AA169" s="521">
        <v>0</v>
      </c>
      <c r="AB169" s="618">
        <v>0</v>
      </c>
      <c r="AC169" s="521">
        <v>0</v>
      </c>
      <c r="AD169" s="618">
        <v>0</v>
      </c>
      <c r="AE169" s="521">
        <v>0</v>
      </c>
      <c r="AF169" s="1296">
        <v>0</v>
      </c>
      <c r="AG169" s="299">
        <v>0</v>
      </c>
      <c r="AH169" s="809">
        <v>0</v>
      </c>
      <c r="AI169" s="118">
        <v>0</v>
      </c>
      <c r="AJ169" s="719">
        <v>0</v>
      </c>
      <c r="AK169" s="809">
        <v>0</v>
      </c>
      <c r="AL169" s="621"/>
      <c r="AM169" s="621"/>
      <c r="AN169" s="621"/>
      <c r="AO169" s="621"/>
      <c r="AP169" s="621"/>
      <c r="AQ169" s="621"/>
      <c r="AR169" s="621"/>
      <c r="AS169" s="621"/>
      <c r="AT169" s="621"/>
      <c r="AU169" s="761"/>
      <c r="AV169" s="1601"/>
      <c r="AW169" s="1601"/>
      <c r="AX169" s="1601"/>
      <c r="AY169" s="1601"/>
      <c r="AZ169" s="1505"/>
      <c r="BA169" s="1505"/>
      <c r="BB169" s="621"/>
      <c r="BC169" s="621"/>
      <c r="BD169" s="621"/>
      <c r="BE169" s="621"/>
      <c r="BF169" s="621"/>
      <c r="BG169" s="621"/>
      <c r="BH169" s="621"/>
      <c r="BI169" s="722"/>
      <c r="BJ169" s="621"/>
      <c r="BK169" s="722"/>
      <c r="BL169" s="722"/>
      <c r="BM169" s="722"/>
      <c r="BN169" s="722"/>
      <c r="BP169" s="381"/>
      <c r="BQ169" s="621"/>
      <c r="BR169" s="574"/>
      <c r="BS169" s="381"/>
      <c r="BT169" s="624"/>
      <c r="BU169" s="624"/>
    </row>
    <row r="170" spans="1:73" ht="15" hidden="1" customHeight="1" x14ac:dyDescent="0.25">
      <c r="B170" s="1593" t="s">
        <v>792</v>
      </c>
      <c r="C170" s="608"/>
      <c r="D170" s="609"/>
      <c r="E170" s="832">
        <v>8</v>
      </c>
      <c r="F170" s="102"/>
      <c r="G170" s="8" t="s">
        <v>794</v>
      </c>
      <c r="H170" s="928" t="s">
        <v>793</v>
      </c>
      <c r="I170" s="963">
        <v>0</v>
      </c>
      <c r="J170" s="960">
        <v>0</v>
      </c>
      <c r="K170" s="961">
        <f ca="1">SUMIF(U$3:$AK159,"ok",U170:AK170)</f>
        <v>0</v>
      </c>
      <c r="L170" s="962">
        <f t="shared" ca="1" si="21"/>
        <v>0</v>
      </c>
      <c r="M170" s="960">
        <v>0</v>
      </c>
      <c r="N170" s="962">
        <f t="shared" si="27"/>
        <v>0</v>
      </c>
      <c r="O170" s="960">
        <v>0</v>
      </c>
      <c r="P170" s="952">
        <f t="shared" si="23"/>
        <v>0</v>
      </c>
      <c r="Q170" s="514">
        <v>0</v>
      </c>
      <c r="R170" s="452">
        <f ca="1">SUMIF(U$3:$AK154,"SI",U170:AK170)</f>
        <v>0</v>
      </c>
      <c r="S170" s="973" t="str">
        <f t="shared" ca="1" si="24"/>
        <v>0,00%</v>
      </c>
      <c r="T170" s="946">
        <v>0</v>
      </c>
      <c r="U170" s="521">
        <v>0</v>
      </c>
      <c r="V170" s="534">
        <v>0</v>
      </c>
      <c r="W170" s="1129">
        <v>0</v>
      </c>
      <c r="X170" s="514">
        <v>0</v>
      </c>
      <c r="Y170" s="1129">
        <v>0</v>
      </c>
      <c r="Z170" s="534">
        <v>0</v>
      </c>
      <c r="AA170" s="521">
        <v>0</v>
      </c>
      <c r="AB170" s="618">
        <v>0</v>
      </c>
      <c r="AC170" s="521">
        <v>0</v>
      </c>
      <c r="AD170" s="618">
        <v>0</v>
      </c>
      <c r="AE170" s="521">
        <v>0</v>
      </c>
      <c r="AF170" s="1296">
        <v>0</v>
      </c>
      <c r="AG170" s="299">
        <v>0</v>
      </c>
      <c r="AH170" s="809">
        <v>0</v>
      </c>
      <c r="AI170" s="118">
        <v>0</v>
      </c>
      <c r="AJ170" s="534">
        <v>0</v>
      </c>
      <c r="AK170" s="809">
        <v>0</v>
      </c>
      <c r="AL170" s="621"/>
      <c r="AM170" s="621"/>
      <c r="AN170" s="621"/>
      <c r="AO170" s="621"/>
      <c r="AP170" s="621"/>
      <c r="AQ170" s="621"/>
      <c r="AR170" s="621"/>
      <c r="AS170" s="621"/>
      <c r="AT170" s="621"/>
      <c r="AU170" s="761"/>
      <c r="AV170" s="1601"/>
      <c r="AW170" s="1601"/>
      <c r="AX170" s="1601"/>
      <c r="AY170" s="1601"/>
      <c r="AZ170" s="1505"/>
      <c r="BA170" s="1505"/>
      <c r="BB170" s="621"/>
      <c r="BC170" s="621"/>
      <c r="BD170" s="621"/>
      <c r="BE170" s="621"/>
      <c r="BF170" s="621"/>
      <c r="BG170" s="621"/>
      <c r="BH170" s="621"/>
      <c r="BI170" s="722"/>
      <c r="BJ170" s="621"/>
      <c r="BK170" s="722"/>
      <c r="BL170" s="722"/>
      <c r="BM170" s="722"/>
      <c r="BN170" s="722"/>
      <c r="BP170" s="381"/>
      <c r="BQ170" s="621"/>
      <c r="BR170" s="574"/>
      <c r="BS170" s="381"/>
      <c r="BT170" s="624"/>
      <c r="BU170" s="624"/>
    </row>
    <row r="171" spans="1:73" ht="15" customHeight="1" x14ac:dyDescent="0.25">
      <c r="B171" s="1593" t="s">
        <v>1012</v>
      </c>
      <c r="C171" s="608"/>
      <c r="D171" s="609"/>
      <c r="E171" s="832">
        <v>9</v>
      </c>
      <c r="F171" s="102"/>
      <c r="G171" s="8" t="s">
        <v>1018</v>
      </c>
      <c r="H171" s="928" t="s">
        <v>1019</v>
      </c>
      <c r="I171" s="963">
        <v>0</v>
      </c>
      <c r="J171" s="960">
        <f>+'P01 2024'!CE137</f>
        <v>260000</v>
      </c>
      <c r="K171" s="961">
        <f ca="1">SUMIF(U$3:$AK160,"ok",U171:AK171)</f>
        <v>260000</v>
      </c>
      <c r="L171" s="962">
        <f t="shared" ca="1" si="21"/>
        <v>1</v>
      </c>
      <c r="M171" s="961">
        <f>+'P01 2024'!CG137</f>
        <v>260000</v>
      </c>
      <c r="N171" s="962">
        <f t="shared" si="27"/>
        <v>1</v>
      </c>
      <c r="O171" s="960">
        <f>+'P01 2024'!CH137</f>
        <v>0</v>
      </c>
      <c r="P171" s="952">
        <f t="shared" si="23"/>
        <v>0</v>
      </c>
      <c r="Q171" s="514">
        <v>0</v>
      </c>
      <c r="R171" s="452">
        <v>0</v>
      </c>
      <c r="S171" s="973">
        <v>0</v>
      </c>
      <c r="T171" s="946"/>
      <c r="U171" s="521"/>
      <c r="V171" s="534"/>
      <c r="W171" s="1129"/>
      <c r="X171" s="514"/>
      <c r="Y171" s="1129"/>
      <c r="Z171" s="534">
        <v>0</v>
      </c>
      <c r="AA171" s="521"/>
      <c r="AB171" s="618">
        <v>0</v>
      </c>
      <c r="AC171" s="521"/>
      <c r="AD171" s="618">
        <f>+'P01 2024'!BX96</f>
        <v>260000</v>
      </c>
      <c r="AE171" s="521"/>
      <c r="AF171" s="1356"/>
      <c r="AG171" s="299"/>
      <c r="AH171" s="809"/>
      <c r="AI171" s="118"/>
      <c r="AJ171" s="534"/>
      <c r="AK171" s="809"/>
      <c r="AL171" s="621"/>
      <c r="AM171" s="621"/>
      <c r="AN171" s="621"/>
      <c r="AO171" s="621"/>
      <c r="AP171" s="621"/>
      <c r="AQ171" s="621"/>
      <c r="AR171" s="621"/>
      <c r="AS171" s="621"/>
      <c r="AT171" s="621"/>
      <c r="AU171" s="761"/>
      <c r="AV171" s="1601"/>
      <c r="AW171" s="1601"/>
      <c r="AX171" s="1601"/>
      <c r="AY171" s="1601"/>
      <c r="AZ171" s="1505"/>
      <c r="BA171" s="1505"/>
      <c r="BB171" s="621"/>
      <c r="BC171" s="621"/>
      <c r="BD171" s="621"/>
      <c r="BE171" s="621"/>
      <c r="BF171" s="621"/>
      <c r="BG171" s="621"/>
      <c r="BH171" s="621"/>
      <c r="BI171" s="722"/>
      <c r="BJ171" s="621"/>
      <c r="BK171" s="722"/>
      <c r="BL171" s="722"/>
      <c r="BM171" s="722"/>
      <c r="BN171" s="722"/>
      <c r="BP171" s="381"/>
      <c r="BQ171" s="621"/>
      <c r="BR171" s="574"/>
      <c r="BS171" s="381"/>
      <c r="BT171" s="624"/>
      <c r="BU171" s="624"/>
    </row>
    <row r="172" spans="1:73" s="99" customFormat="1" ht="15" customHeight="1" x14ac:dyDescent="0.25">
      <c r="A172" s="167"/>
      <c r="B172" s="1593" t="s">
        <v>609</v>
      </c>
      <c r="C172" s="388">
        <v>25</v>
      </c>
      <c r="D172" s="69"/>
      <c r="E172" s="497"/>
      <c r="F172" s="480"/>
      <c r="G172" s="101"/>
      <c r="H172" s="937" t="s">
        <v>614</v>
      </c>
      <c r="I172" s="957">
        <f>+'P01 2024'!H127</f>
        <v>171178</v>
      </c>
      <c r="J172" s="958">
        <f>+'P01 2024'!CE138</f>
        <v>171178</v>
      </c>
      <c r="K172" s="958">
        <f ca="1">+K173</f>
        <v>240948.03899999999</v>
      </c>
      <c r="L172" s="967">
        <f t="shared" ca="1" si="21"/>
        <v>1.4075876514505368</v>
      </c>
      <c r="M172" s="958">
        <f>+'P01 2024'!CG138</f>
        <v>241045.103</v>
      </c>
      <c r="N172" s="943">
        <f t="shared" ref="N172:N197" si="28">+IFERROR(M172/J172,0)</f>
        <v>1.4081546869340686</v>
      </c>
      <c r="O172" s="958">
        <f>+'P01 2024'!CH138</f>
        <v>-69867.103000000003</v>
      </c>
      <c r="P172" s="951">
        <f t="shared" si="23"/>
        <v>-0.40815468693406864</v>
      </c>
      <c r="Q172" s="1332">
        <f>+'P01 2023'!CH140</f>
        <v>171177.61499999999</v>
      </c>
      <c r="R172" s="474">
        <f ca="1">SUMIF(U$3:$AK164,"SI",U172:AK172)</f>
        <v>226291.97978999998</v>
      </c>
      <c r="S172" s="972">
        <f t="shared" ca="1" si="24"/>
        <v>1.3219717998174001</v>
      </c>
      <c r="T172" s="947">
        <f>+'P01 2024'!K127</f>
        <v>46361.197</v>
      </c>
      <c r="U172" s="897">
        <f>+U173</f>
        <v>37032.949979999998</v>
      </c>
      <c r="V172" s="1234">
        <f>+'P01 2024'!Q79</f>
        <v>14217.105</v>
      </c>
      <c r="W172" s="1212">
        <f>+W173</f>
        <v>7855.0455599999996</v>
      </c>
      <c r="X172" s="513">
        <f>+'P01 2024'!AE97</f>
        <v>18537.891</v>
      </c>
      <c r="Y172" s="1212">
        <v>0</v>
      </c>
      <c r="Z172" s="531">
        <f>+'P01 2024'!AT87</f>
        <v>27389.353999999999</v>
      </c>
      <c r="AA172" s="486">
        <f>+AA173</f>
        <v>31441.180319999999</v>
      </c>
      <c r="AB172" s="1484">
        <f>+'P01 2024'!BI81</f>
        <v>106480.196</v>
      </c>
      <c r="AC172" s="486">
        <f>+AC173</f>
        <v>119760.459615</v>
      </c>
      <c r="AD172" s="531">
        <f>+'P01 2024'!BX98</f>
        <v>27962.295999999998</v>
      </c>
      <c r="AE172" s="486">
        <f>+AE173</f>
        <v>30202.344314999995</v>
      </c>
      <c r="AF172" s="1272">
        <f>+'P01 2023'!CP109</f>
        <v>78596.793000000005</v>
      </c>
      <c r="AG172" s="531">
        <f>+'P01 2023'!DF96</f>
        <v>21246.516</v>
      </c>
      <c r="AH172" s="623">
        <f>+'P01 2023'!DX115</f>
        <v>40484.771000000001</v>
      </c>
      <c r="AI172" s="489">
        <f>+'P01 2023'!EN109</f>
        <v>54669.902000000002</v>
      </c>
      <c r="AJ172" s="531">
        <f>+'P01 2023'!FD99</f>
        <v>46527.267999999996</v>
      </c>
      <c r="AK172" s="623">
        <f>+'P01 2023'!FS130</f>
        <v>48012.457999999999</v>
      </c>
      <c r="AL172" s="621"/>
      <c r="AM172" s="621"/>
      <c r="AN172" s="621"/>
      <c r="AO172" s="621"/>
      <c r="AP172" s="621"/>
      <c r="AQ172" s="621"/>
      <c r="AR172" s="621"/>
      <c r="AS172" s="621"/>
      <c r="AT172" s="621"/>
      <c r="AU172" s="761"/>
      <c r="AV172" s="1601"/>
      <c r="AW172" s="1601"/>
      <c r="AX172" s="1601"/>
      <c r="AY172" s="1601"/>
      <c r="AZ172" s="1505"/>
      <c r="BA172" s="1505"/>
      <c r="BB172" s="621"/>
      <c r="BC172" s="621"/>
      <c r="BD172" s="621"/>
      <c r="BE172" s="621"/>
      <c r="BF172" s="621"/>
      <c r="BG172" s="621"/>
      <c r="BH172" s="621"/>
      <c r="BI172" s="722"/>
      <c r="BJ172" s="620"/>
      <c r="BK172" s="621"/>
      <c r="BL172" s="381"/>
      <c r="BM172" s="381"/>
      <c r="BN172" s="575"/>
      <c r="BO172" s="575"/>
      <c r="BP172" s="381"/>
      <c r="BQ172" s="621"/>
      <c r="BR172" s="574"/>
      <c r="BS172" s="381"/>
      <c r="BT172" s="624"/>
      <c r="BU172" s="624"/>
    </row>
    <row r="173" spans="1:73" s="626" customFormat="1" ht="15" customHeight="1" x14ac:dyDescent="0.25">
      <c r="A173" s="167"/>
      <c r="B173" s="1593" t="s">
        <v>610</v>
      </c>
      <c r="C173" s="168"/>
      <c r="D173" s="576" t="s">
        <v>972</v>
      </c>
      <c r="E173" s="1581"/>
      <c r="F173" s="1582"/>
      <c r="G173" s="576" t="s">
        <v>670</v>
      </c>
      <c r="H173" s="938" t="s">
        <v>613</v>
      </c>
      <c r="I173" s="1583">
        <f>+'P01 2024'!H128</f>
        <v>171178</v>
      </c>
      <c r="J173" s="960">
        <f>+'P01 2024'!CE139</f>
        <v>171178</v>
      </c>
      <c r="K173" s="960">
        <f ca="1">SUMIF(T$3:$AK158,"ok",T173:AK173)</f>
        <v>240948.03899999999</v>
      </c>
      <c r="L173" s="962">
        <f t="shared" ca="1" si="21"/>
        <v>1.4075876514505368</v>
      </c>
      <c r="M173" s="960">
        <f>+'P01 2024'!CG139</f>
        <v>241045.103</v>
      </c>
      <c r="N173" s="962">
        <f t="shared" si="28"/>
        <v>1.4081546869340686</v>
      </c>
      <c r="O173" s="960">
        <f>+'P01 2024'!CH139</f>
        <v>-69867.103000000003</v>
      </c>
      <c r="P173" s="952">
        <f t="shared" si="23"/>
        <v>-0.40815468693406864</v>
      </c>
      <c r="Q173" s="577">
        <f>+'P01 2023'!CH140</f>
        <v>171177.61499999999</v>
      </c>
      <c r="R173" s="577">
        <f ca="1">SUMIF(U$3:$AK165,"SI",U173:AK173)</f>
        <v>226291.97978999998</v>
      </c>
      <c r="S173" s="973">
        <f t="shared" ca="1" si="24"/>
        <v>1.3219717998174001</v>
      </c>
      <c r="T173" s="946">
        <f>+'P01 2024'!K128</f>
        <v>46361.197</v>
      </c>
      <c r="U173" s="898">
        <f>+'P01 2023'!I132</f>
        <v>37032.949979999998</v>
      </c>
      <c r="V173" s="534">
        <f>+'P01 2024'!Q80</f>
        <v>14217.105</v>
      </c>
      <c r="W173" s="1213">
        <f>+'P01 2023'!N94</f>
        <v>7855.0455599999996</v>
      </c>
      <c r="X173" s="514">
        <f>+'P01 2024'!AE98</f>
        <v>18537.891</v>
      </c>
      <c r="Y173" s="1213">
        <v>0</v>
      </c>
      <c r="Z173" s="534">
        <f>+'P01 2024'!AT88</f>
        <v>27389.353999999999</v>
      </c>
      <c r="AA173" s="521">
        <f>+'P01 2023'!AT111</f>
        <v>31441.180319999999</v>
      </c>
      <c r="AB173" s="618">
        <f>+'P01 2024'!BI82</f>
        <v>106480.196</v>
      </c>
      <c r="AC173" s="492">
        <f>+'P01 2023'!BJ103</f>
        <v>119760.459615</v>
      </c>
      <c r="AD173" s="618">
        <f>+'P01 2024'!BX99</f>
        <v>27962.295999999998</v>
      </c>
      <c r="AE173" s="521">
        <f>+'P01 2023'!BZ110</f>
        <v>30202.344314999995</v>
      </c>
      <c r="AF173" s="1356">
        <f>+'P01 2023'!CP110</f>
        <v>78596.793000000005</v>
      </c>
      <c r="AG173" s="534">
        <f>+'P01 2023'!DF97</f>
        <v>21246.516</v>
      </c>
      <c r="AH173" s="805">
        <f>+'P01 2023'!DX116</f>
        <v>40484.771000000001</v>
      </c>
      <c r="AI173" s="118">
        <f>+'P01 2023'!EN110</f>
        <v>54669.902000000002</v>
      </c>
      <c r="AJ173" s="534">
        <f>+'P01 2023'!FD100</f>
        <v>46527.267999999996</v>
      </c>
      <c r="AK173" s="809">
        <f>+'P01 2023'!FS131</f>
        <v>48012.457999999999</v>
      </c>
      <c r="AL173" s="621"/>
      <c r="AM173" s="621"/>
      <c r="AN173" s="621"/>
      <c r="AO173" s="621"/>
      <c r="AP173" s="621"/>
      <c r="AQ173" s="621"/>
      <c r="AR173" s="621"/>
      <c r="AS173" s="621"/>
      <c r="AT173" s="621"/>
      <c r="AU173" s="761"/>
      <c r="AV173" s="1601"/>
      <c r="AW173" s="1601"/>
      <c r="AX173" s="1601"/>
      <c r="AY173" s="1601"/>
      <c r="AZ173" s="1505"/>
      <c r="BA173" s="1505"/>
      <c r="BB173" s="621"/>
      <c r="BC173" s="621"/>
      <c r="BD173" s="621"/>
      <c r="BE173" s="621"/>
      <c r="BF173" s="621"/>
      <c r="BG173" s="621"/>
      <c r="BH173" s="621"/>
      <c r="BI173" s="722"/>
      <c r="BJ173" s="620"/>
      <c r="BK173" s="621"/>
      <c r="BL173" s="381"/>
      <c r="BM173" s="381"/>
      <c r="BN173" s="575"/>
      <c r="BO173" s="575"/>
      <c r="BP173" s="625"/>
      <c r="BQ173" s="621"/>
      <c r="BR173" s="574"/>
      <c r="BS173" s="381"/>
      <c r="BT173" s="624"/>
      <c r="BU173" s="624"/>
    </row>
    <row r="174" spans="1:73" ht="14.25" hidden="1" customHeight="1" x14ac:dyDescent="0.25">
      <c r="B174" s="1593" t="s">
        <v>912</v>
      </c>
      <c r="C174" s="608"/>
      <c r="D174" s="576"/>
      <c r="E174" s="1581"/>
      <c r="F174" s="576"/>
      <c r="G174" s="576" t="s">
        <v>915</v>
      </c>
      <c r="H174" s="928" t="s">
        <v>914</v>
      </c>
      <c r="I174" s="959">
        <f>+'P01 2024'!H129</f>
        <v>71000</v>
      </c>
      <c r="J174" s="960">
        <f>+'P01 2024'!CE140</f>
        <v>71000</v>
      </c>
      <c r="K174" s="960">
        <f ca="1">SUMIF(T$3:$AK161,"ok",T174:AK174)</f>
        <v>240948.03899999999</v>
      </c>
      <c r="L174" s="962">
        <f t="shared" ca="1" si="21"/>
        <v>3.3936343521126759</v>
      </c>
      <c r="M174" s="960">
        <f>+'P01 2024'!CG140</f>
        <v>240948.03899999999</v>
      </c>
      <c r="N174" s="962">
        <f t="shared" si="28"/>
        <v>3.3936343521126759</v>
      </c>
      <c r="O174" s="960">
        <f>+'P01 2024'!CH140</f>
        <v>-169948.03899999999</v>
      </c>
      <c r="P174" s="952">
        <f t="shared" si="23"/>
        <v>-2.3936343521126759</v>
      </c>
      <c r="Q174" s="514">
        <v>0</v>
      </c>
      <c r="R174" s="577">
        <f ca="1">SUMIF(U$3:$AK166,"SI",U174:AK174)</f>
        <v>29940.460334999996</v>
      </c>
      <c r="S174" s="973" t="str">
        <f t="shared" ca="1" si="24"/>
        <v>0,00%</v>
      </c>
      <c r="T174" s="946">
        <f>+'P01 2024'!K129</f>
        <v>46361.197</v>
      </c>
      <c r="U174" s="900">
        <v>0</v>
      </c>
      <c r="V174" s="534">
        <f>+'P01 2024'!Q81</f>
        <v>14217.105</v>
      </c>
      <c r="W174" s="1284">
        <v>0</v>
      </c>
      <c r="X174" s="514">
        <f>+'P01 2024'!AE99</f>
        <v>18537.891</v>
      </c>
      <c r="Y174" s="1284">
        <v>0</v>
      </c>
      <c r="Z174" s="534">
        <f>+'P01 2024'!AT89</f>
        <v>27389.353999999999</v>
      </c>
      <c r="AA174" s="900">
        <v>0</v>
      </c>
      <c r="AB174" s="1490">
        <f>+'P01 2024'!BI83</f>
        <v>106480.196</v>
      </c>
      <c r="AC174" s="521">
        <v>0</v>
      </c>
      <c r="AD174" s="618">
        <f>+'P01 2024'!BX100</f>
        <v>27962.295999999998</v>
      </c>
      <c r="AE174" s="521">
        <f>+'P01 2023'!BZ111</f>
        <v>29940.460334999996</v>
      </c>
      <c r="AF174" s="1356">
        <f>+'P01 2023'!CP111</f>
        <v>78596.793000000005</v>
      </c>
      <c r="AG174" s="299">
        <f>+'P01 2023'!DF98</f>
        <v>21246.516</v>
      </c>
      <c r="AH174" s="809">
        <f>+'P01 2023'!DX117</f>
        <v>40484.771000000001</v>
      </c>
      <c r="AI174" s="118">
        <f>+'P01 2023'!EN111</f>
        <v>54669.902000000002</v>
      </c>
      <c r="AJ174" s="534">
        <f>+'P01 2023'!FD101</f>
        <v>35511.160000000003</v>
      </c>
      <c r="AK174" s="809">
        <f>+'P01 2023'!FS132</f>
        <v>46686.633000000002</v>
      </c>
      <c r="AL174" s="621"/>
      <c r="AM174" s="621"/>
      <c r="AN174" s="621"/>
      <c r="AO174" s="621"/>
      <c r="AP174" s="621"/>
      <c r="AQ174" s="621"/>
      <c r="AR174" s="621"/>
      <c r="AS174" s="621"/>
      <c r="AT174" s="621"/>
      <c r="AU174" s="761"/>
      <c r="AV174" s="1601"/>
      <c r="AW174" s="1601"/>
      <c r="AX174" s="1601"/>
      <c r="AY174" s="1601"/>
      <c r="AZ174" s="1505"/>
      <c r="BA174" s="1505"/>
      <c r="BB174" s="621"/>
      <c r="BC174" s="621"/>
      <c r="BD174" s="621"/>
      <c r="BE174" s="621"/>
      <c r="BF174" s="621"/>
      <c r="BG174" s="621"/>
      <c r="BH174" s="621"/>
      <c r="BI174" s="722"/>
      <c r="BK174" s="621"/>
      <c r="BL174" s="381"/>
      <c r="BM174" s="381"/>
      <c r="BP174" s="381"/>
      <c r="BQ174" s="621"/>
      <c r="BR174" s="574"/>
      <c r="BS174" s="381"/>
      <c r="BT174" s="624"/>
      <c r="BU174" s="624"/>
    </row>
    <row r="175" spans="1:73" ht="14.25" hidden="1" customHeight="1" x14ac:dyDescent="0.25">
      <c r="B175" s="1593" t="s">
        <v>918</v>
      </c>
      <c r="C175" s="608"/>
      <c r="D175" s="576"/>
      <c r="E175" s="576"/>
      <c r="F175" s="576"/>
      <c r="G175" s="576" t="s">
        <v>978</v>
      </c>
      <c r="H175" s="928" t="s">
        <v>925</v>
      </c>
      <c r="I175" s="959">
        <f>+'P01 2024'!H130</f>
        <v>100</v>
      </c>
      <c r="J175" s="960">
        <f>+'P01 2024'!CE141</f>
        <v>100</v>
      </c>
      <c r="K175" s="960">
        <f ca="1">SUMIF(U$3:$AK162,"ok",U175:AK175)</f>
        <v>0</v>
      </c>
      <c r="L175" s="962">
        <f t="shared" ca="1" si="21"/>
        <v>0</v>
      </c>
      <c r="M175" s="960">
        <f>+'P01 2024'!CG141</f>
        <v>0</v>
      </c>
      <c r="N175" s="962">
        <f t="shared" si="28"/>
        <v>0</v>
      </c>
      <c r="O175" s="960">
        <f>+'P01 2024'!CH141</f>
        <v>100</v>
      </c>
      <c r="P175" s="952">
        <f t="shared" si="23"/>
        <v>1</v>
      </c>
      <c r="Q175" s="514">
        <v>0</v>
      </c>
      <c r="R175" s="577">
        <f ca="1">SUMIF(U$3:$AK167,"SI",U175:AK175)</f>
        <v>0</v>
      </c>
      <c r="S175" s="973" t="str">
        <f t="shared" ca="1" si="24"/>
        <v>0,00%</v>
      </c>
      <c r="T175" s="946">
        <f>+'P01 2024'!K130</f>
        <v>0</v>
      </c>
      <c r="U175" s="900">
        <v>0</v>
      </c>
      <c r="V175" s="823">
        <v>0</v>
      </c>
      <c r="W175" s="1284">
        <v>0</v>
      </c>
      <c r="X175" s="514">
        <v>0</v>
      </c>
      <c r="Y175" s="1284">
        <v>0</v>
      </c>
      <c r="Z175" s="823">
        <v>0</v>
      </c>
      <c r="AA175" s="900">
        <v>0</v>
      </c>
      <c r="AB175" s="1490">
        <v>0</v>
      </c>
      <c r="AC175" s="900">
        <v>0</v>
      </c>
      <c r="AD175" s="1490">
        <v>0</v>
      </c>
      <c r="AE175" s="900">
        <v>0</v>
      </c>
      <c r="AF175" s="657">
        <v>0</v>
      </c>
      <c r="AG175" s="823">
        <v>0</v>
      </c>
      <c r="AH175" s="809">
        <v>0</v>
      </c>
      <c r="AI175" s="118">
        <v>0</v>
      </c>
      <c r="AJ175" s="534">
        <f>+'P01 2023'!FD102</f>
        <v>11016.108</v>
      </c>
      <c r="AK175" s="809">
        <f>+'P01 2023'!FS133</f>
        <v>1325.825</v>
      </c>
      <c r="AL175" s="621"/>
      <c r="AM175" s="621"/>
      <c r="AN175" s="621"/>
      <c r="AO175" s="621"/>
      <c r="AP175" s="621"/>
      <c r="AQ175" s="621"/>
      <c r="AR175" s="621"/>
      <c r="AS175" s="621"/>
      <c r="AT175" s="621"/>
      <c r="AU175" s="761"/>
      <c r="AV175" s="1601"/>
      <c r="AW175" s="1601"/>
      <c r="AX175" s="1601"/>
      <c r="AY175" s="1601"/>
      <c r="AZ175" s="1505"/>
      <c r="BA175" s="1505"/>
      <c r="BB175" s="621"/>
      <c r="BC175" s="621"/>
      <c r="BD175" s="621"/>
      <c r="BE175" s="621"/>
      <c r="BF175" s="621"/>
      <c r="BG175" s="621"/>
      <c r="BH175" s="621"/>
      <c r="BI175" s="722"/>
      <c r="BK175" s="621"/>
      <c r="BL175" s="381"/>
      <c r="BM175" s="381"/>
      <c r="BP175" s="381"/>
      <c r="BQ175" s="621"/>
      <c r="BR175" s="574"/>
      <c r="BS175" s="381"/>
      <c r="BT175" s="624"/>
      <c r="BU175" s="624"/>
    </row>
    <row r="176" spans="1:73" ht="14.25" hidden="1" customHeight="1" x14ac:dyDescent="0.25">
      <c r="B176" s="1593" t="s">
        <v>919</v>
      </c>
      <c r="C176" s="608"/>
      <c r="D176" s="576"/>
      <c r="E176" s="576"/>
      <c r="F176" s="576"/>
      <c r="G176" s="576" t="s">
        <v>979</v>
      </c>
      <c r="H176" s="928" t="s">
        <v>926</v>
      </c>
      <c r="I176" s="959">
        <f>+'P01 2024'!H131</f>
        <v>78</v>
      </c>
      <c r="J176" s="960">
        <f>+'P01 2024'!CE142</f>
        <v>78</v>
      </c>
      <c r="K176" s="960">
        <f ca="1">SUMIF(U$3:$AK163,"ok",U176:AK176)</f>
        <v>0</v>
      </c>
      <c r="L176" s="962">
        <f t="shared" ca="1" si="21"/>
        <v>0</v>
      </c>
      <c r="M176" s="960">
        <f>+'P01 2024'!CG142</f>
        <v>0</v>
      </c>
      <c r="N176" s="962">
        <f t="shared" si="28"/>
        <v>0</v>
      </c>
      <c r="O176" s="960">
        <f>+'P01 2024'!CH142</f>
        <v>78</v>
      </c>
      <c r="P176" s="952">
        <f t="shared" si="23"/>
        <v>1</v>
      </c>
      <c r="Q176" s="514">
        <v>0</v>
      </c>
      <c r="R176" s="577">
        <f ca="1">SUMIF(U$3:$AK168,"SI",U176:AK176)</f>
        <v>0</v>
      </c>
      <c r="S176" s="973" t="str">
        <f t="shared" ca="1" si="24"/>
        <v>0,00%</v>
      </c>
      <c r="T176" s="946">
        <f>+'P01 2024'!K131</f>
        <v>0</v>
      </c>
      <c r="U176" s="900">
        <v>0</v>
      </c>
      <c r="V176" s="823">
        <v>0</v>
      </c>
      <c r="W176" s="1284">
        <v>0</v>
      </c>
      <c r="X176" s="514">
        <v>0</v>
      </c>
      <c r="Y176" s="1284">
        <v>0</v>
      </c>
      <c r="Z176" s="823">
        <v>0</v>
      </c>
      <c r="AA176" s="900">
        <v>0</v>
      </c>
      <c r="AB176" s="1490">
        <v>0</v>
      </c>
      <c r="AC176" s="900">
        <v>0</v>
      </c>
      <c r="AD176" s="1490">
        <v>0</v>
      </c>
      <c r="AE176" s="900">
        <v>0</v>
      </c>
      <c r="AF176" s="657">
        <v>0</v>
      </c>
      <c r="AG176" s="823">
        <v>0</v>
      </c>
      <c r="AH176" s="809">
        <v>0</v>
      </c>
      <c r="AI176" s="118">
        <v>0</v>
      </c>
      <c r="AJ176" s="534">
        <v>0</v>
      </c>
      <c r="AK176" s="809">
        <v>0</v>
      </c>
      <c r="AL176" s="621"/>
      <c r="AM176" s="621"/>
      <c r="AN176" s="621"/>
      <c r="AO176" s="621"/>
      <c r="AP176" s="621"/>
      <c r="AQ176" s="621"/>
      <c r="AR176" s="621"/>
      <c r="AS176" s="621"/>
      <c r="AT176" s="621"/>
      <c r="AU176" s="761"/>
      <c r="AV176" s="1601"/>
      <c r="AW176" s="1601"/>
      <c r="AX176" s="1601"/>
      <c r="AY176" s="1601"/>
      <c r="AZ176" s="1505"/>
      <c r="BA176" s="1505"/>
      <c r="BB176" s="621"/>
      <c r="BC176" s="621"/>
      <c r="BD176" s="621"/>
      <c r="BE176" s="621"/>
      <c r="BF176" s="621"/>
      <c r="BG176" s="621"/>
      <c r="BH176" s="621"/>
      <c r="BI176" s="722"/>
      <c r="BK176" s="621"/>
      <c r="BL176" s="381"/>
      <c r="BM176" s="381"/>
      <c r="BP176" s="381"/>
      <c r="BQ176" s="621"/>
      <c r="BR176" s="574"/>
      <c r="BS176" s="381"/>
      <c r="BT176" s="624"/>
      <c r="BU176" s="624"/>
    </row>
    <row r="177" spans="1:73" ht="14.25" hidden="1" customHeight="1" x14ac:dyDescent="0.25">
      <c r="B177" s="1593" t="s">
        <v>920</v>
      </c>
      <c r="C177" s="608"/>
      <c r="D177" s="576"/>
      <c r="E177" s="576"/>
      <c r="F177" s="576"/>
      <c r="G177" s="576" t="s">
        <v>924</v>
      </c>
      <c r="H177" s="928" t="s">
        <v>51</v>
      </c>
      <c r="I177" s="959">
        <f>+'P01 2024'!H132</f>
        <v>100000</v>
      </c>
      <c r="J177" s="960">
        <f>+'P01 2024'!CE143</f>
        <v>100000</v>
      </c>
      <c r="K177" s="960">
        <f ca="1">+K173-K174-K175</f>
        <v>0</v>
      </c>
      <c r="L177" s="962">
        <f t="shared" ca="1" si="21"/>
        <v>0</v>
      </c>
      <c r="M177" s="960">
        <f>+'P01 2024'!CG143</f>
        <v>97.063999999999993</v>
      </c>
      <c r="N177" s="962">
        <f t="shared" si="28"/>
        <v>9.7063999999999994E-4</v>
      </c>
      <c r="O177" s="960">
        <f>+'P01 2024'!CH143</f>
        <v>99902.936000000002</v>
      </c>
      <c r="P177" s="952">
        <f t="shared" si="23"/>
        <v>0.99902935999999998</v>
      </c>
      <c r="Q177" s="514">
        <v>0</v>
      </c>
      <c r="R177" s="577">
        <f ca="1">SUMIF(U$3:$AK169,"SI",U177:AK177)</f>
        <v>0</v>
      </c>
      <c r="S177" s="973" t="str">
        <f t="shared" ca="1" si="24"/>
        <v>0,00%</v>
      </c>
      <c r="T177" s="946">
        <f>+'P01 2024'!K132</f>
        <v>0</v>
      </c>
      <c r="U177" s="900">
        <v>0</v>
      </c>
      <c r="V177" s="823">
        <v>0</v>
      </c>
      <c r="W177" s="1284">
        <v>0</v>
      </c>
      <c r="X177" s="514">
        <v>0</v>
      </c>
      <c r="Y177" s="1284">
        <v>0</v>
      </c>
      <c r="Z177" s="823">
        <v>0</v>
      </c>
      <c r="AA177" s="900">
        <v>0</v>
      </c>
      <c r="AB177" s="1490">
        <v>0</v>
      </c>
      <c r="AC177" s="900">
        <v>0</v>
      </c>
      <c r="AD177" s="1490">
        <v>0</v>
      </c>
      <c r="AE177" s="900">
        <v>0</v>
      </c>
      <c r="AF177" s="657">
        <v>0</v>
      </c>
      <c r="AG177" s="823">
        <v>0</v>
      </c>
      <c r="AH177" s="809">
        <v>0</v>
      </c>
      <c r="AI177" s="118">
        <v>0</v>
      </c>
      <c r="AJ177" s="534">
        <v>0</v>
      </c>
      <c r="AK177" s="809">
        <f>+'P01 2023'!FS134</f>
        <v>0</v>
      </c>
      <c r="AL177" s="621"/>
      <c r="AM177" s="621"/>
      <c r="AN177" s="621"/>
      <c r="AO177" s="621"/>
      <c r="AP177" s="621"/>
      <c r="AQ177" s="621"/>
      <c r="AR177" s="621"/>
      <c r="AS177" s="621"/>
      <c r="AT177" s="621"/>
      <c r="AU177" s="761"/>
      <c r="AV177" s="1601"/>
      <c r="AW177" s="1601"/>
      <c r="AX177" s="1601"/>
      <c r="AY177" s="1601"/>
      <c r="AZ177" s="1505"/>
      <c r="BA177" s="1505"/>
      <c r="BB177" s="621"/>
      <c r="BC177" s="621"/>
      <c r="BD177" s="621"/>
      <c r="BE177" s="621"/>
      <c r="BF177" s="621"/>
      <c r="BG177" s="621"/>
      <c r="BH177" s="621"/>
      <c r="BI177" s="722"/>
      <c r="BK177" s="621"/>
      <c r="BL177" s="381"/>
      <c r="BM177" s="381"/>
      <c r="BP177" s="381"/>
      <c r="BQ177" s="621"/>
      <c r="BR177" s="574"/>
      <c r="BS177" s="381"/>
      <c r="BT177" s="624"/>
      <c r="BU177" s="624"/>
    </row>
    <row r="178" spans="1:73" ht="15" customHeight="1" x14ac:dyDescent="0.25">
      <c r="B178" s="1593" t="s">
        <v>590</v>
      </c>
      <c r="C178" s="388">
        <v>29</v>
      </c>
      <c r="D178" s="69" t="s">
        <v>2</v>
      </c>
      <c r="E178" s="14"/>
      <c r="F178" s="14"/>
      <c r="G178" s="481"/>
      <c r="H178" s="937" t="s">
        <v>306</v>
      </c>
      <c r="I178" s="957">
        <f>+'P01 2024'!H135</f>
        <v>262003</v>
      </c>
      <c r="J178" s="958">
        <f>+'P01 2024'!CE144</f>
        <v>306345</v>
      </c>
      <c r="K178" s="958">
        <f ca="1">SUMIF(T$3:$AK161,"ok",T178:AK178)</f>
        <v>43399.023999999998</v>
      </c>
      <c r="L178" s="967">
        <f t="shared" ca="1" si="21"/>
        <v>0.14166715304640193</v>
      </c>
      <c r="M178" s="958">
        <f>+'P01 2024'!CG144</f>
        <v>113177.239</v>
      </c>
      <c r="N178" s="943">
        <f t="shared" si="28"/>
        <v>0.36944372847606455</v>
      </c>
      <c r="O178" s="958">
        <f>+'P01 2024'!CH144</f>
        <v>193167.761</v>
      </c>
      <c r="P178" s="951">
        <f t="shared" si="23"/>
        <v>0.63055627152393545</v>
      </c>
      <c r="Q178" s="1332">
        <f>+'P01 2023'!CH145</f>
        <v>343776.28499999997</v>
      </c>
      <c r="R178" s="474">
        <f ca="1">SUMIF(U$3:$AK165,"SI",U178:AK178)</f>
        <v>61933.055535</v>
      </c>
      <c r="S178" s="972">
        <f t="shared" ca="1" si="24"/>
        <v>0.18015511318647243</v>
      </c>
      <c r="T178" s="947">
        <f>+'P01 2024'!K135</f>
        <v>4153.875</v>
      </c>
      <c r="U178" s="486">
        <v>0</v>
      </c>
      <c r="V178" s="531">
        <f>+'P01 2024'!Q82</f>
        <v>30556.598999999998</v>
      </c>
      <c r="W178" s="524">
        <v>0</v>
      </c>
      <c r="X178" s="513">
        <v>0</v>
      </c>
      <c r="Y178" s="524">
        <v>0</v>
      </c>
      <c r="Z178" s="195">
        <f>+'P01 2024'!AT90</f>
        <v>6196.2250000000004</v>
      </c>
      <c r="AA178" s="192">
        <f>+AA183+AA186</f>
        <v>4284.8999999999996</v>
      </c>
      <c r="AB178" s="617">
        <v>0</v>
      </c>
      <c r="AC178" s="192">
        <f>+'P01 2023'!BJ104</f>
        <v>4566.9375</v>
      </c>
      <c r="AD178" s="617">
        <f>+'P01 2024'!BX101</f>
        <v>2492.3249999999998</v>
      </c>
      <c r="AE178" s="486">
        <f>+'P01 2023'!BZ112</f>
        <v>53081.218034999998</v>
      </c>
      <c r="AF178" s="1272">
        <f>+'P01 2023'!CP114</f>
        <v>12361.918</v>
      </c>
      <c r="AG178" s="623">
        <f>+'P01 2023'!DF99</f>
        <v>25464.600999999999</v>
      </c>
      <c r="AH178" s="392">
        <f>+'P01 2023'!DX118</f>
        <v>68491.093999999997</v>
      </c>
      <c r="AI178" s="617">
        <f>+'P01 2023'!EN112</f>
        <v>26989.200000000001</v>
      </c>
      <c r="AJ178" s="623">
        <f>+'P01 2023'!FD103</f>
        <v>35304.067000000003</v>
      </c>
      <c r="AK178" s="623">
        <f>+'P01 2023'!FS135</f>
        <v>103292.602</v>
      </c>
      <c r="AL178" s="621"/>
      <c r="AM178" s="621"/>
      <c r="AN178" s="621"/>
      <c r="AO178" s="621"/>
      <c r="AP178" s="621"/>
      <c r="AQ178" s="621"/>
      <c r="AR178" s="621"/>
      <c r="AS178" s="621"/>
      <c r="AT178" s="621"/>
      <c r="AU178" s="761"/>
      <c r="AV178" s="1601"/>
      <c r="AW178" s="1601"/>
      <c r="AX178" s="1601"/>
      <c r="AY178" s="1601"/>
      <c r="AZ178" s="1505"/>
      <c r="BA178" s="1505"/>
      <c r="BB178" s="621"/>
      <c r="BC178" s="621"/>
      <c r="BD178" s="621"/>
      <c r="BE178" s="621"/>
      <c r="BF178" s="621"/>
      <c r="BG178" s="621"/>
      <c r="BH178" s="621"/>
      <c r="BI178" s="722"/>
      <c r="BK178" s="621"/>
      <c r="BL178" s="381"/>
      <c r="BM178" s="381"/>
      <c r="BP178" s="381"/>
      <c r="BQ178" s="621"/>
      <c r="BR178" s="574"/>
      <c r="BS178" s="381"/>
      <c r="BT178" s="624"/>
      <c r="BU178" s="624"/>
    </row>
    <row r="179" spans="1:73" ht="15" customHeight="1" x14ac:dyDescent="0.25">
      <c r="B179" s="1593" t="s">
        <v>811</v>
      </c>
      <c r="C179" s="168"/>
      <c r="D179" s="1328" t="s">
        <v>165</v>
      </c>
      <c r="E179" s="482"/>
      <c r="F179" s="16"/>
      <c r="G179" s="611" t="s">
        <v>819</v>
      </c>
      <c r="H179" s="615" t="s">
        <v>818</v>
      </c>
      <c r="I179" s="959">
        <f>+'P01 2024'!H136</f>
        <v>33120</v>
      </c>
      <c r="J179" s="960">
        <f>+'P01 2024'!CE145</f>
        <v>22500</v>
      </c>
      <c r="K179" s="960">
        <f ca="1">SUMIF(U$3:$AK162,"ok",U179:AK179)</f>
        <v>22456.598999999998</v>
      </c>
      <c r="L179" s="962">
        <f t="shared" ca="1" si="21"/>
        <v>0.99807106666666656</v>
      </c>
      <c r="M179" s="960">
        <f>+'P01 2024'!CG145</f>
        <v>22456.598999999998</v>
      </c>
      <c r="N179" s="962">
        <f t="shared" si="28"/>
        <v>0.99807106666666656</v>
      </c>
      <c r="O179" s="960">
        <f>+'P01 2024'!CH145</f>
        <v>43.401000000000003</v>
      </c>
      <c r="P179" s="952">
        <f t="shared" si="23"/>
        <v>1.9289333333333335E-3</v>
      </c>
      <c r="Q179" s="48">
        <f>+'P01 2023'!CH146</f>
        <v>85815.989999999991</v>
      </c>
      <c r="R179" s="48">
        <f ca="1">SUMIF(U$3:$AK164,"SI",U179:AK179)</f>
        <v>52711.723034999995</v>
      </c>
      <c r="S179" s="973">
        <f t="shared" ca="1" si="24"/>
        <v>0.61424127409122709</v>
      </c>
      <c r="T179" s="946">
        <f>+'P01 2024'!K136</f>
        <v>0</v>
      </c>
      <c r="U179" s="492">
        <v>0</v>
      </c>
      <c r="V179" s="534">
        <f>+'P01 2024'!Q83</f>
        <v>22456.598999999998</v>
      </c>
      <c r="W179" s="1285">
        <v>0</v>
      </c>
      <c r="X179" s="514">
        <v>0</v>
      </c>
      <c r="Y179" s="1285">
        <v>0</v>
      </c>
      <c r="Z179" s="612">
        <v>0</v>
      </c>
      <c r="AA179" s="1227">
        <v>0</v>
      </c>
      <c r="AB179" s="1491">
        <v>0</v>
      </c>
      <c r="AC179" s="1227">
        <v>0</v>
      </c>
      <c r="AD179" s="1491">
        <v>0</v>
      </c>
      <c r="AE179" s="492">
        <f>+'P01 2023'!BZ113</f>
        <v>52711.723034999995</v>
      </c>
      <c r="AF179" s="618">
        <v>0</v>
      </c>
      <c r="AG179" s="391">
        <f>+'P01 2023'!DF100</f>
        <v>25464.600999999999</v>
      </c>
      <c r="AH179" s="534">
        <f>+'P01 2023'!DX119</f>
        <v>0</v>
      </c>
      <c r="AI179" s="299">
        <v>0</v>
      </c>
      <c r="AJ179" s="391">
        <v>0</v>
      </c>
      <c r="AK179" s="805">
        <f>+'P01 2023'!FS136</f>
        <v>0</v>
      </c>
      <c r="AL179" s="621"/>
      <c r="AM179" s="621"/>
      <c r="AN179" s="621"/>
      <c r="AO179" s="621"/>
      <c r="AP179" s="621"/>
      <c r="AQ179" s="621"/>
      <c r="AR179" s="621"/>
      <c r="AS179" s="621"/>
      <c r="AT179" s="621"/>
      <c r="AU179" s="761"/>
      <c r="AV179" s="1601"/>
      <c r="AW179" s="1601"/>
      <c r="AX179" s="1601"/>
      <c r="AY179" s="1601"/>
      <c r="AZ179" s="1505"/>
      <c r="BA179" s="1505"/>
      <c r="BB179" s="621"/>
      <c r="BC179" s="621"/>
      <c r="BD179" s="621"/>
      <c r="BE179" s="621"/>
      <c r="BF179" s="621"/>
      <c r="BG179" s="621"/>
      <c r="BH179" s="621"/>
      <c r="BI179" s="722"/>
      <c r="BK179" s="621"/>
      <c r="BL179" s="381"/>
      <c r="BM179" s="381"/>
      <c r="BP179" s="381"/>
      <c r="BQ179" s="621"/>
      <c r="BR179" s="574"/>
      <c r="BS179" s="381"/>
      <c r="BT179" s="624"/>
      <c r="BU179" s="624"/>
    </row>
    <row r="180" spans="1:73" ht="15" customHeight="1" x14ac:dyDescent="0.25">
      <c r="B180" s="1593" t="s">
        <v>873</v>
      </c>
      <c r="C180" s="168"/>
      <c r="D180" s="1328" t="s">
        <v>166</v>
      </c>
      <c r="E180" s="482"/>
      <c r="F180" s="16"/>
      <c r="G180" s="611" t="s">
        <v>889</v>
      </c>
      <c r="H180" s="615" t="s">
        <v>875</v>
      </c>
      <c r="I180" s="959">
        <v>0</v>
      </c>
      <c r="J180" s="960">
        <f>+'P01 2024'!CE146</f>
        <v>21000</v>
      </c>
      <c r="K180" s="960">
        <f ca="1">SUMIF(U$3:$AK163,"ok",U180:AK180)</f>
        <v>0</v>
      </c>
      <c r="L180" s="962">
        <f t="shared" ca="1" si="21"/>
        <v>0</v>
      </c>
      <c r="M180" s="960">
        <f>+'P01 2024'!CG146</f>
        <v>226.1</v>
      </c>
      <c r="N180" s="962">
        <f t="shared" si="28"/>
        <v>1.0766666666666666E-2</v>
      </c>
      <c r="O180" s="960">
        <f>+'P01 2024'!CH146</f>
        <v>20773.900000000001</v>
      </c>
      <c r="P180" s="952">
        <f t="shared" si="23"/>
        <v>0.98923333333333341</v>
      </c>
      <c r="Q180" s="48">
        <f>+'P01 2023'!CH147</f>
        <v>17085.78</v>
      </c>
      <c r="R180" s="48">
        <f ca="1">SUMIF(U$3:$AK165,"SI",U180:AK180)</f>
        <v>0</v>
      </c>
      <c r="S180" s="973">
        <f t="shared" ca="1" si="24"/>
        <v>0</v>
      </c>
      <c r="T180" s="946">
        <v>0</v>
      </c>
      <c r="U180" s="492">
        <v>0</v>
      </c>
      <c r="V180" s="535">
        <v>0</v>
      </c>
      <c r="W180" s="1285">
        <v>0</v>
      </c>
      <c r="X180" s="514">
        <v>0</v>
      </c>
      <c r="Y180" s="1285">
        <v>0</v>
      </c>
      <c r="Z180" s="612">
        <v>0</v>
      </c>
      <c r="AA180" s="1227">
        <v>0</v>
      </c>
      <c r="AB180" s="1491">
        <v>0</v>
      </c>
      <c r="AC180" s="1227">
        <v>0</v>
      </c>
      <c r="AD180" s="1491">
        <v>0</v>
      </c>
      <c r="AE180" s="492">
        <f>+'P01 2023'!BZ114</f>
        <v>0</v>
      </c>
      <c r="AF180" s="1356">
        <v>0</v>
      </c>
      <c r="AG180" s="391">
        <v>0</v>
      </c>
      <c r="AH180" s="612">
        <v>0</v>
      </c>
      <c r="AI180" s="299">
        <v>0</v>
      </c>
      <c r="AJ180" s="391">
        <v>0</v>
      </c>
      <c r="AK180" s="805">
        <f>+'P01 2023'!FS137</f>
        <v>16184</v>
      </c>
      <c r="AL180" s="621"/>
      <c r="AM180" s="621"/>
      <c r="AN180" s="621"/>
      <c r="AO180" s="621"/>
      <c r="AP180" s="621"/>
      <c r="AQ180" s="621"/>
      <c r="AR180" s="621"/>
      <c r="AS180" s="621"/>
      <c r="AT180" s="621"/>
      <c r="AU180" s="761"/>
      <c r="AV180" s="1601"/>
      <c r="AW180" s="1601"/>
      <c r="AX180" s="1601"/>
      <c r="AY180" s="1601"/>
      <c r="AZ180" s="1505"/>
      <c r="BA180" s="1505"/>
      <c r="BB180" s="621"/>
      <c r="BC180" s="621"/>
      <c r="BD180" s="621"/>
      <c r="BE180" s="621"/>
      <c r="BF180" s="621"/>
      <c r="BG180" s="621"/>
      <c r="BH180" s="621"/>
      <c r="BI180" s="722"/>
      <c r="BK180" s="621"/>
      <c r="BL180" s="381"/>
      <c r="BM180" s="381"/>
      <c r="BP180" s="381"/>
      <c r="BQ180" s="621"/>
      <c r="BR180" s="574"/>
      <c r="BS180" s="381"/>
      <c r="BT180" s="624"/>
      <c r="BU180" s="624"/>
    </row>
    <row r="181" spans="1:73" ht="15" hidden="1" customHeight="1" x14ac:dyDescent="0.25">
      <c r="B181" s="1593" t="s">
        <v>948</v>
      </c>
      <c r="C181" s="1439"/>
      <c r="D181" s="1448" t="s">
        <v>176</v>
      </c>
      <c r="E181" s="1326"/>
      <c r="F181" s="1327"/>
      <c r="G181" s="611" t="s">
        <v>959</v>
      </c>
      <c r="H181" s="615" t="s">
        <v>957</v>
      </c>
      <c r="I181" s="959">
        <v>0</v>
      </c>
      <c r="J181" s="960">
        <v>0</v>
      </c>
      <c r="K181" s="960">
        <f ca="1">SUMIF(U$3:$AK164,"ok",U181:AK181)</f>
        <v>0</v>
      </c>
      <c r="L181" s="962">
        <f t="shared" ca="1" si="21"/>
        <v>0</v>
      </c>
      <c r="M181" s="960">
        <v>0</v>
      </c>
      <c r="N181" s="962">
        <f t="shared" si="28"/>
        <v>0</v>
      </c>
      <c r="O181" s="960">
        <v>0</v>
      </c>
      <c r="P181" s="952">
        <f t="shared" si="23"/>
        <v>0</v>
      </c>
      <c r="Q181" s="514">
        <v>0</v>
      </c>
      <c r="R181" s="48">
        <f ca="1">SUMIF(U$3:$AK166,"SI",U181:AK181)</f>
        <v>0</v>
      </c>
      <c r="S181" s="973" t="str">
        <f t="shared" ca="1" si="24"/>
        <v>0,00%</v>
      </c>
      <c r="T181" s="946">
        <v>0</v>
      </c>
      <c r="U181" s="521">
        <v>0</v>
      </c>
      <c r="V181" s="535">
        <v>0</v>
      </c>
      <c r="W181" s="1129">
        <v>0</v>
      </c>
      <c r="X181" s="514">
        <v>0</v>
      </c>
      <c r="Y181" s="1129">
        <v>0</v>
      </c>
      <c r="Z181" s="534">
        <v>0</v>
      </c>
      <c r="AA181" s="521">
        <v>0</v>
      </c>
      <c r="AB181" s="618">
        <v>0</v>
      </c>
      <c r="AC181" s="521">
        <v>0</v>
      </c>
      <c r="AD181" s="618">
        <v>0</v>
      </c>
      <c r="AE181" s="521">
        <v>0</v>
      </c>
      <c r="AF181" s="618">
        <v>0</v>
      </c>
      <c r="AG181" s="809">
        <v>0</v>
      </c>
      <c r="AH181" s="534">
        <v>0</v>
      </c>
      <c r="AI181" s="534">
        <v>0</v>
      </c>
      <c r="AJ181" s="809">
        <v>0</v>
      </c>
      <c r="AK181" s="809">
        <f>+'P01 2023'!FS138</f>
        <v>20678.966</v>
      </c>
      <c r="AL181" s="621"/>
      <c r="AM181" s="621"/>
      <c r="AN181" s="621"/>
      <c r="AO181" s="621"/>
      <c r="AP181" s="621"/>
      <c r="AQ181" s="621"/>
      <c r="AR181" s="621"/>
      <c r="AS181" s="621"/>
      <c r="AT181" s="621"/>
      <c r="AU181" s="761"/>
      <c r="AV181" s="1601"/>
      <c r="AW181" s="1601"/>
      <c r="AX181" s="1601"/>
      <c r="AY181" s="1601"/>
      <c r="AZ181" s="1505"/>
      <c r="BA181" s="1505"/>
      <c r="BB181" s="621"/>
      <c r="BC181" s="621"/>
      <c r="BD181" s="621"/>
      <c r="BE181" s="621"/>
      <c r="BF181" s="621"/>
      <c r="BG181" s="621"/>
      <c r="BH181" s="621"/>
      <c r="BI181" s="722"/>
      <c r="BK181" s="621"/>
      <c r="BL181" s="381"/>
      <c r="BM181" s="381"/>
      <c r="BP181" s="381"/>
      <c r="BQ181" s="621"/>
      <c r="BR181" s="574"/>
      <c r="BS181" s="381"/>
      <c r="BT181" s="624"/>
      <c r="BU181" s="624"/>
    </row>
    <row r="182" spans="1:73" ht="15" hidden="1" customHeight="1" x14ac:dyDescent="0.25">
      <c r="B182" s="1593" t="s">
        <v>949</v>
      </c>
      <c r="C182" s="1439"/>
      <c r="D182" s="1448"/>
      <c r="E182" s="1326" t="s">
        <v>167</v>
      </c>
      <c r="F182" s="1327"/>
      <c r="G182" s="611" t="s">
        <v>210</v>
      </c>
      <c r="H182" s="615" t="s">
        <v>958</v>
      </c>
      <c r="I182" s="959">
        <v>0</v>
      </c>
      <c r="J182" s="960">
        <v>0</v>
      </c>
      <c r="K182" s="960">
        <f ca="1">SUMIF(U$3:$AK165,"ok",U182:AK182)</f>
        <v>0</v>
      </c>
      <c r="L182" s="962">
        <f t="shared" ca="1" si="21"/>
        <v>0</v>
      </c>
      <c r="M182" s="960">
        <v>0</v>
      </c>
      <c r="N182" s="962">
        <f t="shared" si="28"/>
        <v>0</v>
      </c>
      <c r="O182" s="960">
        <v>0</v>
      </c>
      <c r="P182" s="952">
        <f t="shared" si="23"/>
        <v>0</v>
      </c>
      <c r="Q182" s="514">
        <v>0</v>
      </c>
      <c r="R182" s="48">
        <f ca="1">SUMIF(U$3:$AK167,"SI",U182:AK182)</f>
        <v>0</v>
      </c>
      <c r="S182" s="973" t="str">
        <f t="shared" ca="1" si="24"/>
        <v>0,00%</v>
      </c>
      <c r="T182" s="946">
        <v>0</v>
      </c>
      <c r="U182" s="521">
        <v>0</v>
      </c>
      <c r="V182" s="535">
        <v>0</v>
      </c>
      <c r="W182" s="1129">
        <v>0</v>
      </c>
      <c r="X182" s="514">
        <v>0</v>
      </c>
      <c r="Y182" s="1129">
        <v>0</v>
      </c>
      <c r="Z182" s="534">
        <v>0</v>
      </c>
      <c r="AA182" s="521">
        <v>0</v>
      </c>
      <c r="AB182" s="618">
        <v>0</v>
      </c>
      <c r="AC182" s="521">
        <v>0</v>
      </c>
      <c r="AD182" s="618">
        <v>0</v>
      </c>
      <c r="AE182" s="521">
        <v>0</v>
      </c>
      <c r="AF182" s="618">
        <v>0</v>
      </c>
      <c r="AG182" s="809">
        <v>0</v>
      </c>
      <c r="AH182" s="534">
        <v>0</v>
      </c>
      <c r="AI182" s="534">
        <v>0</v>
      </c>
      <c r="AJ182" s="809">
        <v>0</v>
      </c>
      <c r="AK182" s="809">
        <f>+'P01 2023'!FS139</f>
        <v>20678.966</v>
      </c>
      <c r="AL182" s="621"/>
      <c r="AM182" s="621"/>
      <c r="AN182" s="621"/>
      <c r="AO182" s="621"/>
      <c r="AP182" s="621"/>
      <c r="AQ182" s="621"/>
      <c r="AR182" s="621"/>
      <c r="AS182" s="621"/>
      <c r="AT182" s="621"/>
      <c r="AU182" s="761"/>
      <c r="AV182" s="1601"/>
      <c r="AW182" s="1601"/>
      <c r="AX182" s="1601"/>
      <c r="AY182" s="1601"/>
      <c r="AZ182" s="1505"/>
      <c r="BA182" s="1505"/>
      <c r="BB182" s="621"/>
      <c r="BC182" s="621"/>
      <c r="BD182" s="621"/>
      <c r="BE182" s="621"/>
      <c r="BF182" s="621"/>
      <c r="BG182" s="621"/>
      <c r="BH182" s="621"/>
      <c r="BI182" s="722"/>
      <c r="BK182" s="621"/>
      <c r="BL182" s="381"/>
      <c r="BM182" s="381"/>
      <c r="BP182" s="381"/>
      <c r="BQ182" s="621"/>
      <c r="BR182" s="574"/>
      <c r="BS182" s="381"/>
      <c r="BT182" s="624"/>
      <c r="BU182" s="624"/>
    </row>
    <row r="183" spans="1:73" ht="15" customHeight="1" x14ac:dyDescent="0.25">
      <c r="B183" s="1593" t="s">
        <v>401</v>
      </c>
      <c r="C183" s="1440"/>
      <c r="D183" s="938" t="s">
        <v>180</v>
      </c>
      <c r="E183" s="615"/>
      <c r="F183" s="613"/>
      <c r="G183" s="611" t="s">
        <v>210</v>
      </c>
      <c r="H183" s="615" t="s">
        <v>81</v>
      </c>
      <c r="I183" s="959">
        <v>0</v>
      </c>
      <c r="J183" s="960">
        <f>+'P01 2024'!CE147</f>
        <v>41500</v>
      </c>
      <c r="K183" s="960">
        <f ca="1">SUMIF(U$3:$AK163,"ok",U183:AK183)</f>
        <v>0</v>
      </c>
      <c r="L183" s="962">
        <f t="shared" ca="1" si="21"/>
        <v>0</v>
      </c>
      <c r="M183" s="960">
        <f>+'P01 2024'!CG147</f>
        <v>37448.625</v>
      </c>
      <c r="N183" s="962">
        <f t="shared" si="28"/>
        <v>0.90237650602409636</v>
      </c>
      <c r="O183" s="960">
        <f>+'P01 2024'!CH147</f>
        <v>4051.375</v>
      </c>
      <c r="P183" s="952">
        <f t="shared" si="23"/>
        <v>9.7623493975903614E-2</v>
      </c>
      <c r="Q183" s="514">
        <v>0</v>
      </c>
      <c r="R183" s="48">
        <f ca="1">SUMIF(U$3:$AK168,"SI",U183:AK183)</f>
        <v>0</v>
      </c>
      <c r="S183" s="973" t="str">
        <f t="shared" ca="1" si="24"/>
        <v>0,00%</v>
      </c>
      <c r="T183" s="946">
        <v>0</v>
      </c>
      <c r="U183" s="521">
        <v>0</v>
      </c>
      <c r="V183" s="535">
        <v>0</v>
      </c>
      <c r="W183" s="546">
        <v>0</v>
      </c>
      <c r="X183" s="514">
        <v>0</v>
      </c>
      <c r="Y183" s="1285">
        <v>0</v>
      </c>
      <c r="Z183" s="612">
        <v>0</v>
      </c>
      <c r="AA183" s="1227">
        <v>0</v>
      </c>
      <c r="AB183" s="1491">
        <v>0</v>
      </c>
      <c r="AC183" s="1227">
        <f>+AC184</f>
        <v>0</v>
      </c>
      <c r="AD183" s="1491">
        <v>0</v>
      </c>
      <c r="AE183" s="1227">
        <v>0</v>
      </c>
      <c r="AF183" s="1356">
        <v>0</v>
      </c>
      <c r="AG183" s="391">
        <v>0</v>
      </c>
      <c r="AH183" s="612">
        <v>0</v>
      </c>
      <c r="AI183" s="299">
        <v>0</v>
      </c>
      <c r="AJ183" s="917">
        <v>0</v>
      </c>
      <c r="AK183" s="805">
        <f>+'P01 2023'!FS140</f>
        <v>19136.830999999998</v>
      </c>
      <c r="AL183" s="621"/>
      <c r="AM183" s="621"/>
      <c r="AN183" s="621"/>
      <c r="AO183" s="621"/>
      <c r="AP183" s="621"/>
      <c r="AQ183" s="621"/>
      <c r="AR183" s="621"/>
      <c r="AS183" s="621"/>
      <c r="AT183" s="621"/>
      <c r="AU183" s="761"/>
      <c r="AV183" s="1601"/>
      <c r="AW183" s="1601"/>
      <c r="AX183" s="1601"/>
      <c r="AY183" s="1601"/>
      <c r="AZ183" s="1505"/>
      <c r="BA183" s="1505"/>
      <c r="BB183" s="621"/>
      <c r="BC183" s="621"/>
      <c r="BD183" s="621"/>
      <c r="BE183" s="621"/>
      <c r="BF183" s="621"/>
      <c r="BG183" s="621"/>
      <c r="BH183" s="621"/>
      <c r="BI183" s="722"/>
      <c r="BK183" s="621"/>
      <c r="BL183" s="381"/>
      <c r="BM183" s="381"/>
      <c r="BP183" s="381"/>
      <c r="BQ183" s="621"/>
      <c r="BR183" s="574"/>
      <c r="BS183" s="381"/>
      <c r="BT183" s="624"/>
      <c r="BU183" s="624"/>
    </row>
    <row r="184" spans="1:73" ht="15" hidden="1" customHeight="1" x14ac:dyDescent="0.25">
      <c r="B184" s="1593" t="s">
        <v>591</v>
      </c>
      <c r="C184" s="608"/>
      <c r="D184" s="1328"/>
      <c r="E184" s="482" t="s">
        <v>167</v>
      </c>
      <c r="F184" s="482"/>
      <c r="G184" s="611" t="s">
        <v>211</v>
      </c>
      <c r="H184" s="615" t="s">
        <v>212</v>
      </c>
      <c r="I184" s="959">
        <v>0</v>
      </c>
      <c r="J184" s="960">
        <f>+'P01 2024'!CE148</f>
        <v>2000</v>
      </c>
      <c r="K184" s="966">
        <f ca="1">SUMIF(U$3:$AK164,"ok",U184:AK184)</f>
        <v>0</v>
      </c>
      <c r="L184" s="962">
        <f t="shared" ca="1" si="21"/>
        <v>0</v>
      </c>
      <c r="M184" s="960">
        <f>+'P01 2024'!CG148</f>
        <v>1948.625</v>
      </c>
      <c r="N184" s="962">
        <f t="shared" si="28"/>
        <v>0.97431250000000003</v>
      </c>
      <c r="O184" s="960">
        <f>+'P01 2024'!CH148</f>
        <v>51.375</v>
      </c>
      <c r="P184" s="952">
        <f t="shared" si="23"/>
        <v>2.5687499999999999E-2</v>
      </c>
      <c r="Q184" s="514">
        <v>0</v>
      </c>
      <c r="R184" s="48">
        <f ca="1">SUMIF(U$3:$AK169,"SI",U184:AK184)</f>
        <v>0</v>
      </c>
      <c r="S184" s="973" t="str">
        <f t="shared" ca="1" si="24"/>
        <v>0,00%</v>
      </c>
      <c r="T184" s="946">
        <v>0</v>
      </c>
      <c r="U184" s="521">
        <v>0</v>
      </c>
      <c r="V184" s="535">
        <v>0</v>
      </c>
      <c r="W184" s="546">
        <v>0</v>
      </c>
      <c r="X184" s="514">
        <v>0</v>
      </c>
      <c r="Y184" s="546">
        <v>0</v>
      </c>
      <c r="Z184" s="299">
        <v>0</v>
      </c>
      <c r="AA184" s="487">
        <v>0</v>
      </c>
      <c r="AB184" s="616">
        <v>0</v>
      </c>
      <c r="AC184" s="1494">
        <v>0</v>
      </c>
      <c r="AD184" s="1603">
        <v>0</v>
      </c>
      <c r="AE184" s="487">
        <v>0</v>
      </c>
      <c r="AF184" s="1356">
        <v>0</v>
      </c>
      <c r="AG184" s="391">
        <v>0</v>
      </c>
      <c r="AH184" s="299">
        <v>0</v>
      </c>
      <c r="AI184" s="299">
        <v>0</v>
      </c>
      <c r="AJ184" s="917">
        <v>0</v>
      </c>
      <c r="AK184" s="805">
        <f>+'P01 2023'!FS141</f>
        <v>19136.830999999998</v>
      </c>
      <c r="AL184" s="621"/>
      <c r="AM184" s="621"/>
      <c r="AN184" s="621"/>
      <c r="AO184" s="621"/>
      <c r="AP184" s="621"/>
      <c r="AQ184" s="621"/>
      <c r="AR184" s="621"/>
      <c r="AS184" s="621"/>
      <c r="AT184" s="621"/>
      <c r="AU184" s="761"/>
      <c r="AV184" s="1601"/>
      <c r="AW184" s="1601"/>
      <c r="AX184" s="1601"/>
      <c r="AY184" s="1601"/>
      <c r="AZ184" s="1505"/>
      <c r="BA184" s="1505"/>
      <c r="BB184" s="621"/>
      <c r="BC184" s="621"/>
      <c r="BD184" s="621"/>
      <c r="BE184" s="621"/>
      <c r="BF184" s="621"/>
      <c r="BG184" s="621"/>
      <c r="BH184" s="621"/>
      <c r="BI184" s="722"/>
      <c r="BK184" s="621"/>
      <c r="BL184" s="381"/>
      <c r="BM184" s="381"/>
      <c r="BP184" s="381"/>
      <c r="BQ184" s="621"/>
      <c r="BR184" s="574"/>
      <c r="BS184" s="381"/>
      <c r="BT184" s="624"/>
      <c r="BU184" s="624"/>
    </row>
    <row r="185" spans="1:73" ht="15" hidden="1" customHeight="1" x14ac:dyDescent="0.25">
      <c r="B185" s="1593" t="s">
        <v>1038</v>
      </c>
      <c r="C185" s="1506"/>
      <c r="D185" s="1448"/>
      <c r="E185" s="482" t="s">
        <v>163</v>
      </c>
      <c r="F185" s="1326"/>
      <c r="G185" s="1507"/>
      <c r="H185" s="615" t="s">
        <v>1039</v>
      </c>
      <c r="I185" s="959">
        <v>0</v>
      </c>
      <c r="J185" s="960">
        <f>+'P01 2024'!CE149</f>
        <v>39500</v>
      </c>
      <c r="K185" s="966">
        <f ca="1">SUMIF(U$3:$AK165,"ok",U185:AK185)</f>
        <v>0</v>
      </c>
      <c r="L185" s="962">
        <f t="shared" ca="1" si="21"/>
        <v>0</v>
      </c>
      <c r="M185" s="960">
        <f>+'P01 2024'!CG149</f>
        <v>35500</v>
      </c>
      <c r="N185" s="962">
        <f t="shared" si="28"/>
        <v>0.89873417721518989</v>
      </c>
      <c r="O185" s="960">
        <f>+'P01 2024'!CH149</f>
        <v>4000</v>
      </c>
      <c r="P185" s="952">
        <f t="shared" si="23"/>
        <v>0.10126582278481013</v>
      </c>
      <c r="Q185" s="514">
        <v>0</v>
      </c>
      <c r="R185" s="48">
        <v>0</v>
      </c>
      <c r="S185" s="973" t="str">
        <f t="shared" si="24"/>
        <v>0,00%</v>
      </c>
      <c r="T185" s="946"/>
      <c r="U185" s="521"/>
      <c r="V185" s="535"/>
      <c r="W185" s="546"/>
      <c r="X185" s="514"/>
      <c r="Y185" s="546"/>
      <c r="Z185" s="299"/>
      <c r="AA185" s="487"/>
      <c r="AB185" s="616">
        <v>0</v>
      </c>
      <c r="AC185" s="1494">
        <v>0</v>
      </c>
      <c r="AD185" s="1603">
        <v>0</v>
      </c>
      <c r="AE185" s="487"/>
      <c r="AF185" s="1356"/>
      <c r="AG185" s="391"/>
      <c r="AH185" s="299"/>
      <c r="AI185" s="299"/>
      <c r="AJ185" s="917"/>
      <c r="AK185" s="805"/>
      <c r="AL185" s="621"/>
      <c r="AM185" s="621"/>
      <c r="AN185" s="621"/>
      <c r="AO185" s="621"/>
      <c r="AP185" s="621"/>
      <c r="AQ185" s="621"/>
      <c r="AR185" s="621"/>
      <c r="AS185" s="621"/>
      <c r="AT185" s="621"/>
      <c r="AU185" s="761"/>
      <c r="AV185" s="1601"/>
      <c r="AW185" s="1601"/>
      <c r="AX185" s="1601"/>
      <c r="AY185" s="1601"/>
      <c r="AZ185" s="1505"/>
      <c r="BA185" s="1505"/>
      <c r="BB185" s="621"/>
      <c r="BC185" s="621"/>
      <c r="BD185" s="621"/>
      <c r="BE185" s="621"/>
      <c r="BF185" s="621"/>
      <c r="BG185" s="621"/>
      <c r="BH185" s="621"/>
      <c r="BI185" s="722"/>
      <c r="BK185" s="621"/>
      <c r="BL185" s="381"/>
      <c r="BM185" s="381"/>
      <c r="BP185" s="381"/>
      <c r="BQ185" s="621"/>
      <c r="BR185" s="574"/>
      <c r="BS185" s="381"/>
      <c r="BT185" s="624"/>
      <c r="BU185" s="624"/>
    </row>
    <row r="186" spans="1:73" ht="12.75" customHeight="1" x14ac:dyDescent="0.25">
      <c r="B186" s="1593" t="s">
        <v>402</v>
      </c>
      <c r="C186" s="1440" t="s">
        <v>2</v>
      </c>
      <c r="D186" s="938" t="s">
        <v>181</v>
      </c>
      <c r="E186" s="615"/>
      <c r="F186" s="613"/>
      <c r="G186" s="615" t="str">
        <f>+CONCATENATE($C$178,"",D186,"",E186)</f>
        <v>29.07</v>
      </c>
      <c r="H186" s="615" t="s">
        <v>80</v>
      </c>
      <c r="I186" s="959">
        <f>+'P01 2024'!H137</f>
        <v>228883</v>
      </c>
      <c r="J186" s="960">
        <f>+'P01 2024'!CE150</f>
        <v>221345</v>
      </c>
      <c r="K186" s="960">
        <f ca="1">SUMIF(T$3:$AK165,"ok",T186:AK186)</f>
        <v>20942.424999999999</v>
      </c>
      <c r="L186" s="962">
        <f t="shared" ca="1" si="21"/>
        <v>9.4614402855271174E-2</v>
      </c>
      <c r="M186" s="960">
        <f>+'P01 2024'!CG150</f>
        <v>53045.915000000001</v>
      </c>
      <c r="N186" s="962">
        <f t="shared" si="28"/>
        <v>0.23965264632135355</v>
      </c>
      <c r="O186" s="960">
        <f>+'P01 2024'!CH150</f>
        <v>168299.08499999999</v>
      </c>
      <c r="P186" s="952">
        <f t="shared" si="23"/>
        <v>0.76034735367864636</v>
      </c>
      <c r="Q186" s="514">
        <f>+'P01 2023'!CH148</f>
        <v>240874.51499999998</v>
      </c>
      <c r="R186" s="48">
        <f ca="1">SUMIF(U$3:$AK170,"SI",U186:AK186)</f>
        <v>9221.3325000000004</v>
      </c>
      <c r="S186" s="973">
        <f t="shared" ca="1" si="24"/>
        <v>3.8282723682910171E-2</v>
      </c>
      <c r="T186" s="946">
        <f>+'P01 2024'!K137</f>
        <v>4153.875</v>
      </c>
      <c r="U186" s="521">
        <v>0</v>
      </c>
      <c r="V186" s="534">
        <f>+'P01 2024'!Q84</f>
        <v>8100</v>
      </c>
      <c r="W186" s="1129">
        <v>0</v>
      </c>
      <c r="X186" s="514">
        <v>0</v>
      </c>
      <c r="Y186" s="1285">
        <v>0</v>
      </c>
      <c r="Z186" s="612">
        <f>+'P01 2024'!AT91</f>
        <v>6196.2250000000004</v>
      </c>
      <c r="AA186" s="1227">
        <f>+AA187+AA188</f>
        <v>4284.8999999999996</v>
      </c>
      <c r="AB186" s="1491">
        <v>0</v>
      </c>
      <c r="AC186" s="1227">
        <f>+AC187+AC188</f>
        <v>4566.9375</v>
      </c>
      <c r="AD186" s="616">
        <f>+'P01 2024'!BX102</f>
        <v>2492.3249999999998</v>
      </c>
      <c r="AE186" s="487">
        <f>+'P01 2023'!BZ115</f>
        <v>369.49499999999995</v>
      </c>
      <c r="AF186" s="1356">
        <f>+'P01 2023'!CP116</f>
        <v>12361.918</v>
      </c>
      <c r="AG186" s="391">
        <v>0</v>
      </c>
      <c r="AH186" s="535">
        <f>+'P01 2023'!DX120</f>
        <v>68491.093999999997</v>
      </c>
      <c r="AI186" s="535">
        <f>+'P01 2023'!EN113</f>
        <v>26989.200000000001</v>
      </c>
      <c r="AJ186" s="809">
        <f>+'P01 2023'!FD105</f>
        <v>35304.067000000003</v>
      </c>
      <c r="AK186" s="805">
        <f>+'P01 2023'!FS142</f>
        <v>47292.805</v>
      </c>
      <c r="AL186" s="621"/>
      <c r="AM186" s="621"/>
      <c r="AN186" s="621"/>
      <c r="AO186" s="621"/>
      <c r="AP186" s="621"/>
      <c r="AQ186" s="621"/>
      <c r="AR186" s="621"/>
      <c r="AS186" s="621"/>
      <c r="AT186" s="621"/>
      <c r="AU186" s="761"/>
      <c r="AV186" s="1601"/>
      <c r="AW186" s="1601"/>
      <c r="AX186" s="1601"/>
      <c r="AY186" s="1601"/>
      <c r="AZ186" s="1505"/>
      <c r="BA186" s="1505"/>
      <c r="BB186" s="621"/>
      <c r="BC186" s="621"/>
      <c r="BD186" s="621"/>
      <c r="BE186" s="621"/>
      <c r="BF186" s="621"/>
      <c r="BG186" s="621"/>
      <c r="BH186" s="621"/>
      <c r="BI186" s="722"/>
      <c r="BK186" s="621"/>
      <c r="BL186" s="381"/>
      <c r="BM186" s="381"/>
      <c r="BP186" s="381"/>
      <c r="BQ186" s="621"/>
      <c r="BR186" s="574"/>
      <c r="BS186" s="381"/>
      <c r="BT186" s="624"/>
      <c r="BU186" s="624"/>
    </row>
    <row r="187" spans="1:73" ht="15" hidden="1" customHeight="1" x14ac:dyDescent="0.25">
      <c r="B187" s="1593" t="s">
        <v>592</v>
      </c>
      <c r="C187" s="608"/>
      <c r="D187" s="1328"/>
      <c r="E187" s="482" t="s">
        <v>167</v>
      </c>
      <c r="F187" s="482"/>
      <c r="G187" s="8" t="str">
        <f>+CONCATENATE($C$178,"",$D$186,"",E187)</f>
        <v>29.07.001</v>
      </c>
      <c r="H187" s="615" t="s">
        <v>214</v>
      </c>
      <c r="I187" s="959">
        <f>+'P01 2024'!H138</f>
        <v>139738.375</v>
      </c>
      <c r="J187" s="960">
        <f>+'P01 2024'!CE151</f>
        <v>132200.375</v>
      </c>
      <c r="K187" s="966">
        <f ca="1">SUMIF(U$3:$AK166,"ok",U187:AK187)</f>
        <v>8480.7999999999993</v>
      </c>
      <c r="L187" s="962">
        <f t="shared" ca="1" si="21"/>
        <v>6.4151103958668798E-2</v>
      </c>
      <c r="M187" s="960">
        <f>+'P01 2024'!CG151</f>
        <v>40584.29</v>
      </c>
      <c r="N187" s="962">
        <f t="shared" si="28"/>
        <v>0.30699073281751282</v>
      </c>
      <c r="O187" s="960">
        <f>+'P01 2024'!CH151</f>
        <v>91616.085000000006</v>
      </c>
      <c r="P187" s="952">
        <f t="shared" si="23"/>
        <v>0.69300926718248723</v>
      </c>
      <c r="Q187" s="514">
        <f>+'P01 2023'!CH149</f>
        <v>236589.61499999999</v>
      </c>
      <c r="R187" s="48">
        <f ca="1">SUMIF(U$3:$AK172,"SI",U187:AK187)</f>
        <v>4936.4324999999999</v>
      </c>
      <c r="S187" s="973">
        <f t="shared" ca="1" si="24"/>
        <v>2.0864958506314826E-2</v>
      </c>
      <c r="T187" s="946">
        <f>+'P01 2024'!K138</f>
        <v>0</v>
      </c>
      <c r="U187" s="521">
        <v>0</v>
      </c>
      <c r="V187" s="534">
        <f>+'P01 2024'!Q85</f>
        <v>8100</v>
      </c>
      <c r="W187" s="546">
        <v>0</v>
      </c>
      <c r="X187" s="514">
        <v>0</v>
      </c>
      <c r="Y187" s="546">
        <v>0</v>
      </c>
      <c r="Z187" s="612">
        <f>+'P01 2024'!AT92</f>
        <v>380.8</v>
      </c>
      <c r="AA187" s="487">
        <f>+'P01 2023'!AT114</f>
        <v>0</v>
      </c>
      <c r="AB187" s="616">
        <v>0</v>
      </c>
      <c r="AC187" s="487">
        <f>+'P01 2023'!BJ105</f>
        <v>4566.9375</v>
      </c>
      <c r="AD187" s="616">
        <v>0</v>
      </c>
      <c r="AE187" s="521">
        <f>+'P01 2023'!BZ116</f>
        <v>369.49499999999995</v>
      </c>
      <c r="AF187" s="1356">
        <f>+'P01 2023'!CP117</f>
        <v>12361.918</v>
      </c>
      <c r="AG187" s="391">
        <v>0</v>
      </c>
      <c r="AH187" s="535">
        <f>+'P01 2023'!DX121</f>
        <v>68491.093999999997</v>
      </c>
      <c r="AI187" s="535">
        <f>+'P01 2023'!EN114</f>
        <v>26989.200000000001</v>
      </c>
      <c r="AJ187" s="809">
        <f>+'P01 2023'!FD106</f>
        <v>35304.067000000003</v>
      </c>
      <c r="AK187" s="805">
        <f>+'P01 2023'!FS143</f>
        <v>47292.805</v>
      </c>
      <c r="AL187" s="621"/>
      <c r="AM187" s="621"/>
      <c r="AN187" s="621"/>
      <c r="AO187" s="621"/>
      <c r="AP187" s="621"/>
      <c r="AQ187" s="621"/>
      <c r="AR187" s="621"/>
      <c r="AS187" s="621"/>
      <c r="AT187" s="621"/>
      <c r="AU187" s="761"/>
      <c r="AV187" s="1601"/>
      <c r="AW187" s="1601"/>
      <c r="AX187" s="1601"/>
      <c r="AY187" s="1601"/>
      <c r="AZ187" s="1505"/>
      <c r="BA187" s="1505"/>
      <c r="BB187" s="621"/>
      <c r="BC187" s="621"/>
      <c r="BD187" s="621"/>
      <c r="BE187" s="621"/>
      <c r="BF187" s="621"/>
      <c r="BG187" s="621"/>
      <c r="BH187" s="621"/>
      <c r="BI187" s="722"/>
      <c r="BK187" s="621"/>
      <c r="BL187" s="381"/>
      <c r="BM187" s="381"/>
      <c r="BP187" s="381"/>
      <c r="BQ187" s="621"/>
      <c r="BR187" s="574"/>
      <c r="BS187" s="381"/>
      <c r="BT187" s="624"/>
      <c r="BU187" s="624"/>
    </row>
    <row r="188" spans="1:73" ht="15" hidden="1" customHeight="1" x14ac:dyDescent="0.25">
      <c r="B188" s="1593" t="s">
        <v>800</v>
      </c>
      <c r="C188" s="608"/>
      <c r="D188" s="1328"/>
      <c r="E188" s="482" t="s">
        <v>163</v>
      </c>
      <c r="F188" s="482"/>
      <c r="G188" s="8" t="s">
        <v>888</v>
      </c>
      <c r="H188" s="615" t="s">
        <v>887</v>
      </c>
      <c r="I188" s="959">
        <f>+'P01 2024'!H139</f>
        <v>89144.625</v>
      </c>
      <c r="J188" s="960">
        <f>+'P01 2024'!CE152</f>
        <v>89144.625</v>
      </c>
      <c r="K188" s="966">
        <f ca="1">SUMIF(T$3:$AK167,"ok",T188:AK188)</f>
        <v>12461.625</v>
      </c>
      <c r="L188" s="962">
        <f t="shared" ca="1" si="21"/>
        <v>0.13979109789289035</v>
      </c>
      <c r="M188" s="960">
        <f>+'P01 2024'!CG152</f>
        <v>12461.625</v>
      </c>
      <c r="N188" s="962">
        <f t="shared" si="28"/>
        <v>0.13979109789289035</v>
      </c>
      <c r="O188" s="960">
        <f>+'P01 2024'!CH152</f>
        <v>76683</v>
      </c>
      <c r="P188" s="952">
        <f t="shared" si="23"/>
        <v>0.86020890210710965</v>
      </c>
      <c r="Q188" s="514">
        <f>+'P01 2023'!CH150</f>
        <v>4284.8999999999996</v>
      </c>
      <c r="R188" s="48">
        <f ca="1">SUMIF(U$3:$AK173,"SI",U188:AK188)</f>
        <v>4284.8999999999996</v>
      </c>
      <c r="S188" s="973">
        <f t="shared" ca="1" si="24"/>
        <v>1</v>
      </c>
      <c r="T188" s="946">
        <f>+'P01 2024'!K139</f>
        <v>4153.875</v>
      </c>
      <c r="U188" s="896">
        <v>0</v>
      </c>
      <c r="V188" s="1232">
        <v>0</v>
      </c>
      <c r="W188" s="546">
        <v>0</v>
      </c>
      <c r="X188" s="514">
        <v>0</v>
      </c>
      <c r="Y188" s="546">
        <v>0</v>
      </c>
      <c r="Z188" s="612">
        <f>+'P01 2024'!AT93</f>
        <v>5815.4250000000002</v>
      </c>
      <c r="AA188" s="487">
        <f>+'P01 2023'!AT115</f>
        <v>4284.8999999999996</v>
      </c>
      <c r="AB188" s="616">
        <v>0</v>
      </c>
      <c r="AC188" s="487">
        <v>0</v>
      </c>
      <c r="AD188" s="616">
        <f>+'P01 2024'!BX103</f>
        <v>2492.3249999999998</v>
      </c>
      <c r="AE188" s="521">
        <v>0</v>
      </c>
      <c r="AF188" s="1356">
        <v>0</v>
      </c>
      <c r="AG188" s="391">
        <v>0</v>
      </c>
      <c r="AH188" s="299">
        <v>0</v>
      </c>
      <c r="AI188" s="299">
        <v>0</v>
      </c>
      <c r="AJ188" s="809">
        <v>0</v>
      </c>
      <c r="AK188" s="391">
        <v>0</v>
      </c>
      <c r="AL188" s="621"/>
      <c r="AM188" s="621"/>
      <c r="AN188" s="621"/>
      <c r="AO188" s="621"/>
      <c r="AP188" s="621"/>
      <c r="AQ188" s="621"/>
      <c r="AR188" s="621"/>
      <c r="AS188" s="621"/>
      <c r="AT188" s="621"/>
      <c r="AU188" s="761"/>
      <c r="AV188" s="1601"/>
      <c r="AW188" s="1601"/>
      <c r="AX188" s="1601"/>
      <c r="AY188" s="1601"/>
      <c r="AZ188" s="1505"/>
      <c r="BA188" s="1505"/>
      <c r="BB188" s="621"/>
      <c r="BC188" s="621"/>
      <c r="BD188" s="621"/>
      <c r="BE188" s="621"/>
      <c r="BF188" s="621"/>
      <c r="BG188" s="621"/>
      <c r="BH188" s="621"/>
      <c r="BI188" s="722"/>
      <c r="BK188" s="621"/>
      <c r="BL188" s="381"/>
      <c r="BM188" s="381"/>
      <c r="BP188" s="381"/>
      <c r="BQ188" s="621"/>
      <c r="BR188" s="574"/>
      <c r="BS188" s="381"/>
      <c r="BT188" s="624"/>
      <c r="BU188" s="624"/>
    </row>
    <row r="189" spans="1:73" s="99" customFormat="1" ht="15" customHeight="1" x14ac:dyDescent="0.25">
      <c r="A189" s="918"/>
      <c r="B189" s="1598" t="s">
        <v>966</v>
      </c>
      <c r="C189" s="388">
        <v>33</v>
      </c>
      <c r="D189" s="926"/>
      <c r="E189" s="926"/>
      <c r="F189" s="926"/>
      <c r="G189" s="926"/>
      <c r="H189" s="939" t="s">
        <v>970</v>
      </c>
      <c r="I189" s="957">
        <f>+I190</f>
        <v>192052970</v>
      </c>
      <c r="J189" s="958">
        <f>+'P01 2024'!CE153</f>
        <v>192052970</v>
      </c>
      <c r="K189" s="958">
        <f ca="1">SUMIF(U$3:$AK168,"ok",U189:AK189)</f>
        <v>1003570</v>
      </c>
      <c r="L189" s="967">
        <f t="shared" ca="1" si="21"/>
        <v>5.225485448103198E-3</v>
      </c>
      <c r="M189" s="958">
        <f>+'P01 2024'!CG153</f>
        <v>1080957</v>
      </c>
      <c r="N189" s="943">
        <f t="shared" si="28"/>
        <v>5.6284315728103553E-3</v>
      </c>
      <c r="O189" s="958">
        <f>+'P01 2024'!CH153</f>
        <v>190972013</v>
      </c>
      <c r="P189" s="951">
        <f>+IFERROR(O189/J189,0)</f>
        <v>0.99437156842718966</v>
      </c>
      <c r="Q189" s="513">
        <v>0</v>
      </c>
      <c r="R189" s="68">
        <f ca="1">SUMIF(U$3:$AK174,"SI",U189:AK189)</f>
        <v>0</v>
      </c>
      <c r="S189" s="974" t="str">
        <f ca="1">IFERROR(R189/Q189,"0,00%")</f>
        <v>0,00%</v>
      </c>
      <c r="T189" s="947">
        <f>+'P01 2024'!K140</f>
        <v>0</v>
      </c>
      <c r="U189" s="901">
        <v>0</v>
      </c>
      <c r="V189" s="1236">
        <f>+'P01 2024'!Q86</f>
        <v>210102</v>
      </c>
      <c r="W189" s="524">
        <v>0</v>
      </c>
      <c r="X189" s="513">
        <f>+'P01 2024'!AE100</f>
        <v>793468</v>
      </c>
      <c r="Y189" s="524">
        <v>0</v>
      </c>
      <c r="Z189" s="195">
        <v>0</v>
      </c>
      <c r="AA189" s="192">
        <v>0</v>
      </c>
      <c r="AB189" s="617">
        <v>0</v>
      </c>
      <c r="AC189" s="192">
        <v>0</v>
      </c>
      <c r="AD189" s="617">
        <v>0</v>
      </c>
      <c r="AE189" s="192">
        <v>0</v>
      </c>
      <c r="AF189" s="617">
        <v>0</v>
      </c>
      <c r="AG189" s="392">
        <v>0</v>
      </c>
      <c r="AH189" s="195">
        <v>0</v>
      </c>
      <c r="AI189" s="195">
        <v>0</v>
      </c>
      <c r="AJ189" s="392">
        <v>0</v>
      </c>
      <c r="AK189" s="515">
        <v>0</v>
      </c>
      <c r="AL189" s="621"/>
      <c r="AM189" s="621"/>
      <c r="AN189" s="621"/>
      <c r="AO189" s="621"/>
      <c r="AP189" s="621"/>
      <c r="AQ189" s="621"/>
      <c r="AR189" s="621"/>
      <c r="AS189" s="621"/>
      <c r="AT189" s="621"/>
      <c r="AU189" s="761"/>
      <c r="AV189" s="1601"/>
      <c r="AW189" s="1601"/>
      <c r="AX189" s="1601"/>
      <c r="AY189" s="1601"/>
      <c r="AZ189" s="1505"/>
      <c r="BA189" s="1505"/>
      <c r="BB189" s="621"/>
      <c r="BC189" s="621"/>
      <c r="BD189" s="621"/>
      <c r="BE189" s="621"/>
      <c r="BF189" s="621"/>
      <c r="BG189" s="621"/>
      <c r="BH189" s="621"/>
      <c r="BI189" s="722"/>
      <c r="BJ189" s="927"/>
      <c r="BK189" s="704"/>
      <c r="BL189" s="730"/>
      <c r="BM189" s="730"/>
      <c r="BN189" s="720"/>
      <c r="BO189" s="720"/>
      <c r="BP189" s="730"/>
      <c r="BQ189" s="704"/>
      <c r="BR189" s="703"/>
      <c r="BS189" s="730"/>
      <c r="BT189" s="731"/>
      <c r="BU189" s="731"/>
    </row>
    <row r="190" spans="1:73" ht="15" customHeight="1" x14ac:dyDescent="0.25">
      <c r="B190" s="1593" t="s">
        <v>967</v>
      </c>
      <c r="C190" s="608"/>
      <c r="D190" s="1328" t="s">
        <v>162</v>
      </c>
      <c r="E190" s="482"/>
      <c r="F190" s="482"/>
      <c r="G190" s="1144" t="s">
        <v>425</v>
      </c>
      <c r="H190" s="613" t="s">
        <v>86</v>
      </c>
      <c r="I190" s="959">
        <f>+I191</f>
        <v>192052970</v>
      </c>
      <c r="J190" s="960">
        <f>+'P01 2024'!CE154</f>
        <v>192052970</v>
      </c>
      <c r="K190" s="966">
        <f ca="1">SUMIF(U$3:$AK169,"ok",U190:AK190)</f>
        <v>1003570</v>
      </c>
      <c r="L190" s="962">
        <f t="shared" ca="1" si="21"/>
        <v>5.225485448103198E-3</v>
      </c>
      <c r="M190" s="960">
        <f>+'P01 2024'!CG154</f>
        <v>1080957</v>
      </c>
      <c r="N190" s="962">
        <f t="shared" si="28"/>
        <v>5.6284315728103553E-3</v>
      </c>
      <c r="O190" s="960">
        <f>+'P01 2024'!CH154</f>
        <v>190972013</v>
      </c>
      <c r="P190" s="952">
        <f>+IFERROR(O190/J190,0)</f>
        <v>0.99437156842718966</v>
      </c>
      <c r="Q190" s="514">
        <v>0</v>
      </c>
      <c r="R190" s="48">
        <f ca="1">SUMIF(U$3:$AK175,"SI",U190:AK190)</f>
        <v>0</v>
      </c>
      <c r="S190" s="973" t="str">
        <f ca="1">IFERROR(R190/Q190,"0,00%")</f>
        <v>0,00%</v>
      </c>
      <c r="T190" s="946">
        <f>+'P01 2024'!K141</f>
        <v>0</v>
      </c>
      <c r="U190" s="896">
        <v>0</v>
      </c>
      <c r="V190" s="534">
        <f>+'P01 2024'!Q87</f>
        <v>210102</v>
      </c>
      <c r="W190" s="546">
        <v>0</v>
      </c>
      <c r="X190" s="514">
        <f>+'P01 2024'!AE101</f>
        <v>793468</v>
      </c>
      <c r="Y190" s="546">
        <v>0</v>
      </c>
      <c r="Z190" s="299">
        <v>0</v>
      </c>
      <c r="AA190" s="487">
        <v>0</v>
      </c>
      <c r="AB190" s="616">
        <v>0</v>
      </c>
      <c r="AC190" s="487">
        <v>0</v>
      </c>
      <c r="AD190" s="616">
        <v>0</v>
      </c>
      <c r="AE190" s="487">
        <v>0</v>
      </c>
      <c r="AF190" s="616">
        <v>0</v>
      </c>
      <c r="AG190" s="391">
        <v>0</v>
      </c>
      <c r="AH190" s="299">
        <v>0</v>
      </c>
      <c r="AI190" s="299">
        <v>0</v>
      </c>
      <c r="AJ190" s="391">
        <v>0</v>
      </c>
      <c r="AK190" s="514">
        <v>0</v>
      </c>
      <c r="AL190" s="621"/>
      <c r="AM190" s="621"/>
      <c r="AN190" s="621"/>
      <c r="AO190" s="621"/>
      <c r="AP190" s="621"/>
      <c r="AQ190" s="621"/>
      <c r="AR190" s="621"/>
      <c r="AS190" s="621"/>
      <c r="AT190" s="621"/>
      <c r="AU190" s="761"/>
      <c r="AV190" s="1601"/>
      <c r="AW190" s="1601"/>
      <c r="AX190" s="1601"/>
      <c r="AY190" s="1601"/>
      <c r="AZ190" s="1505"/>
      <c r="BA190" s="1505"/>
      <c r="BB190" s="621"/>
      <c r="BC190" s="621"/>
      <c r="BD190" s="621"/>
      <c r="BE190" s="621"/>
      <c r="BF190" s="621"/>
      <c r="BG190" s="621"/>
      <c r="BH190" s="621"/>
      <c r="BI190" s="722"/>
      <c r="BK190" s="621"/>
      <c r="BL190" s="381"/>
      <c r="BM190" s="381"/>
      <c r="BP190" s="381"/>
      <c r="BQ190" s="621"/>
      <c r="BR190" s="574"/>
      <c r="BS190" s="381"/>
      <c r="BT190" s="624"/>
      <c r="BU190" s="624"/>
    </row>
    <row r="191" spans="1:73" ht="15" customHeight="1" x14ac:dyDescent="0.25">
      <c r="B191" s="1593" t="s">
        <v>968</v>
      </c>
      <c r="C191" s="608"/>
      <c r="D191" s="1328"/>
      <c r="E191" s="482">
        <v>100</v>
      </c>
      <c r="F191" s="482"/>
      <c r="G191" s="1143" t="s">
        <v>1004</v>
      </c>
      <c r="H191" s="615" t="s">
        <v>971</v>
      </c>
      <c r="I191" s="959">
        <f>+'P01 2024'!L142</f>
        <v>192052970</v>
      </c>
      <c r="J191" s="960">
        <f>+'P01 2024'!CE155</f>
        <v>192052970</v>
      </c>
      <c r="K191" s="966">
        <f ca="1">SUMIF(U$3:$AK170,"ok",U191:AK191)</f>
        <v>1003570</v>
      </c>
      <c r="L191" s="962">
        <f t="shared" ca="1" si="21"/>
        <v>5.225485448103198E-3</v>
      </c>
      <c r="M191" s="960">
        <f>+'P01 2024'!CG155</f>
        <v>1080957</v>
      </c>
      <c r="N191" s="962">
        <f t="shared" si="28"/>
        <v>5.6284315728103553E-3</v>
      </c>
      <c r="O191" s="960">
        <f>+'P01 2024'!CH155</f>
        <v>190972013</v>
      </c>
      <c r="P191" s="952">
        <f>+IFERROR(O191/J191,0)</f>
        <v>0.99437156842718966</v>
      </c>
      <c r="Q191" s="514">
        <v>0</v>
      </c>
      <c r="R191" s="48">
        <f ca="1">SUMIF(U$3:$AK176,"SI",U191:AK191)</f>
        <v>0</v>
      </c>
      <c r="S191" s="973" t="str">
        <f ca="1">IFERROR(R191/Q191,"0,00%")</f>
        <v>0,00%</v>
      </c>
      <c r="T191" s="946">
        <f>+'P01 2024'!K142</f>
        <v>0</v>
      </c>
      <c r="U191" s="896">
        <v>0</v>
      </c>
      <c r="V191" s="534">
        <f>+'P01 2024'!Q88</f>
        <v>210102</v>
      </c>
      <c r="W191" s="546">
        <v>0</v>
      </c>
      <c r="X191" s="514">
        <f>+'P01 2024'!AE102</f>
        <v>793468</v>
      </c>
      <c r="Y191" s="546">
        <v>0</v>
      </c>
      <c r="Z191" s="299">
        <v>0</v>
      </c>
      <c r="AA191" s="487">
        <v>0</v>
      </c>
      <c r="AB191" s="616">
        <v>0</v>
      </c>
      <c r="AC191" s="487">
        <v>0</v>
      </c>
      <c r="AD191" s="616">
        <v>0</v>
      </c>
      <c r="AE191" s="487">
        <v>0</v>
      </c>
      <c r="AF191" s="616">
        <v>0</v>
      </c>
      <c r="AG191" s="391">
        <v>0</v>
      </c>
      <c r="AH191" s="299">
        <v>0</v>
      </c>
      <c r="AI191" s="299">
        <v>0</v>
      </c>
      <c r="AJ191" s="391">
        <v>0</v>
      </c>
      <c r="AK191" s="514">
        <v>0</v>
      </c>
      <c r="AL191" s="621"/>
      <c r="AM191" s="621"/>
      <c r="AN191" s="621"/>
      <c r="AO191" s="621"/>
      <c r="AP191" s="621"/>
      <c r="AQ191" s="621"/>
      <c r="AR191" s="621"/>
      <c r="AS191" s="621"/>
      <c r="AT191" s="621"/>
      <c r="AU191" s="761"/>
      <c r="AV191" s="1601"/>
      <c r="AW191" s="1601"/>
      <c r="AX191" s="1601"/>
      <c r="AY191" s="1601"/>
      <c r="AZ191" s="1505"/>
      <c r="BA191" s="1505"/>
      <c r="BB191" s="621"/>
      <c r="BC191" s="621"/>
      <c r="BD191" s="621"/>
      <c r="BE191" s="621"/>
      <c r="BF191" s="621"/>
      <c r="BG191" s="621"/>
      <c r="BH191" s="621"/>
      <c r="BI191" s="722"/>
      <c r="BK191" s="621"/>
      <c r="BL191" s="381"/>
      <c r="BM191" s="381"/>
      <c r="BP191" s="381"/>
      <c r="BQ191" s="621"/>
      <c r="BR191" s="574"/>
      <c r="BS191" s="381"/>
      <c r="BT191" s="624"/>
      <c r="BU191" s="624"/>
    </row>
    <row r="192" spans="1:73" ht="15" customHeight="1" x14ac:dyDescent="0.25">
      <c r="B192" s="1593" t="s">
        <v>403</v>
      </c>
      <c r="C192" s="388">
        <v>34</v>
      </c>
      <c r="D192" s="69"/>
      <c r="E192" s="14"/>
      <c r="F192" s="14"/>
      <c r="G192" s="14"/>
      <c r="H192" s="937" t="s">
        <v>83</v>
      </c>
      <c r="I192" s="957">
        <f>+'P01 2024'!H143</f>
        <v>15249044.1</v>
      </c>
      <c r="J192" s="958">
        <f>+'P01 2024'!CE156</f>
        <v>16334626.1</v>
      </c>
      <c r="K192" s="958">
        <f ca="1">+K193+K194+K195+K196</f>
        <v>10154969.458000001</v>
      </c>
      <c r="L192" s="967">
        <f t="shared" ca="1" si="21"/>
        <v>0.6216836183351635</v>
      </c>
      <c r="M192" s="958">
        <f>+'P01 2024'!CG156</f>
        <v>10154969.458000001</v>
      </c>
      <c r="N192" s="943">
        <f t="shared" si="28"/>
        <v>0.6216836183351635</v>
      </c>
      <c r="O192" s="958">
        <f>+'P01 2024'!CH156</f>
        <v>6179656.642</v>
      </c>
      <c r="P192" s="951">
        <f t="shared" si="23"/>
        <v>0.3783163816648365</v>
      </c>
      <c r="Q192" s="1332">
        <f>+'P01 2023'!CH151</f>
        <v>19064817.989999998</v>
      </c>
      <c r="R192" s="475">
        <f ca="1">SUM(R193:R196)</f>
        <v>9880575.1258949991</v>
      </c>
      <c r="S192" s="972">
        <f t="shared" ca="1" si="24"/>
        <v>0.51826223209042033</v>
      </c>
      <c r="T192" s="947">
        <f>+'P01 2024'!K143</f>
        <v>2063242.9609999999</v>
      </c>
      <c r="U192" s="901">
        <f>SUM(U193:U196)</f>
        <v>1081050.0728399998</v>
      </c>
      <c r="V192" s="1236">
        <v>0</v>
      </c>
      <c r="W192" s="1280">
        <f>+'P01 2023'!N95</f>
        <v>1189.2315599999999</v>
      </c>
      <c r="X192" s="513">
        <f>+'P01 2024'!AE103</f>
        <v>7947854.9369999999</v>
      </c>
      <c r="Y192" s="1430">
        <f>+'P01 2023'!AD118</f>
        <v>7290028.6489349995</v>
      </c>
      <c r="Z192" s="536">
        <v>0</v>
      </c>
      <c r="AA192" s="1274">
        <f>SUM(AA193:AA196)</f>
        <v>1377886.4830799997</v>
      </c>
      <c r="AB192" s="1486">
        <v>0</v>
      </c>
      <c r="AC192" s="1274">
        <v>0</v>
      </c>
      <c r="AD192" s="1486">
        <f>+'P01 2024'!BX104</f>
        <v>143871.56</v>
      </c>
      <c r="AE192" s="1274">
        <f>+'P01 2023'!BZ117</f>
        <v>130420.68947999999</v>
      </c>
      <c r="AF192" s="1272">
        <f>+'P01 2023'!CP118</f>
        <v>799662.79599999997</v>
      </c>
      <c r="AG192" s="623">
        <v>0</v>
      </c>
      <c r="AH192" s="536">
        <f>+'P01 2023'!DX122</f>
        <v>6775929.6720000003</v>
      </c>
      <c r="AI192" s="536">
        <f>+'P01 2023'!EN115</f>
        <v>1298071.213</v>
      </c>
      <c r="AJ192" s="623">
        <v>0</v>
      </c>
      <c r="AK192" s="810">
        <f>+'P01 2023'!FS144</f>
        <v>1167844.825</v>
      </c>
      <c r="AL192" s="621"/>
      <c r="AM192" s="621"/>
      <c r="AN192" s="621"/>
      <c r="AO192" s="621"/>
      <c r="AP192" s="621"/>
      <c r="AQ192" s="621"/>
      <c r="AR192" s="621"/>
      <c r="AS192" s="621"/>
      <c r="AT192" s="621"/>
      <c r="AU192" s="761"/>
      <c r="AV192" s="1601"/>
      <c r="AW192" s="1601"/>
      <c r="AX192" s="1601"/>
      <c r="AY192" s="1601"/>
      <c r="AZ192" s="1505"/>
      <c r="BA192" s="1505"/>
      <c r="BB192" s="621"/>
      <c r="BC192" s="621"/>
      <c r="BD192" s="621"/>
      <c r="BE192" s="621"/>
      <c r="BF192" s="621"/>
      <c r="BG192" s="621"/>
      <c r="BH192" s="621"/>
      <c r="BI192" s="722"/>
      <c r="BK192" s="621"/>
      <c r="BL192" s="381"/>
      <c r="BM192" s="381"/>
      <c r="BP192" s="381"/>
      <c r="BQ192" s="621"/>
      <c r="BR192" s="574"/>
      <c r="BS192" s="381"/>
      <c r="BT192" s="624"/>
      <c r="BU192" s="624"/>
    </row>
    <row r="193" spans="2:73" ht="15" customHeight="1" x14ac:dyDescent="0.25">
      <c r="B193" s="1593" t="s">
        <v>404</v>
      </c>
      <c r="C193" s="608"/>
      <c r="D193" s="1446" t="s">
        <v>162</v>
      </c>
      <c r="E193" s="482"/>
      <c r="F193" s="482"/>
      <c r="G193" s="1314" t="s">
        <v>201</v>
      </c>
      <c r="H193" s="928" t="s">
        <v>774</v>
      </c>
      <c r="I193" s="959">
        <f>+'P01 2024'!H144</f>
        <v>12687731</v>
      </c>
      <c r="J193" s="960">
        <f>+'P01 2024'!CE157</f>
        <v>12687731</v>
      </c>
      <c r="K193" s="960">
        <f ca="1">SUMIF(U$3:$AK173,"ok",U193:AK193)</f>
        <v>7265998.5240000002</v>
      </c>
      <c r="L193" s="1569">
        <f t="shared" ca="1" si="21"/>
        <v>0.57267911212808664</v>
      </c>
      <c r="M193" s="960">
        <f>+'P01 2024'!CG157</f>
        <v>7265998.5240000002</v>
      </c>
      <c r="N193" s="1569">
        <f t="shared" si="28"/>
        <v>0.57267911212808664</v>
      </c>
      <c r="O193" s="960">
        <f>+'P01 2024'!CH157</f>
        <v>5421732.4759999998</v>
      </c>
      <c r="P193" s="952">
        <f t="shared" si="23"/>
        <v>0.42732088787191341</v>
      </c>
      <c r="Q193" s="48">
        <f>+'P01 2023'!CH152</f>
        <v>16004574.494999999</v>
      </c>
      <c r="R193" s="48">
        <f ca="1">SUMIF(U$3:$AK178,"SI",U193:AK193)</f>
        <v>7704479.6615699995</v>
      </c>
      <c r="S193" s="973">
        <f t="shared" ca="1" si="24"/>
        <v>0.48139234591815994</v>
      </c>
      <c r="T193" s="946">
        <f>+'P01 2024'!K144</f>
        <v>0</v>
      </c>
      <c r="U193" s="521">
        <v>0</v>
      </c>
      <c r="V193" s="535">
        <v>0</v>
      </c>
      <c r="W193" s="546">
        <v>0</v>
      </c>
      <c r="X193" s="514">
        <f>+'P01 2024'!AE104</f>
        <v>7143800.375</v>
      </c>
      <c r="Y193" s="546">
        <f>+'P01 2023'!AD119</f>
        <v>6291888.6100499993</v>
      </c>
      <c r="Z193" s="299">
        <v>0</v>
      </c>
      <c r="AA193" s="487">
        <f>+'P01 2023'!AT117</f>
        <v>1302518.6648999997</v>
      </c>
      <c r="AB193" s="616">
        <v>0</v>
      </c>
      <c r="AC193" s="487">
        <v>0</v>
      </c>
      <c r="AD193" s="534">
        <f>+'P01 2024'!BX105</f>
        <v>122198.149</v>
      </c>
      <c r="AE193" s="521">
        <f>+'P01 2023'!BZ118</f>
        <v>110072.38661999999</v>
      </c>
      <c r="AF193" s="1296">
        <v>0</v>
      </c>
      <c r="AG193" s="391">
        <v>0</v>
      </c>
      <c r="AH193" s="535">
        <f>+'P01 2023'!DX123</f>
        <v>6721344.085</v>
      </c>
      <c r="AI193" s="535">
        <f>+'P01 2023'!EN116</f>
        <v>1298071.213</v>
      </c>
      <c r="AJ193" s="809">
        <v>0</v>
      </c>
      <c r="AK193" s="811">
        <f>+'P01 2023'!FS145</f>
        <v>231368.715</v>
      </c>
      <c r="AL193" s="621"/>
      <c r="AM193" s="621"/>
      <c r="AN193" s="621"/>
      <c r="AO193" s="621"/>
      <c r="AP193" s="621"/>
      <c r="AQ193" s="621"/>
      <c r="AR193" s="621"/>
      <c r="AS193" s="621"/>
      <c r="AT193" s="621"/>
      <c r="AU193" s="761"/>
      <c r="AV193" s="1601"/>
      <c r="AW193" s="1601"/>
      <c r="AX193" s="1601"/>
      <c r="AY193" s="1601"/>
      <c r="AZ193" s="1505"/>
      <c r="BA193" s="1505"/>
      <c r="BB193" s="621"/>
      <c r="BC193" s="621"/>
      <c r="BD193" s="621"/>
      <c r="BE193" s="621"/>
      <c r="BF193" s="621"/>
      <c r="BG193" s="621"/>
      <c r="BH193" s="621"/>
      <c r="BI193" s="722"/>
      <c r="BK193" s="621"/>
      <c r="BL193" s="381"/>
      <c r="BM193" s="381"/>
      <c r="BP193" s="381"/>
      <c r="BQ193" s="621"/>
      <c r="BR193" s="574"/>
      <c r="BS193" s="381"/>
      <c r="BT193" s="624"/>
      <c r="BU193" s="624"/>
    </row>
    <row r="194" spans="2:73" ht="15" customHeight="1" x14ac:dyDescent="0.25">
      <c r="B194" s="1593" t="s">
        <v>406</v>
      </c>
      <c r="C194" s="608"/>
      <c r="D194" s="1446" t="s">
        <v>166</v>
      </c>
      <c r="E194" s="482"/>
      <c r="F194" s="482"/>
      <c r="G194" s="1314" t="s">
        <v>202</v>
      </c>
      <c r="H194" s="928" t="s">
        <v>85</v>
      </c>
      <c r="I194" s="959">
        <f>+'P01 2024'!H146</f>
        <v>2561303</v>
      </c>
      <c r="J194" s="960">
        <f>+'P01 2024'!CE159</f>
        <v>2561303</v>
      </c>
      <c r="K194" s="966">
        <f ca="1">SUMIF(T$3:$AK178,"ok",T194:AK194)</f>
        <v>1803475.6840000001</v>
      </c>
      <c r="L194" s="962">
        <f t="shared" ca="1" si="21"/>
        <v>0.70412430079533739</v>
      </c>
      <c r="M194" s="960">
        <f>+'P01 2024'!CG159</f>
        <v>1803475.6839999999</v>
      </c>
      <c r="N194" s="962">
        <f t="shared" si="28"/>
        <v>0.70412430079533728</v>
      </c>
      <c r="O194" s="960">
        <f>+'P01 2024'!CH159</f>
        <v>757827.31599999999</v>
      </c>
      <c r="P194" s="952">
        <f t="shared" si="23"/>
        <v>0.29587569920466261</v>
      </c>
      <c r="Q194" s="48">
        <f>+'P01 2023'!CH154</f>
        <v>2586579.8849999998</v>
      </c>
      <c r="R194" s="48">
        <f ca="1">SUMIF(U$3:$AK179,"SI",U194:AK194)</f>
        <v>1702432.8085949996</v>
      </c>
      <c r="S194" s="973">
        <f t="shared" ca="1" si="24"/>
        <v>0.65817909528628371</v>
      </c>
      <c r="T194" s="946">
        <f>+'P01 2024'!K146</f>
        <v>977650.647</v>
      </c>
      <c r="U194" s="521">
        <f>+'P01 2023'!I143</f>
        <v>608576.64866999991</v>
      </c>
      <c r="V194" s="535">
        <v>0</v>
      </c>
      <c r="W194" s="546">
        <v>0</v>
      </c>
      <c r="X194" s="514">
        <f>+'P01 2024'!AE106</f>
        <v>804151.62600000005</v>
      </c>
      <c r="Y194" s="546">
        <f>+'P01 2023'!AD121</f>
        <v>998140.03888499993</v>
      </c>
      <c r="Z194" s="299">
        <v>0</v>
      </c>
      <c r="AA194" s="487">
        <f>+'P01 2023'!AT119</f>
        <v>75367.818180000002</v>
      </c>
      <c r="AB194" s="616">
        <v>0</v>
      </c>
      <c r="AC194" s="487">
        <v>0</v>
      </c>
      <c r="AD194" s="534">
        <f>+'P01 2024'!BX107</f>
        <v>21673.411</v>
      </c>
      <c r="AE194" s="521">
        <f>+'P01 2023'!BZ120</f>
        <v>20348.30286</v>
      </c>
      <c r="AF194" s="1296">
        <f>+'P01 2023'!CP121</f>
        <v>799662.79599999997</v>
      </c>
      <c r="AG194" s="391">
        <v>0</v>
      </c>
      <c r="AH194" s="535">
        <f>+'P01 2023'!DX125</f>
        <v>54585.587</v>
      </c>
      <c r="AI194" s="299">
        <v>0</v>
      </c>
      <c r="AJ194" s="809">
        <v>0</v>
      </c>
      <c r="AK194" s="811">
        <f>+'P01 2023'!FS147</f>
        <v>936476.11</v>
      </c>
      <c r="AL194" s="621"/>
      <c r="AM194" s="621"/>
      <c r="AN194" s="621"/>
      <c r="AO194" s="621"/>
      <c r="AP194" s="621"/>
      <c r="AQ194" s="621"/>
      <c r="AR194" s="621"/>
      <c r="AS194" s="621"/>
      <c r="AT194" s="621"/>
      <c r="AU194" s="761"/>
      <c r="AV194" s="1601"/>
      <c r="AW194" s="1601"/>
      <c r="AX194" s="1601"/>
      <c r="AY194" s="1601"/>
      <c r="AZ194" s="1505"/>
      <c r="BA194" s="1505"/>
      <c r="BB194" s="621"/>
      <c r="BC194" s="621"/>
      <c r="BD194" s="621"/>
      <c r="BE194" s="621"/>
      <c r="BF194" s="621"/>
      <c r="BG194" s="621"/>
      <c r="BH194" s="621"/>
      <c r="BI194" s="722"/>
      <c r="BK194" s="621"/>
      <c r="BL194" s="381"/>
      <c r="BM194" s="381"/>
      <c r="BP194" s="381"/>
      <c r="BQ194" s="621"/>
      <c r="BR194" s="574"/>
      <c r="BS194" s="381"/>
      <c r="BT194" s="624"/>
      <c r="BU194" s="624"/>
    </row>
    <row r="195" spans="2:73" ht="15" hidden="1" customHeight="1" x14ac:dyDescent="0.25">
      <c r="B195" s="1593" t="s">
        <v>594</v>
      </c>
      <c r="C195" s="608"/>
      <c r="D195" s="1446" t="s">
        <v>180</v>
      </c>
      <c r="E195" s="482"/>
      <c r="F195" s="482"/>
      <c r="G195" s="1314" t="s">
        <v>289</v>
      </c>
      <c r="H195" s="928" t="s">
        <v>288</v>
      </c>
      <c r="I195" s="963">
        <v>0</v>
      </c>
      <c r="J195" s="960">
        <v>0</v>
      </c>
      <c r="K195" s="961">
        <f ca="1">SUMIF(U$3:$AK181,"ok",U195:AK195)</f>
        <v>0</v>
      </c>
      <c r="L195" s="962">
        <f t="shared" ca="1" si="21"/>
        <v>0</v>
      </c>
      <c r="M195" s="960">
        <v>0</v>
      </c>
      <c r="N195" s="962">
        <f t="shared" si="28"/>
        <v>0</v>
      </c>
      <c r="O195" s="960">
        <v>0</v>
      </c>
      <c r="P195" s="952">
        <f t="shared" si="23"/>
        <v>0</v>
      </c>
      <c r="Q195" s="514">
        <v>0</v>
      </c>
      <c r="R195" s="48">
        <f ca="1">SUMIF(U$3:$AK183,"SI",U195:AK195)</f>
        <v>0</v>
      </c>
      <c r="S195" s="973" t="str">
        <f t="shared" ca="1" si="24"/>
        <v>0,00%</v>
      </c>
      <c r="T195" s="946">
        <v>0</v>
      </c>
      <c r="U195" s="521">
        <v>0</v>
      </c>
      <c r="V195" s="535">
        <v>0</v>
      </c>
      <c r="W195" s="546">
        <v>0</v>
      </c>
      <c r="X195" s="514">
        <v>0</v>
      </c>
      <c r="Y195" s="546">
        <v>0</v>
      </c>
      <c r="Z195" s="299">
        <v>0</v>
      </c>
      <c r="AA195" s="487">
        <v>0</v>
      </c>
      <c r="AB195" s="616">
        <v>0</v>
      </c>
      <c r="AC195" s="1494">
        <v>0</v>
      </c>
      <c r="AD195" s="1603">
        <v>0</v>
      </c>
      <c r="AE195" s="487">
        <v>0</v>
      </c>
      <c r="AF195" s="1296">
        <v>0</v>
      </c>
      <c r="AG195" s="391">
        <v>0</v>
      </c>
      <c r="AH195" s="299">
        <v>0</v>
      </c>
      <c r="AI195" s="299">
        <v>0</v>
      </c>
      <c r="AJ195" s="917">
        <v>0</v>
      </c>
      <c r="AK195" s="391">
        <v>0</v>
      </c>
      <c r="AL195" s="621"/>
      <c r="AM195" s="621"/>
      <c r="AN195" s="621"/>
      <c r="AO195" s="621"/>
      <c r="AP195" s="621"/>
      <c r="AQ195" s="621"/>
      <c r="AR195" s="621"/>
      <c r="AS195" s="621"/>
      <c r="AT195" s="621"/>
      <c r="AU195" s="761"/>
      <c r="AV195" s="1601"/>
      <c r="AW195" s="1601"/>
      <c r="AX195" s="1601"/>
      <c r="AY195" s="1601"/>
      <c r="AZ195" s="1505"/>
      <c r="BA195" s="1505"/>
      <c r="BB195" s="621"/>
      <c r="BC195" s="621"/>
      <c r="BD195" s="621"/>
      <c r="BE195" s="621"/>
      <c r="BF195" s="621"/>
      <c r="BG195" s="621"/>
      <c r="BH195" s="621"/>
      <c r="BI195" s="722"/>
      <c r="BK195" s="621"/>
      <c r="BL195" s="381"/>
      <c r="BM195" s="381"/>
      <c r="BP195" s="381"/>
      <c r="BQ195" s="621"/>
      <c r="BR195" s="574"/>
      <c r="BS195" s="381"/>
      <c r="BT195" s="624"/>
      <c r="BU195" s="624"/>
    </row>
    <row r="196" spans="2:73" ht="15" customHeight="1" x14ac:dyDescent="0.25">
      <c r="B196" s="1593" t="s">
        <v>408</v>
      </c>
      <c r="C196" s="608"/>
      <c r="D196" s="1446" t="s">
        <v>181</v>
      </c>
      <c r="E196" s="482"/>
      <c r="F196" s="482"/>
      <c r="G196" s="1314" t="s">
        <v>203</v>
      </c>
      <c r="H196" s="928" t="s">
        <v>127</v>
      </c>
      <c r="I196" s="963">
        <f>+'P01 2024'!H149</f>
        <v>10.1</v>
      </c>
      <c r="J196" s="960">
        <f>+'P01 2024'!CE162</f>
        <v>1085592.1000000001</v>
      </c>
      <c r="K196" s="966">
        <f ca="1">SUMIF(T$3:$AK184,"ok",T196:AK196)</f>
        <v>1085495.25</v>
      </c>
      <c r="L196" s="962">
        <f t="shared" ca="1" si="21"/>
        <v>0.99991078601253625</v>
      </c>
      <c r="M196" s="960">
        <f>+'P01 2024'!CG162</f>
        <v>1085495.25</v>
      </c>
      <c r="N196" s="962">
        <f t="shared" si="28"/>
        <v>0.99991078601253625</v>
      </c>
      <c r="O196" s="960">
        <f>+'P01 2024'!CH162</f>
        <v>96.85</v>
      </c>
      <c r="P196" s="952">
        <f t="shared" si="23"/>
        <v>8.9213987463615462E-5</v>
      </c>
      <c r="Q196" s="514">
        <f>+'P01 2023'!CH157</f>
        <v>473663.61</v>
      </c>
      <c r="R196" s="48">
        <f ca="1">SUMIF(U$3:$AK184,"SI",U196:AK196)</f>
        <v>473662.65572999994</v>
      </c>
      <c r="S196" s="973">
        <f t="shared" ca="1" si="24"/>
        <v>0.99999798534238249</v>
      </c>
      <c r="T196" s="946">
        <f>+'P01 2024'!K149</f>
        <v>1085592.314</v>
      </c>
      <c r="U196" s="521">
        <f>+'P01 2023'!I146</f>
        <v>472473.42416999995</v>
      </c>
      <c r="V196" s="535">
        <v>0</v>
      </c>
      <c r="W196" s="546">
        <f>+'P01 2023'!N96</f>
        <v>1189.2315599999999</v>
      </c>
      <c r="X196" s="514">
        <f>+'P01 2024'!AE109</f>
        <v>-97.063999999999993</v>
      </c>
      <c r="Y196" s="546">
        <v>0</v>
      </c>
      <c r="Z196" s="299">
        <v>0</v>
      </c>
      <c r="AA196" s="487">
        <v>0</v>
      </c>
      <c r="AB196" s="616">
        <v>0</v>
      </c>
      <c r="AC196" s="487">
        <v>0</v>
      </c>
      <c r="AD196" s="616">
        <v>0</v>
      </c>
      <c r="AE196" s="487">
        <v>0</v>
      </c>
      <c r="AF196" s="1296">
        <v>0</v>
      </c>
      <c r="AG196" s="391">
        <v>0</v>
      </c>
      <c r="AH196" s="299">
        <v>0</v>
      </c>
      <c r="AI196" s="299">
        <v>0</v>
      </c>
      <c r="AJ196" s="809">
        <v>0</v>
      </c>
      <c r="AK196" s="391">
        <v>0</v>
      </c>
      <c r="AL196" s="621"/>
      <c r="AM196" s="621"/>
      <c r="AN196" s="621"/>
      <c r="AO196" s="621"/>
      <c r="AP196" s="621"/>
      <c r="AQ196" s="621"/>
      <c r="AR196" s="621"/>
      <c r="AS196" s="621"/>
      <c r="AT196" s="621"/>
      <c r="AU196" s="761"/>
      <c r="AV196" s="1601"/>
      <c r="AW196" s="1601"/>
      <c r="AX196" s="1601"/>
      <c r="AY196" s="1601"/>
      <c r="AZ196" s="1505"/>
      <c r="BA196" s="1505"/>
      <c r="BB196" s="621"/>
      <c r="BC196" s="621"/>
      <c r="BD196" s="621"/>
      <c r="BE196" s="621"/>
      <c r="BF196" s="621"/>
      <c r="BG196" s="621"/>
      <c r="BH196" s="621"/>
      <c r="BI196" s="722"/>
      <c r="BK196" s="621"/>
      <c r="BL196" s="381"/>
      <c r="BM196" s="381"/>
      <c r="BP196" s="381"/>
      <c r="BQ196" s="621"/>
      <c r="BR196" s="574"/>
      <c r="BS196" s="381"/>
      <c r="BT196" s="624"/>
      <c r="BU196" s="624"/>
    </row>
    <row r="197" spans="2:73" ht="15" customHeight="1" thickBot="1" x14ac:dyDescent="0.3">
      <c r="B197" s="1593" t="s">
        <v>477</v>
      </c>
      <c r="C197" s="1441">
        <v>35</v>
      </c>
      <c r="D197" s="1449"/>
      <c r="E197" s="21"/>
      <c r="F197" s="21"/>
      <c r="G197" s="21"/>
      <c r="H197" s="940" t="s">
        <v>124</v>
      </c>
      <c r="I197" s="968">
        <v>0</v>
      </c>
      <c r="J197" s="969">
        <v>0</v>
      </c>
      <c r="K197" s="969">
        <f ca="1">SUMIF(U$3:$AK183,"ok",U197:AK197)</f>
        <v>0</v>
      </c>
      <c r="L197" s="970">
        <f t="shared" ca="1" si="21"/>
        <v>0</v>
      </c>
      <c r="M197" s="969">
        <v>0</v>
      </c>
      <c r="N197" s="971">
        <f t="shared" si="28"/>
        <v>0</v>
      </c>
      <c r="O197" s="969">
        <v>0</v>
      </c>
      <c r="P197" s="956">
        <f t="shared" si="23"/>
        <v>0</v>
      </c>
      <c r="Q197" s="764">
        <f>+'P01 2023'!CH177</f>
        <v>0</v>
      </c>
      <c r="R197" s="488">
        <f ca="1">SUMIF(U$3:$AK187,"SI",U197:AK197)</f>
        <v>0</v>
      </c>
      <c r="S197" s="975" t="str">
        <f t="shared" ca="1" si="24"/>
        <v>0,00%</v>
      </c>
      <c r="T197" s="949">
        <v>0</v>
      </c>
      <c r="U197" s="902">
        <v>0</v>
      </c>
      <c r="V197" s="1237">
        <v>0</v>
      </c>
      <c r="W197" s="1286">
        <v>0</v>
      </c>
      <c r="X197" s="764">
        <v>0</v>
      </c>
      <c r="Y197" s="1431">
        <v>0</v>
      </c>
      <c r="Z197" s="537">
        <v>0</v>
      </c>
      <c r="AA197" s="1275">
        <v>0</v>
      </c>
      <c r="AB197" s="1492">
        <v>0</v>
      </c>
      <c r="AC197" s="1275">
        <v>0</v>
      </c>
      <c r="AD197" s="1492">
        <v>0</v>
      </c>
      <c r="AE197" s="1275">
        <v>0</v>
      </c>
      <c r="AF197" s="1385">
        <v>0</v>
      </c>
      <c r="AG197" s="916">
        <v>0</v>
      </c>
      <c r="AH197" s="537">
        <v>0</v>
      </c>
      <c r="AI197" s="537">
        <v>0</v>
      </c>
      <c r="AJ197" s="812">
        <v>0</v>
      </c>
      <c r="AK197" s="812">
        <v>0</v>
      </c>
      <c r="AL197" s="621"/>
      <c r="AM197" s="621"/>
      <c r="AN197" s="621"/>
      <c r="AO197" s="621"/>
      <c r="AP197" s="621"/>
      <c r="AQ197" s="621"/>
      <c r="AR197" s="621"/>
      <c r="AS197" s="621"/>
      <c r="AT197" s="621"/>
      <c r="AU197" s="761"/>
      <c r="AV197" s="1601"/>
      <c r="AW197" s="1601"/>
      <c r="AX197" s="1601"/>
      <c r="AY197" s="1601"/>
      <c r="AZ197" s="1505"/>
      <c r="BA197" s="1505"/>
      <c r="BB197" s="621"/>
      <c r="BC197" s="621"/>
      <c r="BD197" s="621"/>
      <c r="BE197" s="621"/>
      <c r="BF197" s="621"/>
      <c r="BG197" s="621"/>
      <c r="BH197" s="621"/>
      <c r="BI197" s="722"/>
      <c r="BK197" s="621"/>
      <c r="BL197" s="381"/>
      <c r="BM197" s="381"/>
      <c r="BP197" s="381"/>
      <c r="BQ197" s="621"/>
      <c r="BR197" s="574"/>
      <c r="BS197" s="381"/>
      <c r="BT197" s="624"/>
      <c r="BU197" s="624"/>
    </row>
    <row r="198" spans="2:73" ht="15" x14ac:dyDescent="0.25">
      <c r="L198" s="1317"/>
      <c r="N198" s="1570"/>
      <c r="P198" s="1317"/>
      <c r="Q198" s="1317"/>
      <c r="S198" s="1317"/>
      <c r="T198" s="1317"/>
      <c r="U198" s="1317"/>
      <c r="V198" s="1317"/>
      <c r="AA198" s="1317"/>
      <c r="AB198" s="1317"/>
      <c r="AC198" s="1317"/>
      <c r="AD198" s="1317"/>
      <c r="AE198" s="1317"/>
      <c r="AF198" s="1317">
        <f t="shared" ref="AF198" si="29">SUM(AF10:AF197)</f>
        <v>7927550.9399999958</v>
      </c>
      <c r="AG198" s="1317">
        <f t="shared" ref="AG198" si="30">SUM(AG10:AG197)</f>
        <v>6980755.8559999997</v>
      </c>
      <c r="AH198" s="1317">
        <f t="shared" ref="AH198:AI198" si="31">SUM(AH10:AH197)</f>
        <v>23929893.994000014</v>
      </c>
      <c r="AI198" s="1317">
        <f t="shared" si="31"/>
        <v>8270322.4510000013</v>
      </c>
      <c r="AJ198" s="1317">
        <f t="shared" ref="AJ198" si="32">SUM(AJ10:AJ197)</f>
        <v>6798801.7199999997</v>
      </c>
      <c r="AK198" s="1317">
        <f t="shared" ref="AK198" si="33">SUM(AK10:AK197)</f>
        <v>14218581.227999993</v>
      </c>
      <c r="AL198" s="621"/>
      <c r="AM198" s="621"/>
      <c r="AN198" s="621"/>
      <c r="AO198" s="621"/>
      <c r="AP198" s="621"/>
      <c r="AQ198" s="621"/>
      <c r="AR198" s="621"/>
      <c r="AS198" s="621"/>
      <c r="AT198" s="621"/>
      <c r="AU198" s="761"/>
      <c r="AV198" s="1601"/>
      <c r="AW198" s="1601"/>
      <c r="AX198" s="1601"/>
      <c r="AY198" s="1601"/>
      <c r="AZ198" s="1505"/>
      <c r="BA198" s="1505"/>
      <c r="BB198" s="621"/>
      <c r="BC198" s="621"/>
      <c r="BD198" s="621"/>
      <c r="BE198" s="621"/>
      <c r="BF198" s="621"/>
      <c r="BG198" s="621"/>
      <c r="BH198" s="621"/>
      <c r="BI198" s="722"/>
      <c r="BK198" s="621"/>
      <c r="BL198" s="381"/>
      <c r="BM198" s="381"/>
      <c r="BP198" s="381"/>
      <c r="BQ198" s="621"/>
      <c r="BR198" s="574"/>
      <c r="BS198" s="381"/>
      <c r="BT198" s="624"/>
      <c r="BU198" s="624"/>
    </row>
    <row r="199" spans="2:73" ht="15" x14ac:dyDescent="0.25">
      <c r="Q199" s="1317"/>
      <c r="X199" s="1320"/>
      <c r="Y199" s="1320"/>
      <c r="Z199" s="1320"/>
      <c r="AL199" s="1320"/>
      <c r="AM199" s="621"/>
      <c r="AN199" s="621"/>
      <c r="AO199" s="621"/>
      <c r="AP199" s="621"/>
      <c r="AQ199" s="621"/>
      <c r="AR199" s="621"/>
      <c r="AS199" s="621"/>
      <c r="AT199" s="621"/>
      <c r="AU199" s="761"/>
      <c r="AV199" s="1601"/>
      <c r="AW199" s="1601"/>
      <c r="AX199" s="1601"/>
      <c r="AY199" s="1601"/>
      <c r="AZ199" s="1505"/>
      <c r="BA199" s="1505"/>
      <c r="BB199" s="621"/>
      <c r="BC199" s="621"/>
      <c r="BD199" s="621"/>
      <c r="BE199" s="621"/>
      <c r="BF199" s="621"/>
      <c r="BG199" s="621"/>
      <c r="BH199" s="621"/>
      <c r="BI199" s="722"/>
      <c r="BK199" s="621"/>
      <c r="BL199" s="381"/>
      <c r="BM199" s="381"/>
      <c r="BQ199" s="621"/>
      <c r="BR199" s="574"/>
      <c r="BS199" s="381"/>
      <c r="BT199" s="624"/>
      <c r="BU199" s="624"/>
    </row>
    <row r="200" spans="2:73" x14ac:dyDescent="0.25">
      <c r="Q200" s="1317"/>
      <c r="X200" s="1320"/>
      <c r="Y200" s="1320"/>
      <c r="Z200" s="1320"/>
      <c r="AL200" s="1320"/>
      <c r="AM200" s="621"/>
      <c r="AN200" s="621"/>
      <c r="AO200" s="621"/>
      <c r="AP200" s="621"/>
      <c r="AQ200" s="621"/>
      <c r="AR200" s="621"/>
      <c r="AS200" s="621"/>
      <c r="AT200" s="621"/>
      <c r="AU200" s="761"/>
      <c r="AV200" s="761"/>
      <c r="AW200" s="1577"/>
      <c r="AX200" s="1505"/>
      <c r="AY200" s="1505"/>
      <c r="AZ200" s="1505"/>
      <c r="BA200" s="1505"/>
      <c r="BB200" s="621"/>
      <c r="BC200" s="621"/>
      <c r="BD200" s="621"/>
      <c r="BE200" s="621"/>
      <c r="BF200" s="621"/>
      <c r="BG200" s="621"/>
      <c r="BH200" s="621"/>
      <c r="BI200" s="722"/>
      <c r="BK200" s="621"/>
      <c r="BL200" s="381"/>
      <c r="BM200" s="381"/>
      <c r="BQ200" s="621"/>
      <c r="BR200" s="574"/>
      <c r="BS200" s="381"/>
      <c r="BT200" s="624"/>
      <c r="BU200" s="624"/>
    </row>
    <row r="201" spans="2:73" x14ac:dyDescent="0.25">
      <c r="H201" s="1323"/>
      <c r="I201" s="1324"/>
      <c r="Q201" s="1317"/>
      <c r="X201" s="1320"/>
      <c r="Y201" s="1320"/>
      <c r="Z201" s="1320"/>
      <c r="AL201" s="1320"/>
      <c r="AM201" s="621"/>
      <c r="AN201" s="621"/>
      <c r="AO201" s="621"/>
      <c r="AP201" s="621"/>
      <c r="AQ201" s="621"/>
      <c r="AR201" s="621"/>
      <c r="AS201" s="621"/>
      <c r="AT201" s="621"/>
      <c r="AU201" s="761"/>
      <c r="AV201" s="761"/>
      <c r="AW201" s="1577"/>
      <c r="AX201" s="1505"/>
      <c r="AY201" s="1505"/>
      <c r="AZ201" s="1505"/>
      <c r="BA201" s="1505"/>
      <c r="BB201" s="621"/>
      <c r="BC201" s="621"/>
      <c r="BD201" s="621"/>
      <c r="BE201" s="621"/>
      <c r="BF201" s="621"/>
      <c r="BG201" s="621"/>
      <c r="BH201" s="621"/>
      <c r="BI201" s="722"/>
      <c r="BK201" s="621"/>
      <c r="BL201" s="381"/>
      <c r="BM201" s="381"/>
      <c r="BQ201" s="621"/>
      <c r="BR201" s="574"/>
      <c r="BS201" s="381"/>
      <c r="BT201" s="624"/>
      <c r="BU201" s="624"/>
    </row>
    <row r="202" spans="2:73" x14ac:dyDescent="0.25">
      <c r="H202" s="1320"/>
      <c r="Q202" s="1317"/>
      <c r="X202" s="1320"/>
      <c r="Y202" s="1320"/>
      <c r="Z202" s="1320"/>
      <c r="AL202" s="1320"/>
      <c r="AM202" s="621"/>
      <c r="AN202" s="621"/>
      <c r="AO202" s="621"/>
      <c r="AP202" s="621"/>
      <c r="AQ202" s="621"/>
      <c r="AR202" s="621"/>
      <c r="AS202" s="621"/>
      <c r="AT202" s="621"/>
      <c r="AU202" s="761"/>
      <c r="AV202" s="761"/>
      <c r="AW202" s="1577"/>
      <c r="AX202" s="621"/>
      <c r="AY202" s="621"/>
      <c r="AZ202" s="621"/>
      <c r="BA202" s="621"/>
      <c r="BB202" s="621"/>
      <c r="BC202" s="621"/>
      <c r="BD202" s="621"/>
      <c r="BE202" s="621"/>
      <c r="BF202" s="621"/>
      <c r="BG202" s="621"/>
      <c r="BH202" s="621"/>
      <c r="BI202" s="722"/>
      <c r="BK202" s="621"/>
      <c r="BL202" s="381"/>
      <c r="BM202" s="381"/>
      <c r="BQ202" s="621"/>
      <c r="BR202" s="574"/>
      <c r="BS202" s="381"/>
      <c r="BT202" s="624"/>
      <c r="BU202" s="624"/>
    </row>
    <row r="203" spans="2:73" x14ac:dyDescent="0.25">
      <c r="H203" s="1320"/>
      <c r="Q203" s="1317"/>
      <c r="X203" s="1320"/>
      <c r="Y203" s="1320"/>
      <c r="Z203" s="1320"/>
      <c r="AL203" s="1320"/>
      <c r="AM203" s="621"/>
      <c r="AN203" s="621"/>
      <c r="AO203" s="621"/>
      <c r="AP203" s="621"/>
      <c r="AQ203" s="621"/>
      <c r="AR203" s="621"/>
      <c r="AS203" s="621"/>
      <c r="AT203" s="621"/>
      <c r="AU203" s="761"/>
      <c r="AV203" s="761"/>
      <c r="AW203" s="1577"/>
      <c r="AX203" s="621"/>
      <c r="AY203" s="621"/>
      <c r="AZ203" s="621"/>
      <c r="BA203" s="621"/>
      <c r="BB203" s="621"/>
      <c r="BC203" s="621"/>
      <c r="BD203" s="621"/>
      <c r="BE203" s="621"/>
      <c r="BF203" s="621"/>
      <c r="BG203" s="621"/>
      <c r="BH203" s="621"/>
      <c r="BI203" s="722"/>
      <c r="BQ203" s="621"/>
      <c r="BR203" s="574"/>
      <c r="BS203" s="381"/>
      <c r="BT203" s="624"/>
      <c r="BU203" s="624"/>
    </row>
    <row r="204" spans="2:73" x14ac:dyDescent="0.25">
      <c r="H204" s="1320"/>
      <c r="Q204" s="1318"/>
      <c r="X204" s="1320"/>
      <c r="Y204" s="1320"/>
      <c r="Z204" s="1320"/>
      <c r="AL204" s="1320"/>
      <c r="AM204" s="621"/>
      <c r="AN204" s="621"/>
      <c r="AO204" s="621"/>
      <c r="AP204" s="621"/>
      <c r="AQ204" s="621"/>
      <c r="AR204" s="621"/>
      <c r="AS204" s="621"/>
      <c r="AT204" s="621"/>
      <c r="AU204" s="761"/>
      <c r="AV204" s="761"/>
      <c r="AW204" s="1577"/>
      <c r="AX204" s="621"/>
      <c r="AY204" s="621"/>
      <c r="AZ204" s="621"/>
      <c r="BA204" s="621"/>
      <c r="BB204" s="621"/>
      <c r="BC204" s="621"/>
      <c r="BD204" s="621"/>
      <c r="BE204" s="621"/>
      <c r="BF204" s="621"/>
      <c r="BG204" s="621"/>
      <c r="BH204" s="621"/>
      <c r="BI204" s="722"/>
      <c r="BQ204" s="621"/>
      <c r="BR204" s="574"/>
      <c r="BS204" s="381"/>
      <c r="BT204" s="624"/>
      <c r="BU204" s="624"/>
    </row>
    <row r="205" spans="2:73" x14ac:dyDescent="0.25">
      <c r="H205" s="1320"/>
      <c r="L205" s="1318"/>
      <c r="N205" s="1318"/>
      <c r="P205" s="1318"/>
      <c r="Q205" s="1318"/>
      <c r="S205" s="1318"/>
      <c r="T205" s="1318"/>
      <c r="U205" s="1319"/>
      <c r="V205" s="1319"/>
      <c r="X205" s="1320"/>
      <c r="Y205" s="1320"/>
      <c r="Z205" s="1320"/>
      <c r="AL205" s="1320"/>
      <c r="AM205" s="621"/>
      <c r="AN205" s="621"/>
      <c r="AO205" s="621"/>
      <c r="AP205" s="621"/>
      <c r="AQ205" s="621"/>
      <c r="AR205" s="621"/>
      <c r="AS205" s="621"/>
      <c r="AT205" s="621"/>
      <c r="AU205" s="761"/>
      <c r="AV205" s="761"/>
      <c r="AW205" s="1577"/>
      <c r="AX205" s="621"/>
      <c r="AY205" s="621"/>
      <c r="AZ205" s="621"/>
      <c r="BA205" s="621"/>
      <c r="BB205" s="621"/>
      <c r="BC205" s="621"/>
      <c r="BD205" s="621"/>
      <c r="BE205" s="621"/>
      <c r="BF205" s="621"/>
      <c r="BG205" s="621"/>
      <c r="BH205" s="621"/>
      <c r="BI205" s="722"/>
      <c r="BQ205" s="621"/>
      <c r="BR205" s="574"/>
      <c r="BS205" s="381"/>
      <c r="BT205" s="624"/>
      <c r="BU205" s="624"/>
    </row>
    <row r="206" spans="2:73" x14ac:dyDescent="0.25">
      <c r="H206" s="1320"/>
      <c r="L206" s="1318"/>
      <c r="N206" s="1318"/>
      <c r="P206" s="1318"/>
      <c r="Q206" s="1318"/>
      <c r="S206" s="1318"/>
      <c r="T206" s="1318"/>
      <c r="U206" s="1319"/>
      <c r="V206" s="1319"/>
      <c r="X206" s="1320"/>
      <c r="Y206" s="1320"/>
      <c r="Z206" s="1320"/>
      <c r="AL206" s="1320"/>
      <c r="AM206" s="621"/>
      <c r="AN206" s="621"/>
      <c r="AO206" s="621"/>
      <c r="AP206" s="621"/>
      <c r="AQ206" s="621"/>
      <c r="AR206" s="621"/>
      <c r="AS206" s="621"/>
      <c r="AT206" s="621"/>
      <c r="AU206" s="761"/>
      <c r="AV206" s="761"/>
      <c r="AW206" s="1577"/>
      <c r="AX206" s="621"/>
      <c r="AY206" s="621"/>
      <c r="AZ206" s="621"/>
      <c r="BA206" s="621"/>
      <c r="BB206" s="621"/>
      <c r="BC206" s="621"/>
      <c r="BD206" s="621"/>
      <c r="BE206" s="621"/>
      <c r="BF206" s="621"/>
      <c r="BG206" s="621"/>
      <c r="BH206" s="621"/>
      <c r="BI206" s="722"/>
      <c r="BQ206" s="621"/>
      <c r="BR206" s="574"/>
      <c r="BS206" s="381"/>
      <c r="BT206" s="624"/>
      <c r="BU206" s="624"/>
    </row>
    <row r="207" spans="2:73" x14ac:dyDescent="0.25">
      <c r="H207" s="1320"/>
      <c r="L207" s="1318"/>
      <c r="N207" s="1318"/>
      <c r="P207" s="1318"/>
      <c r="Q207" s="1319"/>
      <c r="S207" s="1318"/>
      <c r="T207" s="1318"/>
      <c r="U207" s="1319"/>
      <c r="V207" s="1319"/>
      <c r="X207" s="1320"/>
      <c r="Y207" s="1320"/>
      <c r="Z207" s="1320"/>
      <c r="AL207" s="1320"/>
      <c r="AM207" s="621"/>
      <c r="AN207" s="621"/>
      <c r="AO207" s="621"/>
      <c r="AP207" s="621"/>
      <c r="AQ207" s="621"/>
      <c r="AR207" s="621"/>
      <c r="AS207" s="621"/>
      <c r="AT207" s="621"/>
      <c r="AU207" s="761"/>
      <c r="AV207" s="761"/>
      <c r="AW207" s="1577"/>
      <c r="AX207" s="621"/>
      <c r="AY207" s="621"/>
      <c r="AZ207" s="621"/>
      <c r="BA207" s="621"/>
      <c r="BB207" s="621"/>
      <c r="BC207" s="621"/>
      <c r="BD207" s="621"/>
      <c r="BE207" s="621"/>
      <c r="BF207" s="621"/>
      <c r="BG207" s="621"/>
      <c r="BH207" s="621"/>
      <c r="BI207" s="722"/>
      <c r="BQ207" s="621"/>
      <c r="BR207" s="574"/>
      <c r="BS207" s="381"/>
      <c r="BT207" s="624"/>
      <c r="BU207" s="624"/>
    </row>
    <row r="208" spans="2:73" x14ac:dyDescent="0.25">
      <c r="H208" s="1320"/>
      <c r="L208" s="1318"/>
      <c r="N208" s="1318"/>
      <c r="P208" s="1318"/>
      <c r="Q208" s="1319"/>
      <c r="S208" s="1318"/>
      <c r="T208" s="1318"/>
      <c r="U208" s="1319"/>
      <c r="V208" s="1319"/>
      <c r="X208" s="1320"/>
      <c r="Y208" s="1320"/>
      <c r="Z208" s="1320"/>
      <c r="AL208" s="1320"/>
      <c r="AM208" s="621"/>
      <c r="AN208" s="621"/>
      <c r="AO208" s="621"/>
      <c r="AP208" s="621"/>
      <c r="AQ208" s="621"/>
      <c r="AR208" s="621"/>
      <c r="AS208" s="621"/>
      <c r="AT208" s="621"/>
      <c r="AU208" s="761"/>
      <c r="AV208" s="761"/>
      <c r="AW208" s="1577"/>
      <c r="AX208" s="621"/>
      <c r="AY208" s="621"/>
      <c r="AZ208" s="621"/>
      <c r="BA208" s="621"/>
      <c r="BB208" s="621"/>
      <c r="BC208" s="621"/>
      <c r="BD208" s="621"/>
      <c r="BE208" s="621"/>
      <c r="BF208" s="621"/>
      <c r="BG208" s="621"/>
      <c r="BH208" s="621"/>
      <c r="BI208" s="722"/>
      <c r="BQ208" s="621"/>
      <c r="BR208" s="574"/>
      <c r="BS208" s="381"/>
      <c r="BT208" s="624"/>
      <c r="BU208" s="624"/>
    </row>
    <row r="209" spans="8:73" x14ac:dyDescent="0.25">
      <c r="H209" s="1320"/>
      <c r="L209" s="1318"/>
      <c r="N209" s="1318"/>
      <c r="P209" s="1318"/>
      <c r="Q209" s="1319"/>
      <c r="S209" s="1318"/>
      <c r="T209" s="1318"/>
      <c r="U209" s="1319"/>
      <c r="V209" s="1319"/>
      <c r="X209" s="1320"/>
      <c r="Y209" s="1320"/>
      <c r="Z209" s="1320"/>
      <c r="AL209" s="1320"/>
      <c r="AM209" s="621"/>
      <c r="AN209" s="621"/>
      <c r="AO209" s="621"/>
      <c r="AP209" s="621"/>
      <c r="AQ209" s="621"/>
      <c r="AR209" s="621"/>
      <c r="AS209" s="621"/>
      <c r="AT209" s="621"/>
      <c r="AU209" s="761"/>
      <c r="AV209" s="761"/>
      <c r="AW209" s="1577"/>
      <c r="AX209" s="621"/>
      <c r="AY209" s="621"/>
      <c r="AZ209" s="621"/>
      <c r="BA209" s="621"/>
      <c r="BB209" s="621"/>
      <c r="BC209" s="621"/>
      <c r="BD209" s="621"/>
      <c r="BE209" s="621"/>
      <c r="BF209" s="621"/>
      <c r="BG209" s="621"/>
      <c r="BH209" s="621"/>
      <c r="BI209" s="722"/>
      <c r="BQ209" s="621"/>
      <c r="BR209" s="574"/>
      <c r="BS209" s="381"/>
      <c r="BT209" s="624"/>
      <c r="BU209" s="624"/>
    </row>
    <row r="210" spans="8:73" x14ac:dyDescent="0.25">
      <c r="H210" s="1320"/>
      <c r="L210" s="1318"/>
      <c r="N210" s="1318"/>
      <c r="P210" s="1318"/>
      <c r="Q210" s="1319"/>
      <c r="S210" s="1318"/>
      <c r="T210" s="1318"/>
      <c r="U210" s="1319"/>
      <c r="V210" s="1319"/>
      <c r="X210" s="1320"/>
      <c r="Y210" s="1320"/>
      <c r="Z210" s="1320"/>
      <c r="AL210" s="1320"/>
      <c r="AM210" s="621"/>
      <c r="AN210" s="621"/>
      <c r="AO210" s="621"/>
      <c r="AP210" s="621"/>
      <c r="AQ210" s="621"/>
      <c r="AR210" s="621"/>
      <c r="AS210" s="621"/>
      <c r="AT210" s="621"/>
      <c r="AU210" s="761"/>
      <c r="AV210" s="761"/>
      <c r="AW210" s="1577"/>
      <c r="AX210" s="621"/>
      <c r="AY210" s="621"/>
      <c r="AZ210" s="621"/>
      <c r="BA210" s="621"/>
      <c r="BB210" s="621"/>
      <c r="BC210" s="621"/>
      <c r="BD210" s="621"/>
      <c r="BE210" s="621"/>
      <c r="BF210" s="621"/>
      <c r="BG210" s="621"/>
      <c r="BH210" s="621"/>
      <c r="BI210" s="722"/>
      <c r="BQ210" s="621"/>
      <c r="BR210" s="574"/>
      <c r="BS210" s="381"/>
      <c r="BT210" s="624"/>
      <c r="BU210" s="624"/>
    </row>
    <row r="211" spans="8:73" x14ac:dyDescent="0.25">
      <c r="H211" s="1320"/>
      <c r="L211" s="1318"/>
      <c r="N211" s="1318"/>
      <c r="P211" s="1318"/>
      <c r="Q211" s="1319"/>
      <c r="S211" s="1318"/>
      <c r="T211" s="1318"/>
      <c r="U211" s="1319"/>
      <c r="V211" s="1319"/>
      <c r="X211" s="1320"/>
      <c r="Y211" s="1320"/>
      <c r="Z211" s="1320"/>
      <c r="AL211" s="1320"/>
      <c r="AM211" s="621"/>
      <c r="AN211" s="621"/>
      <c r="AO211" s="621"/>
      <c r="AP211" s="621"/>
      <c r="AQ211" s="621"/>
      <c r="AR211" s="621"/>
      <c r="AS211" s="621"/>
      <c r="AT211" s="621"/>
      <c r="AU211" s="761"/>
      <c r="AV211" s="761"/>
      <c r="AW211" s="1577"/>
      <c r="AX211" s="621"/>
      <c r="AY211" s="621"/>
      <c r="AZ211" s="621"/>
      <c r="BA211" s="621"/>
      <c r="BB211" s="621"/>
      <c r="BC211" s="621"/>
      <c r="BD211" s="621"/>
      <c r="BE211" s="621"/>
      <c r="BF211" s="621"/>
      <c r="BG211" s="621"/>
      <c r="BH211" s="621"/>
      <c r="BI211" s="722"/>
      <c r="BQ211" s="621"/>
      <c r="BR211" s="574"/>
      <c r="BS211" s="381"/>
      <c r="BT211" s="624"/>
      <c r="BU211" s="624"/>
    </row>
    <row r="212" spans="8:73" x14ac:dyDescent="0.25">
      <c r="H212" s="1320"/>
      <c r="L212" s="1318"/>
      <c r="N212" s="1318"/>
      <c r="P212" s="1318"/>
      <c r="Q212" s="1319"/>
      <c r="S212" s="1318"/>
      <c r="T212" s="1318"/>
      <c r="U212" s="1319"/>
      <c r="V212" s="1319"/>
      <c r="X212" s="1320"/>
      <c r="Y212" s="1320"/>
      <c r="Z212" s="1320"/>
      <c r="AL212" s="1320"/>
      <c r="AM212" s="621"/>
      <c r="AN212" s="621"/>
      <c r="AO212" s="621"/>
      <c r="AP212" s="621"/>
      <c r="AQ212" s="621"/>
      <c r="AR212" s="621"/>
      <c r="AS212" s="621"/>
      <c r="AT212" s="621"/>
      <c r="AU212" s="761"/>
      <c r="AV212" s="761"/>
      <c r="AW212" s="1577"/>
      <c r="AX212" s="621"/>
      <c r="AY212" s="621"/>
      <c r="AZ212" s="621"/>
      <c r="BA212" s="621"/>
      <c r="BB212" s="621"/>
      <c r="BC212" s="621"/>
      <c r="BD212" s="621"/>
      <c r="BE212" s="621"/>
      <c r="BF212" s="621"/>
      <c r="BG212" s="621"/>
      <c r="BH212" s="621"/>
      <c r="BI212" s="722"/>
      <c r="BQ212" s="621"/>
      <c r="BR212" s="574"/>
      <c r="BS212" s="381"/>
      <c r="BT212" s="624"/>
      <c r="BU212" s="624"/>
    </row>
    <row r="213" spans="8:73" x14ac:dyDescent="0.25">
      <c r="H213" s="1320"/>
      <c r="L213" s="1318"/>
      <c r="N213" s="1318"/>
      <c r="P213" s="1318"/>
      <c r="Q213" s="1319"/>
      <c r="S213" s="1318"/>
      <c r="T213" s="1318"/>
      <c r="U213" s="1319"/>
      <c r="V213" s="1319"/>
      <c r="X213" s="1320"/>
      <c r="Y213" s="1320"/>
      <c r="Z213" s="1320"/>
      <c r="AL213" s="1320"/>
      <c r="AM213" s="621"/>
      <c r="AN213" s="621"/>
      <c r="AO213" s="621"/>
      <c r="AP213" s="621"/>
      <c r="AQ213" s="621"/>
      <c r="AR213" s="621"/>
      <c r="AS213" s="621"/>
      <c r="AT213" s="621"/>
      <c r="AU213" s="761"/>
      <c r="AV213" s="761"/>
      <c r="AW213" s="1577"/>
      <c r="AX213" s="621"/>
      <c r="AY213" s="621"/>
      <c r="AZ213" s="621"/>
      <c r="BA213" s="621"/>
      <c r="BB213" s="621"/>
      <c r="BC213" s="621"/>
      <c r="BD213" s="621"/>
      <c r="BE213" s="621"/>
      <c r="BF213" s="621"/>
      <c r="BG213" s="621"/>
      <c r="BH213" s="621"/>
      <c r="BI213" s="722"/>
      <c r="BQ213" s="621"/>
      <c r="BR213" s="574"/>
      <c r="BS213" s="381"/>
      <c r="BT213" s="624"/>
      <c r="BU213" s="624"/>
    </row>
    <row r="214" spans="8:73" x14ac:dyDescent="0.25">
      <c r="H214" s="1320"/>
      <c r="L214" s="1318"/>
      <c r="N214" s="1318"/>
      <c r="P214" s="1318"/>
      <c r="Q214" s="1319"/>
      <c r="S214" s="1318"/>
      <c r="T214" s="1318"/>
      <c r="U214" s="1319"/>
      <c r="V214" s="1319"/>
      <c r="X214" s="1320"/>
      <c r="Y214" s="1320"/>
      <c r="Z214" s="1320"/>
      <c r="AL214" s="1320"/>
      <c r="AM214" s="621"/>
      <c r="AN214" s="621"/>
      <c r="AO214" s="621"/>
      <c r="AP214" s="621"/>
      <c r="AQ214" s="621"/>
      <c r="AR214" s="621"/>
      <c r="AS214" s="621"/>
      <c r="AT214" s="621"/>
      <c r="AU214" s="761"/>
      <c r="AV214" s="761"/>
      <c r="AW214" s="1577"/>
      <c r="AX214" s="621"/>
      <c r="AY214" s="621"/>
      <c r="AZ214" s="621"/>
      <c r="BA214" s="621"/>
      <c r="BB214" s="621"/>
      <c r="BC214" s="621"/>
      <c r="BD214" s="621"/>
      <c r="BE214" s="621"/>
      <c r="BF214" s="621"/>
      <c r="BG214" s="621"/>
      <c r="BH214" s="621"/>
      <c r="BI214" s="722"/>
      <c r="BQ214" s="621"/>
      <c r="BR214" s="574"/>
      <c r="BS214" s="381"/>
      <c r="BT214" s="624"/>
      <c r="BU214" s="624"/>
    </row>
    <row r="215" spans="8:73" x14ac:dyDescent="0.25">
      <c r="H215" s="1320"/>
      <c r="L215" s="1318"/>
      <c r="N215" s="1318"/>
      <c r="P215" s="1318"/>
      <c r="Q215" s="1319"/>
      <c r="S215" s="1318"/>
      <c r="T215" s="1318"/>
      <c r="U215" s="1319"/>
      <c r="V215" s="1319"/>
      <c r="X215" s="1320"/>
      <c r="Y215" s="1320"/>
      <c r="Z215" s="1320"/>
      <c r="AL215" s="1320"/>
      <c r="AM215" s="621"/>
      <c r="AN215" s="621"/>
      <c r="AO215" s="621"/>
      <c r="AP215" s="621"/>
      <c r="AQ215" s="621"/>
      <c r="AR215" s="621"/>
      <c r="AS215" s="621"/>
      <c r="AT215" s="621"/>
      <c r="AU215" s="761"/>
      <c r="AV215" s="761"/>
      <c r="AW215" s="1577"/>
      <c r="AX215" s="621"/>
      <c r="AY215" s="621"/>
      <c r="AZ215" s="621"/>
      <c r="BA215" s="621"/>
      <c r="BB215" s="621"/>
      <c r="BC215" s="621"/>
      <c r="BD215" s="621"/>
      <c r="BE215" s="621"/>
      <c r="BF215" s="621"/>
      <c r="BG215" s="621"/>
      <c r="BH215" s="621"/>
      <c r="BI215" s="722"/>
      <c r="BQ215" s="621"/>
      <c r="BR215" s="574"/>
      <c r="BS215" s="381"/>
      <c r="BT215" s="624"/>
      <c r="BU215" s="624"/>
    </row>
    <row r="216" spans="8:73" x14ac:dyDescent="0.25">
      <c r="H216" s="1320"/>
      <c r="L216" s="1318"/>
      <c r="N216" s="1318"/>
      <c r="P216" s="1318"/>
      <c r="Q216" s="1319"/>
      <c r="S216" s="1318"/>
      <c r="T216" s="1318"/>
      <c r="U216" s="1319"/>
      <c r="V216" s="1319"/>
      <c r="X216" s="1320"/>
      <c r="Y216" s="1320"/>
      <c r="Z216" s="1320"/>
      <c r="AL216" s="1320"/>
      <c r="AM216" s="621"/>
      <c r="AN216" s="621"/>
      <c r="AO216" s="621"/>
      <c r="AP216" s="621"/>
      <c r="AQ216" s="621"/>
      <c r="AR216" s="621"/>
      <c r="AS216" s="621"/>
      <c r="AT216" s="621"/>
      <c r="AU216" s="761"/>
      <c r="AV216" s="761"/>
      <c r="AW216" s="1577"/>
      <c r="AX216" s="621"/>
      <c r="AY216" s="1320"/>
      <c r="AZ216" s="1320"/>
      <c r="BA216" s="621"/>
      <c r="BB216" s="621"/>
      <c r="BC216" s="621"/>
      <c r="BD216" s="621"/>
      <c r="BE216" s="621"/>
      <c r="BF216" s="621"/>
      <c r="BG216" s="621"/>
      <c r="BH216" s="621"/>
      <c r="BI216" s="722"/>
      <c r="BQ216" s="621"/>
      <c r="BR216" s="574"/>
      <c r="BS216" s="381"/>
      <c r="BT216" s="624"/>
      <c r="BU216" s="624"/>
    </row>
    <row r="217" spans="8:73" x14ac:dyDescent="0.25">
      <c r="H217" s="1320"/>
      <c r="L217" s="1318"/>
      <c r="N217" s="1318"/>
      <c r="P217" s="1318"/>
      <c r="Q217" s="1319"/>
      <c r="S217" s="1318"/>
      <c r="T217" s="1318"/>
      <c r="U217" s="1319"/>
      <c r="V217" s="1319"/>
      <c r="X217" s="1320"/>
      <c r="Y217" s="1320"/>
      <c r="Z217" s="1320"/>
      <c r="AL217" s="1320"/>
      <c r="AM217" s="621"/>
      <c r="AN217" s="621"/>
      <c r="AO217" s="621"/>
      <c r="AP217" s="621"/>
      <c r="AQ217" s="621"/>
      <c r="AR217" s="621"/>
      <c r="AS217" s="621"/>
      <c r="AT217" s="621"/>
      <c r="AU217" s="761"/>
      <c r="AV217" s="761"/>
      <c r="AW217" s="1577"/>
      <c r="AX217" s="621"/>
      <c r="AY217" s="1320"/>
      <c r="AZ217" s="1320"/>
      <c r="BA217" s="621"/>
      <c r="BB217" s="621"/>
      <c r="BC217" s="621"/>
      <c r="BD217" s="621"/>
      <c r="BE217" s="621"/>
      <c r="BF217" s="621"/>
      <c r="BG217" s="621"/>
      <c r="BH217" s="621"/>
      <c r="BI217" s="722"/>
      <c r="BQ217" s="621"/>
      <c r="BR217" s="574"/>
      <c r="BS217" s="381"/>
      <c r="BT217" s="624"/>
      <c r="BU217" s="624"/>
    </row>
    <row r="218" spans="8:73" x14ac:dyDescent="0.25">
      <c r="H218" s="1320"/>
      <c r="L218" s="1318"/>
      <c r="N218" s="1318"/>
      <c r="P218" s="1318"/>
      <c r="Q218" s="1319"/>
      <c r="S218" s="1318"/>
      <c r="T218" s="1318"/>
      <c r="U218" s="1319"/>
      <c r="V218" s="1319"/>
      <c r="X218" s="1320"/>
      <c r="Y218" s="1320"/>
      <c r="Z218" s="1320"/>
      <c r="AL218" s="1320"/>
      <c r="AM218" s="621"/>
      <c r="AN218" s="621"/>
      <c r="AO218" s="621"/>
      <c r="AP218" s="621"/>
      <c r="AQ218" s="621"/>
      <c r="AR218" s="621"/>
      <c r="AS218" s="621"/>
      <c r="AT218" s="621"/>
      <c r="AU218" s="761"/>
      <c r="AV218" s="761"/>
      <c r="AW218" s="1577"/>
      <c r="AX218" s="621"/>
      <c r="AY218" s="1320"/>
      <c r="AZ218" s="1320"/>
      <c r="BA218" s="621"/>
      <c r="BB218" s="621"/>
      <c r="BC218" s="621"/>
      <c r="BD218" s="621"/>
      <c r="BE218" s="621"/>
      <c r="BF218" s="621"/>
      <c r="BG218" s="621"/>
      <c r="BH218" s="621"/>
      <c r="BQ218" s="621"/>
      <c r="BR218" s="574"/>
      <c r="BS218" s="381"/>
      <c r="BT218" s="624"/>
      <c r="BU218" s="624"/>
    </row>
    <row r="219" spans="8:73" x14ac:dyDescent="0.25">
      <c r="L219" s="1318"/>
      <c r="N219" s="1318"/>
      <c r="P219" s="1318"/>
      <c r="Q219" s="1319"/>
      <c r="S219" s="1318"/>
      <c r="T219" s="1318"/>
      <c r="U219" s="1319"/>
      <c r="V219" s="1319"/>
      <c r="X219" s="1320"/>
      <c r="Y219" s="1320"/>
      <c r="Z219" s="1320"/>
      <c r="AL219" s="1320"/>
      <c r="AM219" s="621"/>
      <c r="AN219" s="621"/>
      <c r="AO219" s="621"/>
      <c r="AP219" s="621"/>
      <c r="AQ219" s="621"/>
      <c r="AR219" s="621"/>
      <c r="AS219" s="621"/>
      <c r="AT219" s="621"/>
      <c r="AU219" s="761"/>
      <c r="AV219" s="761"/>
      <c r="AW219" s="1577"/>
      <c r="AX219" s="621"/>
      <c r="AY219" s="1320"/>
      <c r="AZ219" s="1320"/>
      <c r="BA219" s="621"/>
      <c r="BB219" s="621"/>
      <c r="BC219" s="621"/>
      <c r="BD219" s="621"/>
      <c r="BE219" s="621"/>
      <c r="BF219" s="621"/>
      <c r="BG219" s="621"/>
      <c r="BH219" s="621"/>
      <c r="BQ219" s="621"/>
      <c r="BR219" s="574"/>
      <c r="BS219" s="381"/>
      <c r="BT219" s="624"/>
      <c r="BU219" s="624"/>
    </row>
    <row r="220" spans="8:73" x14ac:dyDescent="0.25">
      <c r="L220" s="1318"/>
      <c r="N220" s="1318"/>
      <c r="P220" s="1318"/>
      <c r="Q220" s="1319"/>
      <c r="S220" s="1318"/>
      <c r="T220" s="1318"/>
      <c r="U220" s="1319"/>
      <c r="V220" s="1319"/>
      <c r="X220" s="1320"/>
      <c r="Y220" s="1320"/>
      <c r="Z220" s="1320"/>
      <c r="AL220" s="1320"/>
      <c r="AM220" s="621"/>
      <c r="AN220" s="621"/>
      <c r="AO220" s="621"/>
      <c r="AP220" s="621"/>
      <c r="AQ220" s="621"/>
      <c r="AR220" s="621"/>
      <c r="AS220" s="621"/>
      <c r="AT220" s="621"/>
      <c r="AU220" s="761"/>
      <c r="AV220" s="761"/>
      <c r="AW220" s="1577"/>
      <c r="AX220" s="621"/>
      <c r="AY220" s="1320"/>
      <c r="AZ220" s="1320"/>
      <c r="BA220" s="621"/>
      <c r="BB220" s="621"/>
      <c r="BC220" s="621"/>
      <c r="BD220" s="621"/>
      <c r="BE220" s="621"/>
      <c r="BF220" s="621"/>
      <c r="BG220" s="621"/>
      <c r="BH220" s="621"/>
      <c r="BQ220" s="621"/>
      <c r="BR220" s="574"/>
      <c r="BS220" s="381"/>
      <c r="BT220" s="624"/>
      <c r="BU220" s="624"/>
    </row>
    <row r="221" spans="8:73" x14ac:dyDescent="0.25">
      <c r="L221" s="1318"/>
      <c r="N221" s="1318"/>
      <c r="P221" s="1318"/>
      <c r="Q221" s="1319"/>
      <c r="S221" s="1318"/>
      <c r="T221" s="1318"/>
      <c r="U221" s="1319"/>
      <c r="V221" s="1319"/>
      <c r="X221" s="1320"/>
      <c r="Y221" s="1320"/>
      <c r="Z221" s="1320"/>
      <c r="AL221" s="1320"/>
      <c r="AM221" s="621"/>
      <c r="AN221" s="621"/>
      <c r="AO221" s="621"/>
      <c r="AP221" s="621"/>
      <c r="AQ221" s="621"/>
      <c r="AR221" s="621"/>
      <c r="AS221" s="621"/>
      <c r="AT221" s="621"/>
      <c r="AU221" s="761"/>
      <c r="AV221" s="761"/>
      <c r="AW221" s="1577"/>
      <c r="AX221" s="621"/>
      <c r="AY221" s="1320"/>
      <c r="AZ221" s="1320"/>
      <c r="BA221" s="621"/>
      <c r="BB221" s="621"/>
      <c r="BC221" s="621"/>
      <c r="BD221" s="621"/>
      <c r="BE221" s="621"/>
      <c r="BF221" s="621"/>
      <c r="BG221" s="621"/>
      <c r="BH221" s="621"/>
    </row>
    <row r="222" spans="8:73" x14ac:dyDescent="0.25">
      <c r="X222" s="1320"/>
      <c r="Y222" s="1320"/>
      <c r="Z222" s="1320"/>
      <c r="AL222" s="1320"/>
      <c r="AM222" s="621"/>
      <c r="AN222" s="621"/>
      <c r="AO222" s="621"/>
      <c r="AP222" s="621"/>
      <c r="AQ222" s="621"/>
      <c r="AR222" s="621"/>
      <c r="AS222" s="621"/>
      <c r="AT222" s="621"/>
      <c r="AU222" s="761"/>
      <c r="AV222" s="761"/>
      <c r="AW222" s="1577"/>
      <c r="AX222" s="621"/>
      <c r="AY222" s="1320"/>
      <c r="AZ222" s="1320"/>
      <c r="BA222" s="621"/>
      <c r="BB222" s="621"/>
      <c r="BC222" s="621"/>
      <c r="BD222" s="621"/>
      <c r="BE222" s="621"/>
      <c r="BF222" s="621"/>
      <c r="BG222" s="621"/>
      <c r="BH222" s="621"/>
    </row>
    <row r="223" spans="8:73" x14ac:dyDescent="0.25">
      <c r="X223" s="1320"/>
      <c r="Y223" s="1320"/>
      <c r="Z223" s="1320"/>
      <c r="AL223" s="1320"/>
      <c r="AM223" s="621"/>
      <c r="AN223" s="621"/>
      <c r="AO223" s="621"/>
      <c r="AP223" s="621"/>
      <c r="AQ223" s="621"/>
      <c r="AR223" s="621"/>
      <c r="AS223" s="621"/>
      <c r="AT223" s="621"/>
      <c r="AU223" s="761"/>
      <c r="AV223" s="761"/>
      <c r="AW223" s="1577"/>
      <c r="AX223" s="621"/>
      <c r="AY223" s="1320"/>
      <c r="AZ223" s="1320"/>
      <c r="BA223" s="621"/>
      <c r="BB223" s="621"/>
      <c r="BC223" s="621"/>
      <c r="BD223" s="621"/>
      <c r="BE223" s="621"/>
      <c r="BF223" s="621"/>
      <c r="BG223" s="621"/>
      <c r="BH223" s="621"/>
    </row>
    <row r="224" spans="8:73" x14ac:dyDescent="0.25">
      <c r="X224" s="1320"/>
      <c r="Y224" s="1320"/>
      <c r="Z224" s="1320"/>
      <c r="AL224" s="1320"/>
      <c r="AM224" s="621"/>
      <c r="AN224" s="621"/>
      <c r="AO224" s="621"/>
      <c r="AP224" s="621"/>
      <c r="AQ224" s="621"/>
      <c r="AR224" s="621"/>
      <c r="AS224" s="621"/>
      <c r="AT224" s="621"/>
      <c r="AU224" s="761"/>
      <c r="AV224" s="761"/>
      <c r="AW224" s="1577"/>
      <c r="AX224" s="621"/>
      <c r="AY224" s="1320"/>
      <c r="AZ224" s="1320"/>
      <c r="BA224" s="621"/>
      <c r="BB224" s="621"/>
      <c r="BC224" s="621"/>
      <c r="BD224" s="621"/>
      <c r="BE224" s="621"/>
      <c r="BF224" s="621"/>
      <c r="BG224" s="621"/>
      <c r="BH224" s="621"/>
    </row>
    <row r="225" spans="24:60" x14ac:dyDescent="0.25">
      <c r="X225" s="1320"/>
      <c r="Y225" s="1320"/>
      <c r="Z225" s="1320"/>
      <c r="AL225" s="1320"/>
      <c r="AM225" s="621"/>
      <c r="AN225" s="621"/>
      <c r="AO225" s="621"/>
      <c r="AP225" s="621"/>
      <c r="AQ225" s="621"/>
      <c r="AR225" s="621"/>
      <c r="AS225" s="621"/>
      <c r="AT225" s="621"/>
      <c r="AU225" s="761"/>
      <c r="AV225" s="761"/>
      <c r="AW225" s="1577"/>
      <c r="AX225" s="621"/>
      <c r="AY225" s="1320"/>
      <c r="AZ225" s="1320"/>
      <c r="BA225" s="621"/>
      <c r="BB225" s="621"/>
      <c r="BC225" s="621"/>
      <c r="BD225" s="621"/>
      <c r="BE225" s="621"/>
      <c r="BF225" s="621"/>
      <c r="BG225" s="621"/>
      <c r="BH225" s="621"/>
    </row>
    <row r="226" spans="24:60" x14ac:dyDescent="0.25">
      <c r="X226" s="1320"/>
      <c r="Y226" s="1320"/>
      <c r="Z226" s="1320"/>
      <c r="AL226" s="1320"/>
      <c r="AM226" s="621"/>
      <c r="AN226" s="621"/>
      <c r="AO226" s="621"/>
      <c r="AP226" s="621"/>
      <c r="AQ226" s="621"/>
      <c r="AR226" s="621"/>
      <c r="AS226" s="621"/>
      <c r="AT226" s="621"/>
      <c r="AU226" s="761"/>
      <c r="AV226" s="761"/>
      <c r="AW226" s="1577"/>
      <c r="AX226" s="621"/>
      <c r="AY226" s="1320"/>
      <c r="AZ226" s="1320"/>
      <c r="BA226" s="621"/>
      <c r="BB226" s="621"/>
      <c r="BC226" s="621"/>
      <c r="BD226" s="621"/>
      <c r="BE226" s="621"/>
      <c r="BF226" s="621"/>
      <c r="BG226" s="621"/>
      <c r="BH226" s="621"/>
    </row>
    <row r="227" spans="24:60" x14ac:dyDescent="0.25">
      <c r="X227" s="1320"/>
      <c r="Y227" s="1320"/>
      <c r="Z227" s="1320"/>
      <c r="AL227" s="1320"/>
      <c r="AM227" s="621"/>
      <c r="AN227" s="621"/>
      <c r="AO227" s="621"/>
      <c r="AP227" s="621"/>
      <c r="AQ227" s="621"/>
      <c r="AR227" s="621"/>
      <c r="AS227" s="621"/>
      <c r="AT227" s="621"/>
      <c r="AU227" s="761"/>
      <c r="AV227" s="761"/>
      <c r="AW227" s="1577"/>
      <c r="AX227" s="621"/>
      <c r="AY227" s="1320"/>
      <c r="AZ227" s="1320"/>
      <c r="BA227" s="621"/>
      <c r="BB227" s="621"/>
      <c r="BC227" s="621"/>
      <c r="BD227" s="621"/>
      <c r="BE227" s="621"/>
      <c r="BF227" s="621"/>
      <c r="BG227" s="621"/>
      <c r="BH227" s="621"/>
    </row>
    <row r="228" spans="24:60" x14ac:dyDescent="0.25">
      <c r="X228" s="1320"/>
      <c r="Y228" s="1320"/>
      <c r="Z228" s="1320"/>
      <c r="AL228" s="1320"/>
      <c r="AM228" s="621"/>
      <c r="AN228" s="621"/>
      <c r="AO228" s="621"/>
      <c r="AP228" s="621"/>
      <c r="AQ228" s="621"/>
      <c r="AR228" s="621"/>
      <c r="AS228" s="621"/>
      <c r="AT228" s="621"/>
      <c r="AU228" s="761"/>
      <c r="AV228" s="761"/>
      <c r="AW228" s="1577"/>
      <c r="AX228" s="621"/>
      <c r="AY228" s="1320"/>
      <c r="AZ228" s="1320"/>
      <c r="BA228" s="621"/>
      <c r="BB228" s="621"/>
      <c r="BC228" s="621"/>
      <c r="BD228" s="621"/>
      <c r="BE228" s="621"/>
      <c r="BF228" s="621"/>
      <c r="BG228" s="621"/>
      <c r="BH228" s="621"/>
    </row>
    <row r="229" spans="24:60" x14ac:dyDescent="0.25">
      <c r="X229" s="1320"/>
      <c r="Y229" s="1320"/>
      <c r="Z229" s="1320"/>
      <c r="AL229" s="1320"/>
      <c r="AM229" s="621"/>
      <c r="AN229" s="621"/>
      <c r="AO229" s="621"/>
      <c r="AP229" s="621"/>
      <c r="AQ229" s="621"/>
      <c r="AR229" s="621"/>
      <c r="AS229" s="621"/>
      <c r="AT229" s="621"/>
      <c r="AU229" s="761"/>
      <c r="AV229" s="761"/>
      <c r="AW229" s="1577"/>
      <c r="AX229" s="621"/>
      <c r="AY229" s="1320"/>
      <c r="AZ229" s="1320"/>
      <c r="BA229" s="621"/>
      <c r="BB229" s="621"/>
      <c r="BC229" s="621"/>
      <c r="BD229" s="621"/>
      <c r="BE229" s="621"/>
      <c r="BF229" s="621"/>
      <c r="BG229" s="621"/>
      <c r="BH229" s="621"/>
    </row>
    <row r="230" spans="24:60" x14ac:dyDescent="0.25">
      <c r="X230" s="1320"/>
      <c r="Y230" s="1320"/>
      <c r="Z230" s="1320"/>
      <c r="AL230" s="1320"/>
      <c r="AM230" s="621"/>
      <c r="AN230" s="621"/>
      <c r="AO230" s="621"/>
      <c r="AP230" s="621"/>
      <c r="AQ230" s="621"/>
      <c r="AR230" s="621"/>
      <c r="AS230" s="621"/>
      <c r="AT230" s="621"/>
      <c r="AU230" s="761"/>
      <c r="AV230" s="761"/>
      <c r="AW230" s="1577"/>
      <c r="AX230" s="621"/>
      <c r="AY230" s="1320"/>
      <c r="AZ230" s="1320"/>
      <c r="BA230" s="621"/>
      <c r="BB230" s="621"/>
      <c r="BC230" s="621"/>
      <c r="BD230" s="621"/>
      <c r="BE230" s="621"/>
      <c r="BF230" s="621"/>
      <c r="BG230" s="621"/>
      <c r="BH230" s="621"/>
    </row>
    <row r="231" spans="24:60" x14ac:dyDescent="0.25">
      <c r="X231" s="1320"/>
      <c r="Y231" s="1320"/>
      <c r="Z231" s="1320"/>
      <c r="AL231" s="1320"/>
      <c r="AM231" s="621"/>
      <c r="AN231" s="621"/>
      <c r="AO231" s="621"/>
      <c r="AP231" s="621"/>
      <c r="AQ231" s="621"/>
      <c r="AR231" s="621"/>
      <c r="AS231" s="621"/>
      <c r="AT231" s="621"/>
      <c r="AU231" s="761"/>
      <c r="AV231" s="761"/>
      <c r="AW231" s="1577"/>
      <c r="AX231" s="621"/>
      <c r="AY231" s="1320"/>
      <c r="AZ231" s="1320"/>
      <c r="BA231" s="621"/>
      <c r="BB231" s="621"/>
      <c r="BC231" s="621"/>
      <c r="BD231" s="621"/>
      <c r="BE231" s="621"/>
      <c r="BF231" s="621"/>
      <c r="BG231" s="621"/>
      <c r="BH231" s="621"/>
    </row>
    <row r="232" spans="24:60" x14ac:dyDescent="0.25">
      <c r="X232" s="1320"/>
      <c r="Y232" s="1320"/>
      <c r="Z232" s="1320"/>
      <c r="AL232" s="1320"/>
      <c r="AM232" s="621"/>
      <c r="AN232" s="621"/>
      <c r="AO232" s="621"/>
      <c r="AP232" s="621"/>
      <c r="AQ232" s="621"/>
      <c r="AR232" s="621"/>
      <c r="AS232" s="621"/>
      <c r="AT232" s="621"/>
      <c r="AU232" s="761"/>
      <c r="AV232" s="761"/>
      <c r="AW232" s="1577"/>
      <c r="AX232" s="621"/>
      <c r="AY232" s="1320"/>
      <c r="AZ232" s="1320"/>
      <c r="BA232" s="621"/>
      <c r="BB232" s="621"/>
      <c r="BC232" s="621"/>
      <c r="BD232" s="621"/>
      <c r="BE232" s="621"/>
      <c r="BF232" s="621"/>
      <c r="BG232" s="621"/>
      <c r="BH232" s="621"/>
    </row>
    <row r="233" spans="24:60" x14ac:dyDescent="0.25">
      <c r="X233" s="1320"/>
      <c r="Y233" s="1320"/>
      <c r="Z233" s="1320"/>
      <c r="AL233" s="1320"/>
      <c r="AM233" s="621"/>
      <c r="AN233" s="621"/>
      <c r="AO233" s="621"/>
      <c r="AP233" s="621"/>
      <c r="AQ233" s="621"/>
      <c r="AR233" s="621"/>
      <c r="AS233" s="621"/>
      <c r="AT233" s="621"/>
      <c r="AU233" s="761"/>
      <c r="AV233" s="761"/>
      <c r="AW233" s="1577"/>
      <c r="AX233" s="621"/>
      <c r="AY233" s="1320"/>
      <c r="AZ233" s="1320"/>
      <c r="BA233" s="621"/>
      <c r="BB233" s="621"/>
      <c r="BC233" s="621"/>
      <c r="BD233" s="621"/>
      <c r="BE233" s="621"/>
      <c r="BF233" s="621"/>
      <c r="BG233" s="621"/>
      <c r="BH233" s="621"/>
    </row>
    <row r="234" spans="24:60" x14ac:dyDescent="0.25">
      <c r="X234" s="1320"/>
      <c r="Y234" s="1320"/>
      <c r="Z234" s="1320"/>
      <c r="AL234" s="1320"/>
      <c r="AM234" s="621"/>
      <c r="AN234" s="621"/>
      <c r="AO234" s="621"/>
      <c r="AP234" s="621"/>
      <c r="AQ234" s="621"/>
      <c r="AR234" s="621"/>
      <c r="AS234" s="621"/>
      <c r="AT234" s="621"/>
      <c r="AU234" s="761"/>
      <c r="AV234" s="761"/>
      <c r="AW234" s="1577"/>
      <c r="AX234" s="621"/>
      <c r="AY234" s="1320"/>
      <c r="AZ234" s="1320"/>
      <c r="BA234" s="621"/>
      <c r="BB234" s="621"/>
      <c r="BC234" s="621"/>
      <c r="BD234" s="621"/>
      <c r="BE234" s="621"/>
      <c r="BF234" s="621"/>
      <c r="BG234" s="621"/>
      <c r="BH234" s="621"/>
    </row>
    <row r="235" spans="24:60" x14ac:dyDescent="0.25">
      <c r="X235" s="1320"/>
      <c r="Y235" s="1320"/>
      <c r="Z235" s="1320"/>
      <c r="AL235" s="1320"/>
      <c r="AM235" s="621"/>
      <c r="AN235" s="621"/>
      <c r="AO235" s="621"/>
      <c r="AP235" s="621"/>
      <c r="AQ235" s="621"/>
      <c r="AR235" s="621"/>
      <c r="AS235" s="621"/>
      <c r="AT235" s="621"/>
      <c r="AU235" s="761"/>
      <c r="AV235" s="761"/>
      <c r="AW235" s="1577"/>
      <c r="AX235" s="621"/>
      <c r="AY235" s="1320"/>
      <c r="AZ235" s="1320"/>
      <c r="BA235" s="621"/>
      <c r="BB235" s="621"/>
      <c r="BC235" s="621"/>
      <c r="BD235" s="621"/>
      <c r="BE235" s="621"/>
      <c r="BF235" s="621"/>
      <c r="BG235" s="621"/>
      <c r="BH235" s="621"/>
    </row>
    <row r="236" spans="24:60" x14ac:dyDescent="0.25">
      <c r="X236" s="1320"/>
      <c r="Y236" s="1320"/>
      <c r="Z236" s="1320"/>
      <c r="AL236" s="1320"/>
      <c r="AM236" s="621"/>
      <c r="AN236" s="621"/>
      <c r="AO236" s="621"/>
      <c r="AP236" s="621"/>
      <c r="AQ236" s="621"/>
      <c r="AR236" s="621"/>
      <c r="AS236" s="621"/>
      <c r="AT236" s="621"/>
      <c r="AU236" s="761"/>
      <c r="AV236" s="761"/>
      <c r="AW236" s="1577"/>
      <c r="AX236" s="621"/>
      <c r="AY236" s="1320"/>
      <c r="AZ236" s="1320"/>
      <c r="BA236" s="621"/>
      <c r="BB236" s="621"/>
      <c r="BC236" s="621"/>
      <c r="BD236" s="621"/>
      <c r="BE236" s="621"/>
      <c r="BF236" s="621"/>
      <c r="BG236" s="621"/>
      <c r="BH236" s="621"/>
    </row>
    <row r="237" spans="24:60" x14ac:dyDescent="0.25">
      <c r="X237" s="1320"/>
      <c r="Y237" s="1320"/>
      <c r="Z237" s="1320"/>
      <c r="AL237" s="1320"/>
      <c r="AM237" s="621"/>
      <c r="AN237" s="621"/>
      <c r="AO237" s="621"/>
      <c r="AP237" s="621"/>
      <c r="AQ237" s="621"/>
      <c r="AR237" s="621"/>
      <c r="AS237" s="621"/>
      <c r="AT237" s="621"/>
      <c r="AU237" s="761"/>
      <c r="AV237" s="761"/>
      <c r="AW237" s="1577"/>
      <c r="AX237" s="621"/>
      <c r="AY237" s="1320"/>
      <c r="AZ237" s="1320"/>
      <c r="BA237" s="621"/>
      <c r="BB237" s="621"/>
      <c r="BC237" s="621"/>
      <c r="BD237" s="621"/>
      <c r="BE237" s="621"/>
      <c r="BF237" s="621"/>
      <c r="BG237" s="621"/>
      <c r="BH237" s="621"/>
    </row>
    <row r="238" spans="24:60" x14ac:dyDescent="0.25">
      <c r="X238" s="1320"/>
      <c r="Y238" s="1320"/>
      <c r="Z238" s="1320"/>
      <c r="AL238" s="1320"/>
      <c r="AM238" s="621"/>
      <c r="AN238" s="621"/>
      <c r="AO238" s="621"/>
      <c r="AP238" s="621"/>
      <c r="AQ238" s="621"/>
      <c r="AR238" s="621"/>
      <c r="AS238" s="621"/>
      <c r="AT238" s="621"/>
      <c r="AU238" s="761"/>
      <c r="AV238" s="761"/>
      <c r="AW238" s="1577"/>
      <c r="AX238" s="621"/>
      <c r="AY238" s="1320"/>
      <c r="AZ238" s="1320"/>
      <c r="BA238" s="621"/>
      <c r="BB238" s="621"/>
      <c r="BC238" s="621"/>
      <c r="BD238" s="621"/>
      <c r="BE238" s="621"/>
      <c r="BF238" s="621"/>
      <c r="BG238" s="621"/>
      <c r="BH238" s="621"/>
    </row>
    <row r="239" spans="24:60" x14ac:dyDescent="0.25">
      <c r="X239" s="1320"/>
      <c r="Y239" s="1320"/>
      <c r="Z239" s="1320"/>
      <c r="AL239" s="1320"/>
      <c r="AM239" s="621"/>
      <c r="AN239" s="621"/>
      <c r="AO239" s="621"/>
      <c r="AP239" s="621"/>
      <c r="AQ239" s="621"/>
      <c r="AR239" s="621"/>
      <c r="AS239" s="621"/>
      <c r="AT239" s="621"/>
      <c r="AU239" s="761"/>
      <c r="AV239" s="761"/>
      <c r="AW239" s="1577"/>
      <c r="AX239" s="621"/>
      <c r="AY239" s="1320"/>
      <c r="AZ239" s="1320"/>
      <c r="BA239" s="621"/>
      <c r="BB239" s="621"/>
      <c r="BC239" s="621"/>
      <c r="BD239" s="621"/>
      <c r="BE239" s="621"/>
      <c r="BF239" s="621"/>
      <c r="BG239" s="621"/>
      <c r="BH239" s="621"/>
    </row>
    <row r="240" spans="24:60" x14ac:dyDescent="0.25">
      <c r="X240" s="1320"/>
      <c r="Y240" s="1320"/>
      <c r="Z240" s="1320"/>
      <c r="AL240" s="1320"/>
      <c r="AM240" s="621"/>
      <c r="AN240" s="621"/>
      <c r="AO240" s="621"/>
      <c r="AP240" s="621"/>
      <c r="AQ240" s="621"/>
      <c r="AR240" s="621"/>
      <c r="AS240" s="621"/>
      <c r="AT240" s="621"/>
      <c r="AU240" s="761"/>
      <c r="AV240" s="761"/>
      <c r="AW240" s="1577"/>
      <c r="AX240" s="621"/>
      <c r="AY240" s="1320"/>
      <c r="AZ240" s="1320"/>
      <c r="BA240" s="621"/>
      <c r="BB240" s="621"/>
      <c r="BC240" s="621"/>
      <c r="BD240" s="621"/>
      <c r="BE240" s="621"/>
      <c r="BF240" s="621"/>
      <c r="BG240" s="621"/>
      <c r="BH240" s="621"/>
    </row>
    <row r="241" spans="24:60" x14ac:dyDescent="0.25">
      <c r="X241" s="1320"/>
      <c r="Y241" s="1320"/>
      <c r="Z241" s="1320"/>
      <c r="AL241" s="1320"/>
      <c r="AM241" s="621"/>
      <c r="AN241" s="621"/>
      <c r="AO241" s="621"/>
      <c r="AP241" s="621"/>
      <c r="AQ241" s="621"/>
      <c r="AR241" s="621"/>
      <c r="AS241" s="621"/>
      <c r="AT241" s="621"/>
      <c r="AU241" s="761"/>
      <c r="AV241" s="761"/>
      <c r="AW241" s="1577"/>
      <c r="AX241" s="1320"/>
      <c r="AY241" s="1320"/>
      <c r="AZ241" s="1320"/>
      <c r="BA241" s="621"/>
      <c r="BB241" s="621"/>
      <c r="BC241" s="621"/>
      <c r="BD241" s="621"/>
      <c r="BE241" s="621"/>
      <c r="BF241" s="621"/>
      <c r="BG241" s="621"/>
      <c r="BH241" s="621"/>
    </row>
    <row r="242" spans="24:60" x14ac:dyDescent="0.25">
      <c r="X242" s="1320"/>
      <c r="Y242" s="1320"/>
      <c r="Z242" s="1320"/>
      <c r="AL242" s="1320"/>
      <c r="AM242" s="621"/>
      <c r="AN242" s="621"/>
      <c r="AO242" s="621"/>
      <c r="AP242" s="621"/>
      <c r="AQ242" s="621"/>
      <c r="AR242" s="621"/>
      <c r="AS242" s="621"/>
      <c r="AT242" s="621"/>
      <c r="AU242" s="761"/>
      <c r="AV242" s="761"/>
      <c r="AW242" s="1577"/>
      <c r="AX242" s="1320"/>
      <c r="AY242" s="1320"/>
      <c r="AZ242" s="1320"/>
      <c r="BA242" s="621"/>
      <c r="BB242" s="621"/>
      <c r="BC242" s="621"/>
      <c r="BD242" s="621"/>
      <c r="BE242" s="621"/>
      <c r="BF242" s="621"/>
      <c r="BG242" s="621"/>
      <c r="BH242" s="621"/>
    </row>
    <row r="243" spans="24:60" x14ac:dyDescent="0.25">
      <c r="X243" s="1320"/>
      <c r="Y243" s="1320"/>
      <c r="Z243" s="1320"/>
      <c r="AL243" s="1320"/>
      <c r="AM243" s="621"/>
      <c r="AN243" s="621"/>
      <c r="AO243" s="621"/>
      <c r="AP243" s="621"/>
      <c r="AQ243" s="621"/>
      <c r="AR243" s="621"/>
      <c r="AS243" s="621"/>
      <c r="AT243" s="621"/>
      <c r="AU243" s="761"/>
      <c r="AV243" s="761"/>
      <c r="AW243" s="1577"/>
      <c r="AX243" s="1320"/>
      <c r="AY243" s="1320"/>
      <c r="AZ243" s="1320"/>
      <c r="BA243" s="621"/>
      <c r="BB243" s="621"/>
      <c r="BC243" s="621"/>
      <c r="BD243" s="621"/>
      <c r="BE243" s="621"/>
      <c r="BF243" s="621"/>
      <c r="BG243" s="621"/>
      <c r="BH243" s="621"/>
    </row>
    <row r="244" spans="24:60" x14ac:dyDescent="0.25">
      <c r="X244" s="1320"/>
      <c r="Y244" s="1320"/>
      <c r="Z244" s="1320"/>
      <c r="AL244" s="1320"/>
      <c r="AM244" s="621"/>
      <c r="AN244" s="621"/>
      <c r="AO244" s="621"/>
      <c r="AP244" s="621"/>
      <c r="AQ244" s="621"/>
      <c r="AR244" s="621"/>
      <c r="AS244" s="621"/>
      <c r="AT244" s="621"/>
      <c r="AU244" s="761"/>
      <c r="AV244" s="761"/>
      <c r="AW244" s="1577"/>
      <c r="AX244" s="1320"/>
      <c r="AY244" s="1320"/>
      <c r="AZ244" s="1320"/>
      <c r="BA244" s="621"/>
      <c r="BB244" s="621"/>
      <c r="BC244" s="621"/>
      <c r="BD244" s="621"/>
      <c r="BE244" s="621"/>
      <c r="BF244" s="621"/>
      <c r="BG244" s="621"/>
      <c r="BH244" s="621"/>
    </row>
    <row r="245" spans="24:60" x14ac:dyDescent="0.25">
      <c r="X245" s="1320"/>
      <c r="Y245" s="1320"/>
      <c r="Z245" s="1320"/>
      <c r="AL245" s="1320"/>
      <c r="AM245" s="621"/>
      <c r="AN245" s="621"/>
      <c r="AO245" s="621"/>
      <c r="AP245" s="621"/>
      <c r="AQ245" s="621"/>
      <c r="AR245" s="621"/>
      <c r="AS245" s="621"/>
      <c r="AT245" s="621"/>
      <c r="AU245" s="761"/>
      <c r="AV245" s="761"/>
      <c r="AW245" s="1577"/>
      <c r="AX245" s="1320"/>
      <c r="AY245" s="1320"/>
      <c r="AZ245" s="1320"/>
      <c r="BA245" s="621"/>
      <c r="BB245" s="621"/>
      <c r="BC245" s="621"/>
      <c r="BD245" s="621"/>
      <c r="BE245" s="621"/>
      <c r="BF245" s="621"/>
      <c r="BG245" s="621"/>
      <c r="BH245" s="621"/>
    </row>
    <row r="246" spans="24:60" x14ac:dyDescent="0.25">
      <c r="X246" s="1320"/>
      <c r="Y246" s="1320"/>
      <c r="Z246" s="1320"/>
      <c r="AL246" s="1320"/>
      <c r="AM246" s="621"/>
      <c r="AN246" s="621"/>
      <c r="AO246" s="621"/>
      <c r="AP246" s="621"/>
      <c r="AQ246" s="621"/>
      <c r="AR246" s="621"/>
      <c r="AS246" s="621"/>
      <c r="AT246" s="621"/>
      <c r="AU246" s="761"/>
      <c r="AV246" s="761"/>
      <c r="AW246" s="1577"/>
      <c r="AX246" s="1320"/>
      <c r="AY246" s="1320"/>
      <c r="AZ246" s="1320"/>
      <c r="BA246" s="621"/>
      <c r="BB246" s="621"/>
      <c r="BC246" s="621"/>
      <c r="BD246" s="621"/>
      <c r="BE246" s="621"/>
      <c r="BF246" s="621"/>
      <c r="BG246" s="621"/>
      <c r="BH246" s="621"/>
    </row>
    <row r="247" spans="24:60" x14ac:dyDescent="0.25">
      <c r="X247" s="1320"/>
      <c r="Y247" s="1320"/>
      <c r="Z247" s="1320"/>
      <c r="AL247" s="1320"/>
      <c r="AM247" s="621"/>
      <c r="AN247" s="621"/>
      <c r="AO247" s="621"/>
      <c r="AP247" s="621"/>
      <c r="AQ247" s="621"/>
      <c r="AR247" s="621"/>
      <c r="AS247" s="621"/>
      <c r="AT247" s="621"/>
      <c r="AU247" s="761"/>
      <c r="AV247" s="761"/>
      <c r="AW247" s="1577"/>
      <c r="AX247" s="1320"/>
      <c r="AY247" s="1320"/>
      <c r="AZ247" s="1320"/>
      <c r="BA247" s="621"/>
      <c r="BB247" s="621"/>
      <c r="BC247" s="621"/>
      <c r="BD247" s="621"/>
      <c r="BE247" s="621"/>
      <c r="BF247" s="621"/>
      <c r="BG247" s="621"/>
      <c r="BH247" s="621"/>
    </row>
    <row r="248" spans="24:60" x14ac:dyDescent="0.25">
      <c r="X248" s="1320"/>
      <c r="Y248" s="1320"/>
      <c r="Z248" s="1320"/>
      <c r="AL248" s="1320"/>
      <c r="AM248" s="621"/>
      <c r="AN248" s="621"/>
      <c r="AO248" s="621"/>
      <c r="AP248" s="621"/>
      <c r="AQ248" s="621"/>
      <c r="AR248" s="621"/>
      <c r="AS248" s="621"/>
      <c r="AT248" s="621"/>
      <c r="AU248" s="761"/>
      <c r="AV248" s="761"/>
      <c r="AW248" s="1577"/>
      <c r="AX248" s="1320"/>
      <c r="AY248" s="1320"/>
      <c r="AZ248" s="1320"/>
      <c r="BA248" s="621"/>
      <c r="BB248" s="621"/>
      <c r="BC248" s="621"/>
      <c r="BD248" s="621"/>
      <c r="BE248" s="621"/>
      <c r="BF248" s="621"/>
      <c r="BG248" s="621"/>
      <c r="BH248" s="621"/>
    </row>
    <row r="249" spans="24:60" x14ac:dyDescent="0.25">
      <c r="X249" s="1320"/>
      <c r="Y249" s="1320"/>
      <c r="Z249" s="1320"/>
      <c r="AL249" s="1320"/>
      <c r="AM249" s="621"/>
      <c r="AN249" s="621"/>
      <c r="AO249" s="621"/>
      <c r="AP249" s="621"/>
      <c r="AQ249" s="621"/>
      <c r="AR249" s="621"/>
      <c r="AS249" s="621"/>
      <c r="AT249" s="621"/>
      <c r="AU249" s="761"/>
      <c r="AV249" s="761"/>
      <c r="AW249" s="1577"/>
      <c r="AX249" s="1320"/>
      <c r="AY249" s="1320"/>
      <c r="AZ249" s="1320"/>
      <c r="BA249" s="621"/>
      <c r="BB249" s="621"/>
      <c r="BC249" s="621"/>
      <c r="BD249" s="621"/>
      <c r="BE249" s="621"/>
      <c r="BF249" s="621"/>
      <c r="BG249" s="621"/>
      <c r="BH249" s="621"/>
    </row>
    <row r="250" spans="24:60" x14ac:dyDescent="0.25">
      <c r="X250" s="1320"/>
      <c r="Y250" s="1320"/>
      <c r="Z250" s="1320"/>
      <c r="AL250" s="1320"/>
      <c r="AM250" s="621"/>
      <c r="AN250" s="621"/>
      <c r="AO250" s="621"/>
      <c r="AP250" s="621"/>
      <c r="AQ250" s="621"/>
      <c r="AR250" s="621"/>
      <c r="AS250" s="621"/>
      <c r="AT250" s="621"/>
      <c r="AU250" s="761"/>
      <c r="AV250" s="761"/>
      <c r="AW250" s="1577"/>
      <c r="AX250" s="1320"/>
      <c r="AY250" s="1320"/>
      <c r="AZ250" s="1320"/>
      <c r="BA250" s="621"/>
      <c r="BB250" s="621"/>
      <c r="BC250" s="621"/>
      <c r="BD250" s="621"/>
      <c r="BE250" s="621"/>
      <c r="BF250" s="621"/>
      <c r="BG250" s="621"/>
      <c r="BH250" s="621"/>
    </row>
    <row r="251" spans="24:60" x14ac:dyDescent="0.25">
      <c r="X251" s="1320"/>
      <c r="Y251" s="1320"/>
      <c r="Z251" s="1320"/>
      <c r="AL251" s="1320"/>
      <c r="AM251" s="621"/>
      <c r="AN251" s="621"/>
      <c r="AO251" s="621"/>
      <c r="AP251" s="621"/>
      <c r="AQ251" s="621"/>
      <c r="AR251" s="621"/>
      <c r="AS251" s="621"/>
      <c r="AT251" s="621"/>
      <c r="AU251" s="761"/>
      <c r="AV251" s="761"/>
      <c r="AW251" s="1577"/>
      <c r="AX251" s="1320"/>
      <c r="AY251" s="1320"/>
      <c r="AZ251" s="1320"/>
      <c r="BA251" s="621"/>
      <c r="BB251" s="621"/>
      <c r="BC251" s="621"/>
      <c r="BD251" s="621"/>
      <c r="BE251" s="621"/>
      <c r="BF251" s="621"/>
      <c r="BG251" s="621"/>
      <c r="BH251" s="621"/>
    </row>
    <row r="252" spans="24:60" x14ac:dyDescent="0.25">
      <c r="X252" s="1320"/>
      <c r="Y252" s="1320"/>
      <c r="Z252" s="1320"/>
      <c r="AL252" s="1320"/>
      <c r="AM252" s="621"/>
      <c r="AN252" s="621"/>
      <c r="AO252" s="621"/>
      <c r="AP252" s="621"/>
      <c r="AQ252" s="621"/>
      <c r="AR252" s="621"/>
      <c r="AS252" s="621"/>
      <c r="AT252" s="621"/>
      <c r="AU252" s="761"/>
      <c r="AV252" s="761"/>
      <c r="AW252" s="1577"/>
      <c r="AX252" s="1320"/>
      <c r="AY252" s="1320"/>
      <c r="AZ252" s="1320"/>
      <c r="BA252" s="621"/>
      <c r="BB252" s="621"/>
      <c r="BC252" s="621"/>
      <c r="BD252" s="621"/>
      <c r="BE252" s="621"/>
      <c r="BF252" s="621"/>
      <c r="BG252" s="621"/>
      <c r="BH252" s="621"/>
    </row>
    <row r="253" spans="24:60" x14ac:dyDescent="0.25">
      <c r="X253" s="1320"/>
      <c r="Y253" s="1320"/>
      <c r="Z253" s="1320"/>
      <c r="AL253" s="1320"/>
      <c r="AM253" s="621"/>
      <c r="AN253" s="621"/>
      <c r="AO253" s="621"/>
      <c r="AP253" s="621"/>
      <c r="AQ253" s="621"/>
      <c r="AR253" s="621"/>
      <c r="AS253" s="621"/>
      <c r="AT253" s="621"/>
      <c r="AU253" s="761"/>
      <c r="AV253" s="761"/>
      <c r="AW253" s="1577"/>
      <c r="AX253" s="1320"/>
      <c r="AY253" s="1320"/>
      <c r="AZ253" s="1320"/>
      <c r="BA253" s="621"/>
      <c r="BB253" s="621"/>
      <c r="BC253" s="621"/>
      <c r="BD253" s="621"/>
      <c r="BE253" s="621"/>
      <c r="BF253" s="621"/>
      <c r="BG253" s="621"/>
      <c r="BH253" s="621"/>
    </row>
    <row r="254" spans="24:60" x14ac:dyDescent="0.25">
      <c r="X254" s="1320"/>
      <c r="Y254" s="1320"/>
      <c r="Z254" s="1320"/>
      <c r="AL254" s="1320"/>
      <c r="AM254" s="621"/>
      <c r="AN254" s="621"/>
      <c r="AO254" s="621"/>
      <c r="AP254" s="621"/>
      <c r="AQ254" s="621"/>
      <c r="AR254" s="621"/>
      <c r="AS254" s="621"/>
      <c r="AT254" s="621"/>
      <c r="AU254" s="761"/>
      <c r="AV254" s="761"/>
      <c r="AW254" s="1577"/>
      <c r="AX254" s="1320"/>
      <c r="AY254" s="1320"/>
      <c r="AZ254" s="1320"/>
      <c r="BA254" s="621"/>
      <c r="BB254" s="621"/>
      <c r="BC254" s="621"/>
      <c r="BD254" s="621"/>
      <c r="BE254" s="621"/>
      <c r="BF254" s="621"/>
      <c r="BG254" s="621"/>
      <c r="BH254" s="621"/>
    </row>
    <row r="255" spans="24:60" x14ac:dyDescent="0.25">
      <c r="X255" s="1320"/>
      <c r="Y255" s="1320"/>
      <c r="Z255" s="1320"/>
      <c r="AL255" s="1320"/>
      <c r="AM255" s="621"/>
      <c r="AN255" s="621"/>
      <c r="AO255" s="621"/>
      <c r="AP255" s="621"/>
      <c r="AQ255" s="621"/>
      <c r="AR255" s="621"/>
      <c r="AS255" s="621"/>
      <c r="AT255" s="621"/>
      <c r="AU255" s="761"/>
      <c r="AV255" s="761"/>
      <c r="AW255" s="1577"/>
      <c r="AX255" s="1320"/>
      <c r="AY255" s="1320"/>
      <c r="AZ255" s="1320"/>
      <c r="BA255" s="621"/>
      <c r="BB255" s="621"/>
      <c r="BC255" s="621"/>
      <c r="BD255" s="621"/>
      <c r="BE255" s="621"/>
      <c r="BF255" s="621"/>
      <c r="BG255" s="621"/>
      <c r="BH255" s="621"/>
    </row>
    <row r="256" spans="24:60" x14ac:dyDescent="0.25">
      <c r="X256" s="1320"/>
      <c r="Y256" s="1320"/>
      <c r="Z256" s="1320"/>
      <c r="AL256" s="1320"/>
      <c r="AM256" s="621"/>
      <c r="AN256" s="621"/>
      <c r="AO256" s="621"/>
      <c r="AP256" s="621"/>
      <c r="AQ256" s="621"/>
      <c r="AR256" s="621"/>
      <c r="AS256" s="621"/>
      <c r="AT256" s="621"/>
      <c r="AU256" s="761"/>
      <c r="AV256" s="761"/>
      <c r="AW256" s="1577"/>
      <c r="AX256" s="1320"/>
      <c r="AY256" s="1320"/>
      <c r="AZ256" s="1320"/>
      <c r="BA256" s="621"/>
      <c r="BB256" s="621"/>
      <c r="BC256" s="621"/>
      <c r="BD256" s="621"/>
      <c r="BE256" s="621"/>
      <c r="BF256" s="621"/>
      <c r="BG256" s="621"/>
      <c r="BH256" s="621"/>
    </row>
    <row r="257" spans="24:60" x14ac:dyDescent="0.25">
      <c r="X257" s="1320"/>
      <c r="Y257" s="1320"/>
      <c r="Z257" s="1320"/>
      <c r="AL257" s="1320"/>
      <c r="AM257" s="621"/>
      <c r="AN257" s="621"/>
      <c r="AO257" s="621"/>
      <c r="AP257" s="621"/>
      <c r="AQ257" s="621"/>
      <c r="AR257" s="621"/>
      <c r="AS257" s="621"/>
      <c r="AT257" s="621"/>
      <c r="AU257" s="761"/>
      <c r="AV257" s="761"/>
      <c r="AW257" s="1577"/>
      <c r="AX257" s="1320"/>
      <c r="AY257" s="1320"/>
      <c r="AZ257" s="1320"/>
      <c r="BA257" s="621"/>
      <c r="BB257" s="621"/>
      <c r="BC257" s="621"/>
      <c r="BD257" s="621"/>
      <c r="BE257" s="621"/>
      <c r="BF257" s="621"/>
      <c r="BG257" s="621"/>
      <c r="BH257" s="621"/>
    </row>
    <row r="258" spans="24:60" x14ac:dyDescent="0.25">
      <c r="X258" s="1320"/>
      <c r="Y258" s="1320"/>
      <c r="Z258" s="1320"/>
      <c r="AL258" s="1320"/>
      <c r="AM258" s="621"/>
      <c r="AN258" s="621"/>
      <c r="AO258" s="621"/>
      <c r="AP258" s="621"/>
      <c r="AQ258" s="621"/>
      <c r="AR258" s="621"/>
      <c r="AS258" s="621"/>
      <c r="AT258" s="621"/>
      <c r="AU258" s="761"/>
      <c r="AV258" s="761"/>
      <c r="AW258" s="1577"/>
      <c r="AX258" s="1320"/>
      <c r="AY258" s="1320"/>
      <c r="AZ258" s="1320"/>
      <c r="BA258" s="621"/>
      <c r="BB258" s="621"/>
      <c r="BC258" s="621"/>
      <c r="BD258" s="621"/>
      <c r="BE258" s="621"/>
      <c r="BF258" s="621"/>
      <c r="BG258" s="621"/>
      <c r="BH258" s="621"/>
    </row>
    <row r="259" spans="24:60" x14ac:dyDescent="0.25">
      <c r="X259" s="1320"/>
      <c r="Y259" s="1320"/>
      <c r="Z259" s="1320"/>
      <c r="AL259" s="1320"/>
      <c r="AM259" s="621"/>
      <c r="AN259" s="621"/>
      <c r="AO259" s="621"/>
      <c r="AP259" s="621"/>
      <c r="AQ259" s="621"/>
      <c r="AR259" s="621"/>
      <c r="AS259" s="621"/>
      <c r="AT259" s="621"/>
      <c r="AU259" s="761"/>
      <c r="AV259" s="761"/>
      <c r="AW259" s="1577"/>
      <c r="AX259" s="1320"/>
      <c r="AY259" s="1320"/>
      <c r="AZ259" s="1320"/>
      <c r="BA259" s="621"/>
      <c r="BB259" s="621"/>
      <c r="BC259" s="621"/>
      <c r="BD259" s="621"/>
      <c r="BE259" s="621"/>
      <c r="BF259" s="621"/>
      <c r="BG259" s="621"/>
      <c r="BH259" s="621"/>
    </row>
    <row r="260" spans="24:60" x14ac:dyDescent="0.25">
      <c r="X260" s="1320"/>
      <c r="Y260" s="1320"/>
      <c r="Z260" s="1320"/>
      <c r="AL260" s="1320"/>
      <c r="AM260" s="621"/>
      <c r="AN260" s="621"/>
      <c r="AO260" s="621"/>
      <c r="AP260" s="621"/>
      <c r="AQ260" s="621"/>
      <c r="AR260" s="621"/>
      <c r="AS260" s="621"/>
      <c r="AT260" s="621"/>
      <c r="AU260" s="761"/>
      <c r="AV260" s="761"/>
      <c r="AW260" s="1577"/>
      <c r="AX260" s="1320"/>
      <c r="AY260" s="1320"/>
      <c r="AZ260" s="1320"/>
      <c r="BA260" s="621"/>
      <c r="BB260" s="621"/>
      <c r="BC260" s="621"/>
      <c r="BD260" s="621"/>
      <c r="BE260" s="621"/>
      <c r="BF260" s="621"/>
      <c r="BG260" s="621"/>
      <c r="BH260" s="621"/>
    </row>
    <row r="261" spans="24:60" x14ac:dyDescent="0.25">
      <c r="X261" s="1320"/>
      <c r="Y261" s="1320"/>
      <c r="Z261" s="1320"/>
      <c r="AL261" s="1320"/>
      <c r="AM261" s="621"/>
      <c r="AN261" s="621"/>
      <c r="AO261" s="621"/>
      <c r="AP261" s="621"/>
      <c r="AQ261" s="621"/>
      <c r="AR261" s="621"/>
      <c r="AS261" s="621"/>
      <c r="AT261" s="621"/>
      <c r="AU261" s="761"/>
      <c r="AV261" s="761"/>
      <c r="AW261" s="1577"/>
      <c r="AX261" s="1320"/>
      <c r="AY261" s="1320"/>
      <c r="AZ261" s="1320"/>
      <c r="BA261" s="621"/>
      <c r="BB261" s="621"/>
      <c r="BC261" s="621"/>
      <c r="BD261" s="621"/>
      <c r="BE261" s="621"/>
      <c r="BF261" s="621"/>
      <c r="BG261" s="621"/>
      <c r="BH261" s="621"/>
    </row>
    <row r="262" spans="24:60" x14ac:dyDescent="0.25">
      <c r="X262" s="1320"/>
      <c r="Y262" s="1320"/>
      <c r="Z262" s="1320"/>
      <c r="AL262" s="1320"/>
      <c r="AM262" s="621"/>
      <c r="AN262" s="621"/>
      <c r="AO262" s="621"/>
      <c r="AP262" s="621"/>
      <c r="AQ262" s="621"/>
      <c r="AR262" s="621"/>
      <c r="AS262" s="621"/>
      <c r="AT262" s="621"/>
      <c r="AU262" s="761"/>
      <c r="AV262" s="761"/>
      <c r="AW262" s="1577"/>
      <c r="AX262" s="1320"/>
      <c r="AY262" s="1320"/>
      <c r="AZ262" s="1320"/>
      <c r="BA262" s="621"/>
      <c r="BB262" s="621"/>
      <c r="BC262" s="621"/>
      <c r="BD262" s="621"/>
      <c r="BE262" s="621"/>
      <c r="BF262" s="621"/>
      <c r="BG262" s="621"/>
      <c r="BH262" s="621"/>
    </row>
    <row r="263" spans="24:60" x14ac:dyDescent="0.25">
      <c r="X263" s="1320"/>
      <c r="Y263" s="1320"/>
      <c r="Z263" s="1320"/>
      <c r="AL263" s="1320"/>
      <c r="AM263" s="621"/>
      <c r="AN263" s="621"/>
      <c r="AO263" s="621"/>
      <c r="AP263" s="621"/>
      <c r="AQ263" s="621"/>
      <c r="AR263" s="621"/>
      <c r="AS263" s="621"/>
      <c r="AT263" s="621"/>
      <c r="AU263" s="761"/>
      <c r="AV263" s="761"/>
      <c r="AW263" s="1577"/>
      <c r="AX263" s="1320"/>
      <c r="AY263" s="1320"/>
      <c r="AZ263" s="1320"/>
      <c r="BA263" s="621"/>
      <c r="BB263" s="621"/>
      <c r="BC263" s="621"/>
      <c r="BD263" s="621"/>
      <c r="BE263" s="621"/>
      <c r="BF263" s="621"/>
      <c r="BG263" s="621"/>
      <c r="BH263" s="621"/>
    </row>
    <row r="264" spans="24:60" x14ac:dyDescent="0.25">
      <c r="X264" s="1320"/>
      <c r="Y264" s="1320"/>
      <c r="Z264" s="1320"/>
      <c r="AL264" s="1320"/>
      <c r="AM264" s="621"/>
      <c r="AN264" s="621"/>
      <c r="AO264" s="621"/>
      <c r="AP264" s="621"/>
      <c r="AQ264" s="621"/>
      <c r="AR264" s="621"/>
      <c r="AS264" s="621"/>
      <c r="AT264" s="621"/>
      <c r="AU264" s="761"/>
      <c r="AV264" s="761"/>
      <c r="AW264" s="1577"/>
      <c r="AX264" s="1320"/>
      <c r="AY264" s="1320"/>
      <c r="AZ264" s="1320"/>
      <c r="BA264" s="621"/>
      <c r="BB264" s="621"/>
      <c r="BC264" s="621"/>
      <c r="BD264" s="621"/>
      <c r="BE264" s="621"/>
      <c r="BF264" s="621"/>
      <c r="BG264" s="621"/>
      <c r="BH264" s="621"/>
    </row>
    <row r="265" spans="24:60" x14ac:dyDescent="0.25">
      <c r="X265" s="1320"/>
      <c r="Y265" s="1320"/>
      <c r="Z265" s="1320"/>
      <c r="AL265" s="1320"/>
      <c r="AM265" s="621"/>
      <c r="AN265" s="621"/>
      <c r="AO265" s="621"/>
      <c r="AP265" s="621"/>
      <c r="AQ265" s="621"/>
      <c r="AR265" s="621"/>
      <c r="AS265" s="621"/>
      <c r="AT265" s="621"/>
      <c r="AU265" s="761"/>
      <c r="AV265" s="761"/>
      <c r="AW265" s="1577"/>
      <c r="AX265" s="1320"/>
      <c r="AY265" s="1320"/>
      <c r="AZ265" s="1320"/>
      <c r="BA265" s="621"/>
      <c r="BB265" s="621"/>
      <c r="BC265" s="621"/>
      <c r="BD265" s="621"/>
      <c r="BE265" s="621"/>
      <c r="BF265" s="621"/>
      <c r="BG265" s="621"/>
      <c r="BH265" s="621"/>
    </row>
    <row r="266" spans="24:60" x14ac:dyDescent="0.25">
      <c r="X266" s="1320"/>
      <c r="Y266" s="1320"/>
      <c r="Z266" s="1320"/>
      <c r="AL266" s="1320"/>
      <c r="AM266" s="621"/>
      <c r="AN266" s="621"/>
      <c r="AO266" s="621"/>
      <c r="AP266" s="621"/>
      <c r="AQ266" s="621"/>
      <c r="AR266" s="621"/>
      <c r="AS266" s="621"/>
      <c r="AT266" s="621"/>
      <c r="AU266" s="761"/>
      <c r="AV266" s="761"/>
      <c r="AW266" s="1577"/>
      <c r="AX266" s="1320"/>
      <c r="AY266" s="1320"/>
      <c r="AZ266" s="1320"/>
      <c r="BA266" s="621"/>
      <c r="BB266" s="621"/>
      <c r="BC266" s="621"/>
      <c r="BD266" s="621"/>
      <c r="BE266" s="621"/>
      <c r="BF266" s="621"/>
      <c r="BG266" s="621"/>
      <c r="BH266" s="621"/>
    </row>
    <row r="267" spans="24:60" x14ac:dyDescent="0.25">
      <c r="X267" s="1320"/>
      <c r="Y267" s="1320"/>
      <c r="Z267" s="1320"/>
      <c r="AL267" s="1320"/>
      <c r="AM267" s="621"/>
      <c r="AN267" s="621"/>
      <c r="AO267" s="621"/>
      <c r="AP267" s="621"/>
      <c r="AQ267" s="621"/>
      <c r="AR267" s="621"/>
      <c r="AS267" s="621"/>
      <c r="AT267" s="621"/>
      <c r="AU267" s="761"/>
      <c r="AV267" s="761"/>
      <c r="AW267" s="1577"/>
      <c r="AX267" s="1320"/>
      <c r="AY267" s="1320"/>
      <c r="AZ267" s="1320"/>
      <c r="BA267" s="621"/>
      <c r="BB267" s="621"/>
      <c r="BC267" s="621"/>
      <c r="BD267" s="621"/>
      <c r="BE267" s="621"/>
      <c r="BF267" s="621"/>
      <c r="BG267" s="621"/>
      <c r="BH267" s="621"/>
    </row>
    <row r="268" spans="24:60" x14ac:dyDescent="0.25">
      <c r="X268" s="1320"/>
      <c r="Y268" s="1320"/>
      <c r="Z268" s="1320"/>
      <c r="AL268" s="1320"/>
      <c r="AM268" s="621"/>
      <c r="AN268" s="621"/>
      <c r="AO268" s="621"/>
      <c r="AP268" s="621"/>
      <c r="AQ268" s="621"/>
      <c r="AR268" s="621"/>
      <c r="AS268" s="621"/>
      <c r="AT268" s="621"/>
      <c r="AU268" s="761"/>
      <c r="AV268" s="761"/>
      <c r="AW268" s="1577"/>
      <c r="AX268" s="1320"/>
      <c r="AY268" s="1320"/>
      <c r="AZ268" s="1320"/>
      <c r="BA268" s="621"/>
      <c r="BB268" s="621"/>
      <c r="BC268" s="621"/>
      <c r="BD268" s="621"/>
      <c r="BE268" s="621"/>
      <c r="BF268" s="621"/>
      <c r="BG268" s="621"/>
      <c r="BH268" s="621"/>
    </row>
    <row r="269" spans="24:60" x14ac:dyDescent="0.25">
      <c r="X269" s="1320"/>
      <c r="Y269" s="1320"/>
      <c r="Z269" s="1320"/>
      <c r="AL269" s="1320"/>
      <c r="AM269" s="621"/>
      <c r="AN269" s="621"/>
      <c r="AO269" s="621"/>
      <c r="AP269" s="621"/>
      <c r="AQ269" s="621"/>
      <c r="AR269" s="621"/>
      <c r="AS269" s="621"/>
      <c r="AT269" s="621"/>
      <c r="AU269" s="761"/>
      <c r="AV269" s="761"/>
      <c r="AW269" s="1577"/>
      <c r="AX269" s="1320"/>
      <c r="AY269" s="1320"/>
      <c r="AZ269" s="1320"/>
      <c r="BA269" s="621"/>
      <c r="BB269" s="621"/>
      <c r="BC269" s="621"/>
      <c r="BD269" s="621"/>
      <c r="BE269" s="621"/>
      <c r="BF269" s="621"/>
      <c r="BG269" s="621"/>
      <c r="BH269" s="621"/>
    </row>
    <row r="270" spans="24:60" x14ac:dyDescent="0.25">
      <c r="X270" s="1320"/>
      <c r="Y270" s="1320"/>
      <c r="Z270" s="1320"/>
      <c r="AL270" s="1320"/>
      <c r="AM270" s="621"/>
      <c r="AN270" s="621"/>
      <c r="AO270" s="621"/>
      <c r="AP270" s="621"/>
      <c r="AQ270" s="621"/>
      <c r="AR270" s="621"/>
      <c r="AS270" s="621"/>
      <c r="AT270" s="621"/>
      <c r="AU270" s="761"/>
      <c r="AV270" s="761"/>
      <c r="AW270" s="1577"/>
      <c r="AX270" s="1320"/>
      <c r="AY270" s="1320"/>
      <c r="AZ270" s="1320"/>
      <c r="BA270" s="621"/>
      <c r="BB270" s="621"/>
      <c r="BC270" s="621"/>
      <c r="BD270" s="621"/>
      <c r="BE270" s="621"/>
      <c r="BF270" s="621"/>
      <c r="BG270" s="621"/>
      <c r="BH270" s="621"/>
    </row>
    <row r="271" spans="24:60" x14ac:dyDescent="0.25">
      <c r="X271" s="1320"/>
      <c r="Y271" s="1320"/>
      <c r="Z271" s="1320"/>
      <c r="AL271" s="1320"/>
      <c r="AM271" s="621"/>
      <c r="AN271" s="621"/>
      <c r="AO271" s="621"/>
      <c r="AP271" s="621"/>
      <c r="AQ271" s="621"/>
      <c r="AR271" s="621"/>
      <c r="AS271" s="621"/>
      <c r="AT271" s="621"/>
      <c r="AU271" s="761"/>
      <c r="AV271" s="761"/>
      <c r="AW271" s="1577"/>
      <c r="AX271" s="1320"/>
      <c r="AY271" s="1320"/>
      <c r="AZ271" s="1320"/>
      <c r="BA271" s="621"/>
      <c r="BB271" s="621"/>
      <c r="BC271" s="621"/>
      <c r="BD271" s="621"/>
      <c r="BE271" s="621"/>
      <c r="BF271" s="621"/>
      <c r="BG271" s="621"/>
      <c r="BH271" s="621"/>
    </row>
    <row r="272" spans="24:60" x14ac:dyDescent="0.25">
      <c r="X272" s="1320"/>
      <c r="Y272" s="1320"/>
      <c r="Z272" s="1320"/>
      <c r="AL272" s="1320"/>
      <c r="AM272" s="621"/>
      <c r="AN272" s="621"/>
      <c r="AO272" s="621"/>
      <c r="AP272" s="621"/>
      <c r="AQ272" s="621"/>
      <c r="AR272" s="621"/>
      <c r="AS272" s="621"/>
      <c r="AT272" s="621"/>
      <c r="AU272" s="761"/>
      <c r="AV272" s="761"/>
      <c r="AW272" s="1577"/>
      <c r="AX272" s="1320"/>
      <c r="AY272" s="1320"/>
      <c r="AZ272" s="1320"/>
      <c r="BA272" s="621"/>
      <c r="BB272" s="621"/>
      <c r="BC272" s="621"/>
      <c r="BD272" s="621"/>
      <c r="BE272" s="621"/>
      <c r="BF272" s="621"/>
      <c r="BG272" s="621"/>
      <c r="BH272" s="621"/>
    </row>
    <row r="273" spans="24:60" x14ac:dyDescent="0.25">
      <c r="X273" s="1320"/>
      <c r="Y273" s="1320"/>
      <c r="Z273" s="1320"/>
      <c r="AL273" s="1320"/>
      <c r="AM273" s="621"/>
      <c r="AN273" s="621"/>
      <c r="AO273" s="621"/>
      <c r="AP273" s="621"/>
      <c r="AQ273" s="621"/>
      <c r="AR273" s="621"/>
      <c r="AS273" s="621"/>
      <c r="AT273" s="621"/>
      <c r="AU273" s="761"/>
      <c r="AV273" s="761"/>
      <c r="AW273" s="1577"/>
      <c r="AX273" s="1320"/>
      <c r="AY273" s="1320"/>
      <c r="AZ273" s="1320"/>
      <c r="BA273" s="621"/>
      <c r="BB273" s="621"/>
      <c r="BC273" s="621"/>
      <c r="BD273" s="621"/>
      <c r="BE273" s="621"/>
      <c r="BF273" s="621"/>
      <c r="BG273" s="621"/>
      <c r="BH273" s="621"/>
    </row>
    <row r="274" spans="24:60" x14ac:dyDescent="0.25">
      <c r="X274" s="1320"/>
      <c r="Y274" s="1320"/>
      <c r="Z274" s="1320"/>
      <c r="AL274" s="1320"/>
      <c r="AM274" s="621"/>
      <c r="AN274" s="621"/>
      <c r="AO274" s="621"/>
      <c r="AP274" s="621"/>
      <c r="AQ274" s="621"/>
      <c r="AR274" s="621"/>
      <c r="AS274" s="621"/>
      <c r="AT274" s="621"/>
      <c r="AU274" s="761"/>
      <c r="AV274" s="761"/>
      <c r="AW274" s="1577"/>
      <c r="AX274" s="1320"/>
      <c r="AY274" s="1320"/>
      <c r="AZ274" s="1320"/>
      <c r="BA274" s="621"/>
      <c r="BB274" s="621"/>
      <c r="BC274" s="621"/>
      <c r="BD274" s="621"/>
      <c r="BE274" s="621"/>
      <c r="BF274" s="621"/>
      <c r="BG274" s="621"/>
      <c r="BH274" s="621"/>
    </row>
    <row r="275" spans="24:60" x14ac:dyDescent="0.25">
      <c r="X275" s="1320"/>
      <c r="Y275" s="1320"/>
      <c r="Z275" s="1320"/>
      <c r="AL275" s="1320"/>
      <c r="AM275" s="621"/>
      <c r="AN275" s="621"/>
      <c r="AO275" s="621"/>
      <c r="AP275" s="621"/>
      <c r="AQ275" s="621"/>
      <c r="AR275" s="621"/>
      <c r="AS275" s="621"/>
      <c r="AT275" s="621"/>
      <c r="AU275" s="761"/>
      <c r="AV275" s="761"/>
      <c r="AW275" s="1577"/>
      <c r="AX275" s="1320"/>
      <c r="AY275" s="1320"/>
      <c r="AZ275" s="1320"/>
      <c r="BA275" s="621"/>
      <c r="BB275" s="621"/>
      <c r="BC275" s="621"/>
      <c r="BD275" s="621"/>
      <c r="BE275" s="621"/>
      <c r="BF275" s="621"/>
      <c r="BG275" s="621"/>
      <c r="BH275" s="621"/>
    </row>
    <row r="276" spans="24:60" x14ac:dyDescent="0.25">
      <c r="X276" s="1320"/>
      <c r="Y276" s="1320"/>
      <c r="Z276" s="1320"/>
      <c r="AL276" s="1320"/>
      <c r="AM276" s="621"/>
      <c r="AN276" s="621"/>
      <c r="AO276" s="621"/>
      <c r="AP276" s="621"/>
      <c r="AQ276" s="621"/>
      <c r="AR276" s="621"/>
      <c r="AS276" s="621"/>
      <c r="AT276" s="621"/>
      <c r="AU276" s="761"/>
      <c r="AV276" s="761"/>
      <c r="AW276" s="1577"/>
      <c r="AX276" s="1320"/>
      <c r="AY276" s="1320"/>
      <c r="AZ276" s="1320"/>
      <c r="BA276" s="621"/>
      <c r="BB276" s="621"/>
      <c r="BC276" s="621"/>
      <c r="BD276" s="621"/>
      <c r="BE276" s="621"/>
      <c r="BF276" s="621"/>
      <c r="BG276" s="621"/>
      <c r="BH276" s="621"/>
    </row>
    <row r="277" spans="24:60" x14ac:dyDescent="0.25">
      <c r="X277" s="1320"/>
      <c r="Y277" s="1320"/>
      <c r="Z277" s="1320"/>
      <c r="AL277" s="1320"/>
      <c r="AM277" s="621"/>
      <c r="AN277" s="621"/>
      <c r="AO277" s="621"/>
      <c r="AP277" s="621"/>
      <c r="AQ277" s="621"/>
      <c r="AR277" s="621"/>
      <c r="AS277" s="621"/>
      <c r="AT277" s="621"/>
      <c r="AU277" s="761"/>
      <c r="AV277" s="761"/>
      <c r="AW277" s="1577"/>
      <c r="AX277" s="1320"/>
      <c r="AY277" s="1320"/>
      <c r="AZ277" s="1320"/>
      <c r="BA277" s="621"/>
      <c r="BB277" s="621"/>
      <c r="BC277" s="621"/>
      <c r="BD277" s="621"/>
      <c r="BE277" s="621"/>
      <c r="BF277" s="621"/>
      <c r="BG277" s="621"/>
      <c r="BH277" s="621"/>
    </row>
    <row r="278" spans="24:60" x14ac:dyDescent="0.25">
      <c r="X278" s="1320"/>
      <c r="Y278" s="1320"/>
      <c r="Z278" s="1320"/>
      <c r="AL278" s="1320"/>
      <c r="AM278" s="621"/>
      <c r="AN278" s="621"/>
      <c r="AO278" s="621"/>
      <c r="AP278" s="621"/>
      <c r="AQ278" s="621"/>
      <c r="AR278" s="621"/>
      <c r="AS278" s="621"/>
      <c r="AT278" s="621"/>
      <c r="AU278" s="761"/>
      <c r="AV278" s="761"/>
      <c r="AW278" s="1577"/>
      <c r="AX278" s="1320"/>
      <c r="AY278" s="1320"/>
      <c r="AZ278" s="1320"/>
      <c r="BA278" s="621"/>
      <c r="BB278" s="621"/>
      <c r="BC278" s="621"/>
      <c r="BD278" s="621"/>
      <c r="BE278" s="621"/>
      <c r="BF278" s="621"/>
      <c r="BG278" s="621"/>
      <c r="BH278" s="621"/>
    </row>
    <row r="279" spans="24:60" x14ac:dyDescent="0.25">
      <c r="X279" s="1320"/>
      <c r="Y279" s="1320"/>
      <c r="Z279" s="1320"/>
      <c r="AL279" s="1320"/>
      <c r="AM279" s="621"/>
      <c r="AN279" s="621"/>
      <c r="AO279" s="621"/>
      <c r="AP279" s="621"/>
      <c r="AQ279" s="621"/>
      <c r="AR279" s="621"/>
      <c r="AS279" s="621"/>
      <c r="AT279" s="621"/>
      <c r="AU279" s="761"/>
      <c r="AV279" s="761"/>
      <c r="AW279" s="1577"/>
      <c r="AX279" s="1320"/>
      <c r="AY279" s="1320"/>
      <c r="AZ279" s="1320"/>
      <c r="BA279" s="621"/>
      <c r="BB279" s="621"/>
      <c r="BC279" s="621"/>
      <c r="BD279" s="621"/>
      <c r="BE279" s="621"/>
      <c r="BF279" s="621"/>
      <c r="BG279" s="621"/>
      <c r="BH279" s="621"/>
    </row>
    <row r="280" spans="24:60" x14ac:dyDescent="0.25">
      <c r="X280" s="1320"/>
      <c r="Y280" s="1320"/>
      <c r="Z280" s="1320"/>
      <c r="AL280" s="1320"/>
      <c r="AM280" s="621"/>
      <c r="AN280" s="621"/>
      <c r="AO280" s="621"/>
      <c r="AP280" s="621"/>
      <c r="AQ280" s="621"/>
      <c r="AR280" s="621"/>
      <c r="AS280" s="621"/>
      <c r="AT280" s="621"/>
      <c r="AU280" s="761"/>
      <c r="AV280" s="761"/>
      <c r="AW280" s="1577"/>
      <c r="AX280" s="1320"/>
      <c r="AY280" s="1320"/>
      <c r="AZ280" s="1320"/>
      <c r="BA280" s="621"/>
      <c r="BB280" s="621"/>
      <c r="BC280" s="621"/>
      <c r="BD280" s="621"/>
      <c r="BE280" s="621"/>
      <c r="BF280" s="621"/>
      <c r="BG280" s="621"/>
      <c r="BH280" s="621"/>
    </row>
    <row r="281" spans="24:60" x14ac:dyDescent="0.25">
      <c r="X281" s="1320"/>
      <c r="Y281" s="1320"/>
      <c r="Z281" s="1320"/>
      <c r="AL281" s="1320"/>
      <c r="AM281" s="621"/>
      <c r="AN281" s="621"/>
      <c r="AO281" s="621"/>
      <c r="AP281" s="621"/>
      <c r="AQ281" s="621"/>
      <c r="AR281" s="621"/>
      <c r="AS281" s="621"/>
      <c r="AT281" s="621"/>
      <c r="AU281" s="761"/>
      <c r="AV281" s="761"/>
      <c r="AW281" s="1577"/>
      <c r="AX281" s="1320"/>
      <c r="AY281" s="1320"/>
      <c r="AZ281" s="1320"/>
      <c r="BA281" s="621"/>
      <c r="BB281" s="621"/>
      <c r="BC281" s="621"/>
      <c r="BD281" s="621"/>
      <c r="BE281" s="621"/>
      <c r="BF281" s="621"/>
      <c r="BG281" s="621"/>
      <c r="BH281" s="621"/>
    </row>
    <row r="282" spans="24:60" x14ac:dyDescent="0.25">
      <c r="X282" s="1320"/>
      <c r="Y282" s="1320"/>
      <c r="Z282" s="1320"/>
      <c r="AL282" s="1320"/>
      <c r="AM282" s="621"/>
      <c r="AN282" s="621"/>
      <c r="AO282" s="621"/>
      <c r="AP282" s="621"/>
      <c r="AQ282" s="621"/>
      <c r="AR282" s="621"/>
      <c r="AS282" s="621"/>
      <c r="AT282" s="621"/>
      <c r="AU282" s="761"/>
      <c r="AV282" s="761"/>
      <c r="AW282" s="1577"/>
      <c r="AX282" s="1320"/>
      <c r="AY282" s="1320"/>
      <c r="AZ282" s="1320"/>
      <c r="BA282" s="621"/>
      <c r="BB282" s="621"/>
      <c r="BC282" s="621"/>
      <c r="BD282" s="621"/>
      <c r="BE282" s="621"/>
      <c r="BF282" s="621"/>
      <c r="BG282" s="621"/>
      <c r="BH282" s="621"/>
    </row>
    <row r="283" spans="24:60" x14ac:dyDescent="0.25">
      <c r="X283" s="1320"/>
      <c r="Y283" s="1320"/>
      <c r="Z283" s="1320"/>
      <c r="AL283" s="1320"/>
      <c r="AM283" s="621"/>
      <c r="AN283" s="621"/>
      <c r="AO283" s="621"/>
      <c r="AP283" s="621"/>
      <c r="AQ283" s="621"/>
      <c r="AR283" s="621"/>
      <c r="AS283" s="621"/>
      <c r="AT283" s="621"/>
      <c r="AU283" s="761"/>
      <c r="AV283" s="761"/>
      <c r="AW283" s="1577"/>
      <c r="AX283" s="1320"/>
      <c r="AY283" s="1320"/>
      <c r="AZ283" s="1320"/>
      <c r="BA283" s="621"/>
      <c r="BB283" s="621"/>
      <c r="BC283" s="621"/>
      <c r="BD283" s="621"/>
      <c r="BE283" s="621"/>
      <c r="BF283" s="621"/>
      <c r="BG283" s="621"/>
      <c r="BH283" s="621"/>
    </row>
    <row r="284" spans="24:60" x14ac:dyDescent="0.25">
      <c r="X284" s="1320"/>
      <c r="Y284" s="1320"/>
      <c r="Z284" s="1320"/>
      <c r="AL284" s="1320"/>
      <c r="AM284" s="621"/>
      <c r="AN284" s="621"/>
      <c r="AO284" s="621"/>
      <c r="AP284" s="621"/>
      <c r="AQ284" s="621"/>
      <c r="AR284" s="621"/>
      <c r="AS284" s="621"/>
      <c r="AT284" s="621"/>
      <c r="AU284" s="761"/>
      <c r="AV284" s="761"/>
      <c r="AW284" s="1577"/>
      <c r="AX284" s="1320"/>
      <c r="AY284" s="1320"/>
      <c r="AZ284" s="1320"/>
      <c r="BA284" s="621"/>
      <c r="BB284" s="621"/>
      <c r="BC284" s="621"/>
      <c r="BD284" s="621"/>
      <c r="BE284" s="621"/>
      <c r="BF284" s="621"/>
      <c r="BG284" s="621"/>
      <c r="BH284" s="621"/>
    </row>
    <row r="285" spans="24:60" x14ac:dyDescent="0.25">
      <c r="X285" s="1320"/>
      <c r="Y285" s="1320"/>
      <c r="Z285" s="1320"/>
      <c r="AL285" s="1320"/>
      <c r="AM285" s="621"/>
      <c r="AN285" s="621"/>
      <c r="AO285" s="621"/>
      <c r="AP285" s="621"/>
      <c r="AQ285" s="621"/>
      <c r="AR285" s="621"/>
      <c r="AS285" s="621"/>
      <c r="AT285" s="621"/>
      <c r="AU285" s="761"/>
      <c r="AV285" s="761"/>
      <c r="AW285" s="1577"/>
      <c r="AX285" s="1320"/>
      <c r="AY285" s="1320"/>
      <c r="AZ285" s="1320"/>
      <c r="BA285" s="621"/>
      <c r="BB285" s="621"/>
      <c r="BC285" s="621"/>
      <c r="BD285" s="621"/>
      <c r="BE285" s="621"/>
      <c r="BF285" s="621"/>
      <c r="BG285" s="621"/>
      <c r="BH285" s="621"/>
    </row>
    <row r="286" spans="24:60" x14ac:dyDescent="0.25">
      <c r="X286" s="1320"/>
      <c r="Y286" s="1320"/>
      <c r="Z286" s="1320"/>
      <c r="AL286" s="1320"/>
      <c r="AM286" s="621"/>
      <c r="AN286" s="621"/>
      <c r="AO286" s="621"/>
      <c r="AP286" s="621"/>
      <c r="AQ286" s="621"/>
      <c r="AR286" s="621"/>
      <c r="AS286" s="621"/>
      <c r="AT286" s="621"/>
      <c r="AU286" s="761"/>
      <c r="AV286" s="761"/>
      <c r="AW286" s="1577"/>
      <c r="AX286" s="1320"/>
      <c r="AY286" s="1320"/>
      <c r="AZ286" s="1320"/>
      <c r="BA286" s="621"/>
      <c r="BB286" s="621"/>
      <c r="BC286" s="621"/>
      <c r="BD286" s="621"/>
      <c r="BE286" s="621"/>
      <c r="BF286" s="621"/>
      <c r="BG286" s="621"/>
      <c r="BH286" s="621"/>
    </row>
    <row r="287" spans="24:60" x14ac:dyDescent="0.25">
      <c r="X287" s="1320"/>
      <c r="Y287" s="1320"/>
      <c r="Z287" s="1320"/>
      <c r="AL287" s="1320"/>
      <c r="AM287" s="621"/>
      <c r="AN287" s="621"/>
      <c r="AO287" s="621"/>
      <c r="AP287" s="621"/>
      <c r="AQ287" s="621"/>
      <c r="AR287" s="621"/>
      <c r="AS287" s="621"/>
      <c r="AT287" s="621"/>
      <c r="AU287" s="761"/>
      <c r="AV287" s="761"/>
      <c r="AW287" s="1577"/>
      <c r="AX287" s="1320"/>
      <c r="AY287" s="1320"/>
      <c r="AZ287" s="1320"/>
      <c r="BA287" s="621"/>
      <c r="BB287" s="621"/>
      <c r="BC287" s="621"/>
      <c r="BD287" s="621"/>
      <c r="BE287" s="621"/>
      <c r="BF287" s="621"/>
      <c r="BG287" s="621"/>
      <c r="BH287" s="621"/>
    </row>
    <row r="288" spans="24:60" x14ac:dyDescent="0.25">
      <c r="X288" s="1320"/>
      <c r="Y288" s="1320"/>
      <c r="Z288" s="1320"/>
      <c r="AL288" s="1320"/>
      <c r="AM288" s="621"/>
      <c r="AN288" s="621"/>
      <c r="AO288" s="621"/>
      <c r="AP288" s="621"/>
      <c r="AQ288" s="621"/>
      <c r="AR288" s="621"/>
      <c r="AS288" s="621"/>
      <c r="AT288" s="621"/>
      <c r="AU288" s="761"/>
      <c r="AV288" s="761"/>
      <c r="AW288" s="1577"/>
      <c r="AX288" s="1320"/>
      <c r="AY288" s="1320"/>
      <c r="AZ288" s="1320"/>
      <c r="BA288" s="621"/>
      <c r="BB288" s="621"/>
      <c r="BC288" s="621"/>
      <c r="BD288" s="621"/>
      <c r="BE288" s="621"/>
      <c r="BF288" s="621"/>
      <c r="BG288" s="621"/>
      <c r="BH288" s="621"/>
    </row>
    <row r="289" spans="24:60" x14ac:dyDescent="0.25">
      <c r="X289" s="1320"/>
      <c r="Y289" s="1320"/>
      <c r="Z289" s="1320"/>
      <c r="AL289" s="1320"/>
      <c r="AM289" s="621"/>
      <c r="AN289" s="621"/>
      <c r="AO289" s="621"/>
      <c r="AP289" s="621"/>
      <c r="AQ289" s="621"/>
      <c r="AR289" s="621"/>
      <c r="AS289" s="621"/>
      <c r="AT289" s="621"/>
      <c r="AU289" s="761"/>
      <c r="AV289" s="761"/>
      <c r="AW289" s="1577"/>
      <c r="AX289" s="1320"/>
      <c r="AY289" s="1320"/>
      <c r="AZ289" s="1320"/>
      <c r="BA289" s="621"/>
      <c r="BB289" s="621"/>
      <c r="BC289" s="621"/>
      <c r="BD289" s="621"/>
      <c r="BE289" s="621"/>
      <c r="BF289" s="621"/>
      <c r="BG289" s="621"/>
      <c r="BH289" s="621"/>
    </row>
    <row r="290" spans="24:60" x14ac:dyDescent="0.25">
      <c r="X290" s="1320"/>
      <c r="Y290" s="1320"/>
      <c r="Z290" s="1320"/>
      <c r="AL290" s="1320"/>
      <c r="AM290" s="621"/>
      <c r="AN290" s="621"/>
      <c r="AO290" s="621"/>
      <c r="AP290" s="621"/>
      <c r="AQ290" s="621"/>
      <c r="AR290" s="621"/>
      <c r="AS290" s="621"/>
      <c r="AT290" s="621"/>
      <c r="AU290" s="761"/>
      <c r="AV290" s="761"/>
      <c r="AW290" s="1577"/>
      <c r="AX290" s="1320"/>
      <c r="AY290" s="1320"/>
      <c r="AZ290" s="1320"/>
      <c r="BA290" s="621"/>
      <c r="BB290" s="621"/>
      <c r="BC290" s="621"/>
      <c r="BD290" s="621"/>
      <c r="BE290" s="621"/>
      <c r="BF290" s="621"/>
      <c r="BG290" s="621"/>
      <c r="BH290" s="621"/>
    </row>
    <row r="291" spans="24:60" x14ac:dyDescent="0.25">
      <c r="X291" s="1320"/>
      <c r="Y291" s="1320"/>
      <c r="Z291" s="1320"/>
      <c r="AL291" s="1320"/>
      <c r="AM291" s="621"/>
      <c r="AN291" s="621"/>
      <c r="AO291" s="621"/>
      <c r="AP291" s="621"/>
      <c r="AQ291" s="621"/>
      <c r="AR291" s="621"/>
      <c r="AS291" s="621"/>
      <c r="AT291" s="621"/>
      <c r="AU291" s="761"/>
      <c r="AV291" s="761"/>
      <c r="AW291" s="1577"/>
      <c r="AX291" s="1320"/>
      <c r="AY291" s="1320"/>
      <c r="AZ291" s="1320"/>
      <c r="BA291" s="621"/>
      <c r="BB291" s="621"/>
      <c r="BC291" s="621"/>
      <c r="BD291" s="621"/>
      <c r="BE291" s="621"/>
      <c r="BF291" s="621"/>
      <c r="BG291" s="621"/>
      <c r="BH291" s="621"/>
    </row>
    <row r="292" spans="24:60" x14ac:dyDescent="0.25">
      <c r="X292" s="1320"/>
      <c r="Y292" s="1320"/>
      <c r="Z292" s="1320"/>
      <c r="AL292" s="1320"/>
      <c r="AM292" s="621"/>
      <c r="AN292" s="621"/>
      <c r="AO292" s="621"/>
      <c r="AP292" s="621"/>
      <c r="AQ292" s="621"/>
      <c r="AR292" s="621"/>
      <c r="AS292" s="621"/>
      <c r="AT292" s="621"/>
      <c r="AU292" s="761"/>
      <c r="AV292" s="761"/>
      <c r="AW292" s="1577"/>
      <c r="AX292" s="1320"/>
      <c r="AY292" s="1320"/>
      <c r="AZ292" s="1320"/>
      <c r="BA292" s="621"/>
      <c r="BB292" s="621"/>
      <c r="BC292" s="621"/>
      <c r="BD292" s="621"/>
      <c r="BE292" s="621"/>
      <c r="BF292" s="621"/>
      <c r="BG292" s="621"/>
      <c r="BH292" s="621"/>
    </row>
    <row r="293" spans="24:60" x14ac:dyDescent="0.25">
      <c r="X293" s="1320"/>
      <c r="Y293" s="1320"/>
      <c r="Z293" s="1320"/>
      <c r="AL293" s="1320"/>
      <c r="AM293" s="621"/>
      <c r="AN293" s="621"/>
      <c r="AO293" s="621"/>
      <c r="AP293" s="621"/>
      <c r="AQ293" s="621"/>
      <c r="AR293" s="621"/>
      <c r="AS293" s="621"/>
      <c r="AT293" s="621"/>
      <c r="AU293" s="761"/>
      <c r="AV293" s="761"/>
      <c r="AW293" s="1577"/>
      <c r="AX293" s="1320"/>
      <c r="AY293" s="1320"/>
      <c r="AZ293" s="1320"/>
      <c r="BA293" s="621"/>
      <c r="BB293" s="621"/>
      <c r="BC293" s="621"/>
      <c r="BD293" s="621"/>
      <c r="BE293" s="621"/>
      <c r="BF293" s="621"/>
      <c r="BG293" s="621"/>
      <c r="BH293" s="621"/>
    </row>
    <row r="294" spans="24:60" x14ac:dyDescent="0.25">
      <c r="X294" s="1320"/>
      <c r="Y294" s="1320"/>
      <c r="Z294" s="1320"/>
      <c r="AL294" s="1320"/>
      <c r="AM294" s="621"/>
      <c r="AN294" s="621"/>
      <c r="AO294" s="621"/>
      <c r="AP294" s="621"/>
      <c r="AQ294" s="621"/>
      <c r="AR294" s="621"/>
      <c r="AS294" s="621"/>
      <c r="AT294" s="621"/>
      <c r="AU294" s="761"/>
      <c r="AV294" s="761"/>
      <c r="AW294" s="1577"/>
      <c r="AX294" s="1320"/>
      <c r="AY294" s="1320"/>
      <c r="AZ294" s="1320"/>
      <c r="BA294" s="621"/>
      <c r="BB294" s="621"/>
      <c r="BC294" s="621"/>
      <c r="BD294" s="621"/>
      <c r="BE294" s="621"/>
      <c r="BF294" s="621"/>
      <c r="BG294" s="621"/>
      <c r="BH294" s="621"/>
    </row>
    <row r="295" spans="24:60" x14ac:dyDescent="0.25">
      <c r="X295" s="1320"/>
      <c r="Y295" s="1320"/>
      <c r="Z295" s="1320"/>
      <c r="AL295" s="1320"/>
      <c r="AM295" s="621"/>
      <c r="AN295" s="621"/>
      <c r="AO295" s="621"/>
      <c r="AP295" s="621"/>
      <c r="AQ295" s="621"/>
      <c r="AR295" s="621"/>
      <c r="AS295" s="621"/>
      <c r="AT295" s="621"/>
      <c r="AU295" s="761"/>
      <c r="AV295" s="761"/>
      <c r="AW295" s="1577"/>
      <c r="AX295" s="1320"/>
      <c r="AY295" s="1320"/>
      <c r="AZ295" s="1320"/>
      <c r="BA295" s="621"/>
      <c r="BB295" s="621"/>
      <c r="BC295" s="621"/>
      <c r="BD295" s="621"/>
      <c r="BE295" s="621"/>
      <c r="BF295" s="621"/>
      <c r="BG295" s="621"/>
      <c r="BH295" s="621"/>
    </row>
    <row r="296" spans="24:60" x14ac:dyDescent="0.25">
      <c r="X296" s="1320"/>
      <c r="Y296" s="1320"/>
      <c r="Z296" s="1320"/>
      <c r="AL296" s="1320"/>
      <c r="AM296" s="621"/>
      <c r="AN296" s="621"/>
      <c r="AO296" s="621"/>
      <c r="AP296" s="621"/>
      <c r="AQ296" s="621"/>
      <c r="AR296" s="621"/>
      <c r="AS296" s="621"/>
      <c r="AT296" s="621"/>
      <c r="AU296" s="761"/>
      <c r="AV296" s="761"/>
      <c r="AW296" s="1577"/>
      <c r="AX296" s="1320"/>
      <c r="AY296" s="1320"/>
      <c r="AZ296" s="1320"/>
      <c r="BA296" s="621"/>
      <c r="BB296" s="621"/>
      <c r="BC296" s="621"/>
      <c r="BE296" s="621"/>
      <c r="BF296" s="621"/>
      <c r="BG296" s="621"/>
      <c r="BH296" s="621"/>
    </row>
    <row r="297" spans="24:60" x14ac:dyDescent="0.25">
      <c r="X297" s="1320"/>
      <c r="Y297" s="1320"/>
      <c r="Z297" s="1320"/>
      <c r="AL297" s="1320"/>
      <c r="AM297" s="621"/>
      <c r="AN297" s="621"/>
      <c r="AO297" s="621"/>
      <c r="AP297" s="621"/>
      <c r="AQ297" s="621"/>
      <c r="AR297" s="621"/>
      <c r="AS297" s="621"/>
      <c r="AT297" s="621"/>
      <c r="AU297" s="761"/>
      <c r="AV297" s="761"/>
      <c r="AW297" s="1577"/>
      <c r="AX297" s="1320"/>
      <c r="AY297" s="1320"/>
      <c r="AZ297" s="1320"/>
      <c r="BA297" s="621"/>
      <c r="BB297" s="621"/>
      <c r="BC297" s="621"/>
      <c r="BE297" s="621"/>
      <c r="BF297" s="621"/>
      <c r="BG297" s="621"/>
      <c r="BH297" s="621"/>
    </row>
    <row r="298" spans="24:60" x14ac:dyDescent="0.25">
      <c r="X298" s="1320"/>
      <c r="Y298" s="1320"/>
      <c r="Z298" s="1320"/>
      <c r="AL298" s="1320"/>
      <c r="AM298" s="621"/>
      <c r="AN298" s="621"/>
      <c r="AO298" s="621"/>
      <c r="AP298" s="621"/>
      <c r="AQ298" s="621"/>
      <c r="AR298" s="621"/>
      <c r="AS298" s="621"/>
      <c r="AT298" s="621"/>
      <c r="AU298" s="761"/>
      <c r="AV298" s="761"/>
      <c r="AW298" s="1577"/>
      <c r="AX298" s="1320"/>
      <c r="AY298" s="1320"/>
      <c r="AZ298" s="1320"/>
      <c r="BA298" s="621"/>
      <c r="BB298" s="621"/>
      <c r="BC298" s="621"/>
      <c r="BE298" s="621"/>
      <c r="BF298" s="621"/>
      <c r="BG298" s="621"/>
      <c r="BH298" s="621"/>
    </row>
    <row r="299" spans="24:60" x14ac:dyDescent="0.25">
      <c r="X299" s="1320"/>
      <c r="Y299" s="1320"/>
      <c r="Z299" s="1320"/>
      <c r="AL299" s="1320"/>
      <c r="AM299" s="621"/>
      <c r="AN299" s="621"/>
      <c r="AO299" s="621"/>
      <c r="AP299" s="621"/>
      <c r="AQ299" s="621"/>
      <c r="AR299" s="621"/>
      <c r="AS299" s="621"/>
      <c r="AT299" s="621"/>
      <c r="AU299" s="761"/>
      <c r="AV299" s="761"/>
      <c r="AW299" s="1577"/>
      <c r="AX299" s="1320"/>
      <c r="AY299" s="1320"/>
      <c r="AZ299" s="1320"/>
      <c r="BA299" s="621"/>
      <c r="BB299" s="621"/>
      <c r="BC299" s="621"/>
      <c r="BE299" s="621"/>
      <c r="BF299" s="621"/>
      <c r="BG299" s="621"/>
      <c r="BH299" s="621"/>
    </row>
    <row r="300" spans="24:60" x14ac:dyDescent="0.25">
      <c r="X300" s="1320"/>
      <c r="Y300" s="1320"/>
      <c r="Z300" s="1320"/>
      <c r="AL300" s="1320"/>
      <c r="AM300" s="621"/>
      <c r="AN300" s="621"/>
      <c r="AO300" s="621"/>
      <c r="AP300" s="621"/>
      <c r="AQ300" s="621"/>
      <c r="AR300" s="621"/>
      <c r="AS300" s="621"/>
      <c r="AT300" s="621"/>
      <c r="AU300" s="761"/>
      <c r="AV300" s="761"/>
      <c r="AW300" s="1577"/>
      <c r="AX300" s="1320"/>
      <c r="AY300" s="1320"/>
      <c r="AZ300" s="1320"/>
      <c r="BA300" s="621"/>
      <c r="BB300" s="621"/>
      <c r="BC300" s="621"/>
      <c r="BE300" s="621"/>
      <c r="BF300" s="621"/>
      <c r="BG300" s="621"/>
      <c r="BH300" s="621"/>
    </row>
    <row r="301" spans="24:60" x14ac:dyDescent="0.25">
      <c r="X301" s="1320"/>
      <c r="Y301" s="1320"/>
      <c r="Z301" s="1320"/>
      <c r="AL301" s="1320"/>
      <c r="AM301" s="621"/>
      <c r="AN301" s="621"/>
      <c r="AO301" s="621"/>
      <c r="AP301" s="621"/>
      <c r="AQ301" s="621"/>
      <c r="AR301" s="621"/>
      <c r="AS301" s="621"/>
      <c r="AT301" s="621"/>
      <c r="AU301" s="761"/>
      <c r="AV301" s="761"/>
      <c r="AW301" s="1577"/>
      <c r="AX301" s="1320"/>
      <c r="AY301" s="1320"/>
      <c r="AZ301" s="1320"/>
      <c r="BA301" s="621"/>
      <c r="BB301" s="621"/>
      <c r="BC301" s="621"/>
      <c r="BE301" s="621"/>
      <c r="BF301" s="621"/>
      <c r="BG301" s="621"/>
      <c r="BH301" s="621"/>
    </row>
    <row r="302" spans="24:60" x14ac:dyDescent="0.25">
      <c r="X302" s="1320"/>
      <c r="Y302" s="1320"/>
      <c r="Z302" s="1320"/>
      <c r="AL302" s="1320"/>
      <c r="AM302" s="621"/>
      <c r="AN302" s="621"/>
      <c r="AO302" s="621"/>
      <c r="AP302" s="621"/>
      <c r="AQ302" s="621"/>
      <c r="AR302" s="621"/>
      <c r="AS302" s="621"/>
      <c r="AT302" s="621"/>
      <c r="AU302" s="761"/>
      <c r="AV302" s="761"/>
      <c r="AW302" s="1577"/>
      <c r="AX302" s="1320"/>
      <c r="AY302" s="1320"/>
      <c r="AZ302" s="1320"/>
      <c r="BA302" s="621"/>
      <c r="BB302" s="621"/>
      <c r="BC302" s="621"/>
      <c r="BE302" s="621"/>
      <c r="BF302" s="621"/>
      <c r="BG302" s="621"/>
      <c r="BH302" s="621"/>
    </row>
    <row r="303" spans="24:60" x14ac:dyDescent="0.25">
      <c r="X303" s="1320"/>
      <c r="Y303" s="1320"/>
      <c r="Z303" s="1320"/>
      <c r="AL303" s="1320"/>
      <c r="AM303" s="621"/>
      <c r="AN303" s="621"/>
      <c r="AO303" s="621"/>
      <c r="AP303" s="621"/>
      <c r="AQ303" s="621"/>
      <c r="AR303" s="621"/>
      <c r="AS303" s="621"/>
      <c r="AT303" s="621"/>
      <c r="AU303" s="761"/>
      <c r="AV303" s="761"/>
      <c r="AW303" s="1577"/>
      <c r="AX303" s="1320"/>
      <c r="AY303" s="1320"/>
      <c r="AZ303" s="1320"/>
      <c r="BA303" s="621"/>
      <c r="BB303" s="621"/>
      <c r="BC303" s="621"/>
      <c r="BE303" s="621"/>
      <c r="BF303" s="621"/>
      <c r="BG303" s="621"/>
      <c r="BH303" s="621"/>
    </row>
    <row r="304" spans="24:60" x14ac:dyDescent="0.25">
      <c r="X304" s="1320"/>
      <c r="Y304" s="1320"/>
      <c r="Z304" s="1320"/>
      <c r="AL304" s="1320"/>
      <c r="AM304" s="621"/>
      <c r="AN304" s="621"/>
      <c r="AO304" s="621"/>
      <c r="AP304" s="621"/>
      <c r="AQ304" s="621"/>
      <c r="AR304" s="621"/>
      <c r="AS304" s="621"/>
      <c r="AT304" s="621"/>
      <c r="AU304" s="761"/>
      <c r="AV304" s="761"/>
      <c r="AW304" s="1577"/>
      <c r="AX304" s="1320"/>
      <c r="AY304" s="1320"/>
      <c r="AZ304" s="1320"/>
      <c r="BA304" s="621"/>
      <c r="BB304" s="621"/>
      <c r="BC304" s="621"/>
      <c r="BE304" s="621"/>
      <c r="BF304" s="621"/>
      <c r="BG304" s="621"/>
      <c r="BH304" s="621"/>
    </row>
    <row r="305" spans="24:60" x14ac:dyDescent="0.25">
      <c r="X305" s="1320"/>
      <c r="Y305" s="1320"/>
      <c r="Z305" s="1320"/>
      <c r="AL305" s="1320"/>
      <c r="AM305" s="621"/>
      <c r="AN305" s="621"/>
      <c r="AO305" s="621"/>
      <c r="AP305" s="621"/>
      <c r="AQ305" s="621"/>
      <c r="AR305" s="621"/>
      <c r="AS305" s="621"/>
      <c r="AT305" s="621"/>
      <c r="AU305" s="761"/>
      <c r="AV305" s="761"/>
      <c r="AW305" s="1577"/>
      <c r="AX305" s="1320"/>
      <c r="AY305" s="1320"/>
      <c r="AZ305" s="1320"/>
      <c r="BA305" s="621"/>
      <c r="BB305" s="621"/>
      <c r="BC305" s="621"/>
      <c r="BE305" s="621"/>
      <c r="BF305" s="621"/>
      <c r="BG305" s="621"/>
      <c r="BH305" s="621"/>
    </row>
    <row r="306" spans="24:60" x14ac:dyDescent="0.25">
      <c r="X306" s="1320"/>
      <c r="Y306" s="1320"/>
      <c r="Z306" s="1320"/>
      <c r="AL306" s="1320"/>
      <c r="AM306" s="621"/>
      <c r="AN306" s="621"/>
      <c r="AO306" s="621"/>
      <c r="AP306" s="621"/>
      <c r="AQ306" s="621"/>
      <c r="AR306" s="621"/>
      <c r="AS306" s="621"/>
      <c r="AT306" s="621"/>
      <c r="AU306" s="761"/>
      <c r="AV306" s="761"/>
      <c r="AW306" s="1577"/>
      <c r="AX306" s="1320"/>
      <c r="AY306" s="1320"/>
      <c r="AZ306" s="1320"/>
      <c r="BA306" s="621"/>
      <c r="BB306" s="621"/>
      <c r="BC306" s="621"/>
      <c r="BE306" s="621"/>
      <c r="BF306" s="621"/>
      <c r="BG306" s="621"/>
      <c r="BH306" s="621"/>
    </row>
    <row r="307" spans="24:60" x14ac:dyDescent="0.25">
      <c r="X307" s="1320"/>
      <c r="Y307" s="1320"/>
      <c r="Z307" s="1320"/>
      <c r="AL307" s="1320"/>
      <c r="AM307" s="621"/>
      <c r="AN307" s="621"/>
      <c r="AO307" s="621"/>
      <c r="AP307" s="621"/>
      <c r="AQ307" s="621"/>
      <c r="AR307" s="621"/>
      <c r="AS307" s="621"/>
      <c r="AT307" s="621"/>
      <c r="AU307" s="761"/>
      <c r="AV307" s="761"/>
      <c r="AW307" s="1577"/>
      <c r="AX307" s="1320"/>
      <c r="AY307" s="1320"/>
      <c r="AZ307" s="1320"/>
      <c r="BA307" s="621"/>
      <c r="BB307" s="621"/>
      <c r="BC307" s="621"/>
      <c r="BE307" s="621"/>
      <c r="BF307" s="621"/>
      <c r="BG307" s="621"/>
      <c r="BH307" s="621"/>
    </row>
    <row r="308" spans="24:60" x14ac:dyDescent="0.25">
      <c r="X308" s="1320"/>
      <c r="Y308" s="1320"/>
      <c r="Z308" s="1320"/>
      <c r="AL308" s="1320"/>
      <c r="AM308" s="621"/>
      <c r="AN308" s="621"/>
      <c r="AO308" s="621"/>
      <c r="AP308" s="621"/>
      <c r="AQ308" s="621"/>
      <c r="AR308" s="621"/>
      <c r="AS308" s="621"/>
      <c r="AT308" s="621"/>
      <c r="AU308" s="761"/>
      <c r="AV308" s="761"/>
      <c r="AW308" s="1577"/>
      <c r="AX308" s="1320"/>
      <c r="AY308" s="1320"/>
      <c r="AZ308" s="1320"/>
      <c r="BA308" s="621"/>
      <c r="BB308" s="621"/>
      <c r="BC308" s="621"/>
      <c r="BE308" s="621"/>
      <c r="BF308" s="621"/>
      <c r="BG308" s="621"/>
      <c r="BH308" s="621"/>
    </row>
    <row r="309" spans="24:60" x14ac:dyDescent="0.25">
      <c r="X309" s="1320"/>
      <c r="Y309" s="1320"/>
      <c r="Z309" s="1320"/>
      <c r="AL309" s="1320"/>
      <c r="AM309" s="621"/>
      <c r="AN309" s="621"/>
      <c r="AO309" s="621"/>
      <c r="AP309" s="621"/>
      <c r="AQ309" s="621"/>
      <c r="AR309" s="621"/>
      <c r="AS309" s="621"/>
      <c r="AT309" s="621"/>
      <c r="AU309" s="761"/>
      <c r="AV309" s="761"/>
      <c r="AW309" s="1577"/>
      <c r="AX309" s="1320"/>
      <c r="AY309" s="1320"/>
      <c r="AZ309" s="1320"/>
      <c r="BA309" s="621"/>
      <c r="BB309" s="621"/>
      <c r="BC309" s="621"/>
      <c r="BE309" s="621"/>
      <c r="BF309" s="621"/>
      <c r="BG309" s="621"/>
      <c r="BH309" s="621"/>
    </row>
    <row r="310" spans="24:60" x14ac:dyDescent="0.25">
      <c r="X310" s="1320"/>
      <c r="Y310" s="1320"/>
      <c r="Z310" s="1320"/>
      <c r="AL310" s="1320"/>
      <c r="AM310" s="621"/>
      <c r="AN310" s="621"/>
      <c r="AO310" s="621"/>
      <c r="AP310" s="621"/>
      <c r="AQ310" s="621"/>
      <c r="AR310" s="621"/>
      <c r="AS310" s="621"/>
      <c r="AT310" s="621"/>
      <c r="AU310" s="761"/>
      <c r="AV310" s="761"/>
      <c r="AW310" s="1577"/>
      <c r="AX310" s="1320"/>
      <c r="AY310" s="1320"/>
      <c r="AZ310" s="1320"/>
      <c r="BA310" s="621"/>
      <c r="BB310" s="621"/>
      <c r="BC310" s="621"/>
      <c r="BE310" s="621"/>
      <c r="BF310" s="621"/>
      <c r="BG310" s="621"/>
      <c r="BH310" s="621"/>
    </row>
    <row r="311" spans="24:60" x14ac:dyDescent="0.25">
      <c r="X311" s="1320"/>
      <c r="Y311" s="1320"/>
      <c r="Z311" s="1320"/>
      <c r="AL311" s="1320"/>
      <c r="AM311" s="621"/>
      <c r="AN311" s="621"/>
      <c r="AO311" s="621"/>
      <c r="AP311" s="621"/>
      <c r="AQ311" s="621"/>
      <c r="AR311" s="621"/>
      <c r="AS311" s="621"/>
      <c r="AT311" s="621"/>
      <c r="AU311" s="761"/>
      <c r="AV311" s="761"/>
      <c r="AW311" s="1577"/>
      <c r="AX311" s="1320"/>
      <c r="AY311" s="1320"/>
      <c r="AZ311" s="1320"/>
      <c r="BA311" s="621"/>
      <c r="BB311" s="621"/>
      <c r="BC311" s="621"/>
      <c r="BE311" s="621"/>
      <c r="BF311" s="621"/>
      <c r="BG311" s="621"/>
      <c r="BH311" s="621"/>
    </row>
    <row r="312" spans="24:60" x14ac:dyDescent="0.25">
      <c r="X312" s="1320"/>
      <c r="Y312" s="1320"/>
      <c r="Z312" s="1320"/>
      <c r="AL312" s="1320"/>
      <c r="AM312" s="621"/>
      <c r="AN312" s="621"/>
      <c r="AO312" s="621"/>
      <c r="AP312" s="621"/>
      <c r="AQ312" s="621"/>
      <c r="AR312" s="621"/>
      <c r="AS312" s="621"/>
      <c r="AT312" s="621"/>
      <c r="AU312" s="761"/>
      <c r="AV312" s="761"/>
      <c r="AW312" s="1577"/>
      <c r="AX312" s="1320"/>
      <c r="AY312" s="1320"/>
      <c r="AZ312" s="1320"/>
      <c r="BA312" s="621"/>
      <c r="BB312" s="621"/>
      <c r="BC312" s="621"/>
      <c r="BE312" s="621"/>
      <c r="BF312" s="621"/>
      <c r="BG312" s="621"/>
      <c r="BH312" s="621"/>
    </row>
    <row r="313" spans="24:60" x14ac:dyDescent="0.25">
      <c r="X313" s="1320"/>
      <c r="Y313" s="1320"/>
      <c r="Z313" s="1320"/>
      <c r="AL313" s="1320"/>
      <c r="AM313" s="621"/>
      <c r="AN313" s="621"/>
      <c r="AO313" s="621"/>
      <c r="AP313" s="621"/>
      <c r="AQ313" s="621"/>
      <c r="AR313" s="621"/>
      <c r="AS313" s="621"/>
      <c r="AT313" s="621"/>
      <c r="AU313" s="761"/>
      <c r="AV313" s="761"/>
      <c r="AW313" s="1577"/>
      <c r="AX313" s="1320"/>
      <c r="AY313" s="1320"/>
      <c r="AZ313" s="1320"/>
      <c r="BA313" s="621"/>
      <c r="BB313" s="621"/>
      <c r="BC313" s="621"/>
      <c r="BE313" s="621"/>
      <c r="BF313" s="621"/>
      <c r="BG313" s="621"/>
      <c r="BH313" s="621"/>
    </row>
    <row r="314" spans="24:60" x14ac:dyDescent="0.25">
      <c r="X314" s="1320"/>
      <c r="Y314" s="1320"/>
      <c r="Z314" s="1320"/>
      <c r="AL314" s="1320"/>
      <c r="AM314" s="621"/>
      <c r="AN314" s="621"/>
      <c r="AO314" s="621"/>
      <c r="AP314" s="621"/>
      <c r="AQ314" s="621"/>
      <c r="AR314" s="621"/>
      <c r="AS314" s="621"/>
      <c r="AT314" s="621"/>
      <c r="AU314" s="761"/>
      <c r="AV314" s="761"/>
      <c r="AW314" s="1577"/>
      <c r="AX314" s="1320"/>
      <c r="AY314" s="1320"/>
      <c r="AZ314" s="1320"/>
      <c r="BA314" s="621"/>
      <c r="BB314" s="621"/>
      <c r="BC314" s="621"/>
      <c r="BE314" s="621"/>
      <c r="BF314" s="621"/>
      <c r="BG314" s="621"/>
      <c r="BH314" s="621"/>
    </row>
    <row r="315" spans="24:60" x14ac:dyDescent="0.25">
      <c r="X315" s="1320"/>
      <c r="Y315" s="1320"/>
      <c r="Z315" s="1320"/>
      <c r="AL315" s="1320"/>
      <c r="AM315" s="621"/>
      <c r="AN315" s="621"/>
      <c r="AO315" s="621"/>
      <c r="AP315" s="621"/>
      <c r="AQ315" s="621"/>
      <c r="AR315" s="621"/>
      <c r="AS315" s="621"/>
      <c r="AT315" s="621"/>
      <c r="AU315" s="761"/>
      <c r="AV315" s="761"/>
      <c r="AW315" s="1577"/>
      <c r="AX315" s="1320"/>
      <c r="AY315" s="1320"/>
      <c r="AZ315" s="1320"/>
      <c r="BA315" s="621"/>
      <c r="BB315" s="621"/>
      <c r="BC315" s="621"/>
      <c r="BE315" s="621"/>
      <c r="BF315" s="621"/>
      <c r="BG315" s="621"/>
      <c r="BH315" s="621"/>
    </row>
    <row r="316" spans="24:60" x14ac:dyDescent="0.25">
      <c r="X316" s="1320"/>
      <c r="Y316" s="1320"/>
      <c r="Z316" s="1320"/>
      <c r="AL316" s="1320"/>
      <c r="AM316" s="621"/>
      <c r="AN316" s="621"/>
      <c r="AO316" s="621"/>
      <c r="AP316" s="621"/>
      <c r="AQ316" s="621"/>
      <c r="AR316" s="621"/>
      <c r="AS316" s="621"/>
      <c r="AT316" s="621"/>
      <c r="AU316" s="761"/>
      <c r="AV316" s="761"/>
      <c r="AW316" s="1577"/>
      <c r="AX316" s="1320"/>
      <c r="AY316" s="1320"/>
      <c r="AZ316" s="1320"/>
      <c r="BA316" s="621"/>
      <c r="BB316" s="621"/>
      <c r="BC316" s="621"/>
      <c r="BE316" s="621"/>
      <c r="BF316" s="621"/>
      <c r="BG316" s="621"/>
      <c r="BH316" s="621"/>
    </row>
    <row r="317" spans="24:60" x14ac:dyDescent="0.25">
      <c r="X317" s="1320"/>
      <c r="Y317" s="1320"/>
      <c r="Z317" s="1320"/>
      <c r="AL317" s="1320"/>
      <c r="AM317" s="621"/>
      <c r="AN317" s="621"/>
      <c r="AO317" s="621"/>
      <c r="AP317" s="621"/>
      <c r="AQ317" s="621"/>
      <c r="AR317" s="621"/>
      <c r="AS317" s="621"/>
      <c r="AT317" s="621"/>
      <c r="AU317" s="761"/>
      <c r="AV317" s="761"/>
      <c r="AW317" s="1577"/>
      <c r="AX317" s="1320"/>
      <c r="AY317" s="1320"/>
      <c r="AZ317" s="1320"/>
      <c r="BA317" s="621"/>
      <c r="BB317" s="621"/>
      <c r="BC317" s="621"/>
      <c r="BE317" s="621"/>
      <c r="BF317" s="621"/>
      <c r="BG317" s="621"/>
      <c r="BH317" s="621"/>
    </row>
    <row r="318" spans="24:60" x14ac:dyDescent="0.25">
      <c r="X318" s="1320"/>
      <c r="Y318" s="1320"/>
      <c r="Z318" s="1320"/>
      <c r="AL318" s="1320"/>
      <c r="AM318" s="621"/>
      <c r="AN318" s="621"/>
      <c r="AO318" s="621"/>
      <c r="AP318" s="621"/>
      <c r="AQ318" s="621"/>
      <c r="AR318" s="621"/>
      <c r="AS318" s="621"/>
      <c r="AT318" s="621"/>
      <c r="AU318" s="761"/>
      <c r="AV318" s="761"/>
      <c r="AW318" s="1577"/>
      <c r="AX318" s="1320"/>
      <c r="AY318" s="1320"/>
      <c r="AZ318" s="1320"/>
      <c r="BA318" s="621"/>
      <c r="BB318" s="621"/>
      <c r="BC318" s="621"/>
      <c r="BE318" s="621"/>
      <c r="BF318" s="621"/>
      <c r="BG318" s="621"/>
      <c r="BH318" s="621"/>
    </row>
    <row r="319" spans="24:60" x14ac:dyDescent="0.25">
      <c r="X319" s="1320"/>
      <c r="Y319" s="1320"/>
      <c r="Z319" s="1320"/>
      <c r="AL319" s="1320"/>
      <c r="AM319" s="621"/>
      <c r="AN319" s="621"/>
      <c r="AO319" s="621"/>
      <c r="AP319" s="621"/>
      <c r="AQ319" s="621"/>
      <c r="AR319" s="621"/>
      <c r="AS319" s="621"/>
      <c r="AT319" s="621"/>
      <c r="AU319" s="761"/>
      <c r="AV319" s="761"/>
      <c r="AW319" s="1577"/>
      <c r="AX319" s="1320"/>
      <c r="AY319" s="1320"/>
      <c r="AZ319" s="1320"/>
      <c r="BA319" s="621"/>
      <c r="BB319" s="621"/>
      <c r="BC319" s="621"/>
      <c r="BE319" s="621"/>
      <c r="BF319" s="621"/>
      <c r="BG319" s="621"/>
      <c r="BH319" s="621"/>
    </row>
    <row r="320" spans="24:60" x14ac:dyDescent="0.25">
      <c r="X320" s="1320"/>
      <c r="Y320" s="1320"/>
      <c r="Z320" s="1320"/>
      <c r="AL320" s="1320"/>
      <c r="AM320" s="621"/>
      <c r="AN320" s="621"/>
      <c r="AO320" s="621"/>
      <c r="AP320" s="621"/>
      <c r="AQ320" s="621"/>
      <c r="AR320" s="621"/>
      <c r="AS320" s="621"/>
      <c r="AT320" s="621"/>
      <c r="AU320" s="761"/>
      <c r="AV320" s="761"/>
      <c r="AW320" s="1577"/>
      <c r="AX320" s="1320"/>
      <c r="AY320" s="1320"/>
      <c r="AZ320" s="1320"/>
      <c r="BA320" s="621"/>
      <c r="BB320" s="621"/>
      <c r="BC320" s="621"/>
      <c r="BE320" s="621"/>
      <c r="BF320" s="621"/>
      <c r="BG320" s="621"/>
      <c r="BH320" s="621"/>
    </row>
    <row r="321" spans="24:60" x14ac:dyDescent="0.25">
      <c r="X321" s="1320"/>
      <c r="Y321" s="1320"/>
      <c r="Z321" s="1320"/>
      <c r="AL321" s="1320"/>
      <c r="AM321" s="621"/>
      <c r="AN321" s="621"/>
      <c r="AO321" s="621"/>
      <c r="AP321" s="621"/>
      <c r="AQ321" s="621"/>
      <c r="AR321" s="621"/>
      <c r="AS321" s="621"/>
      <c r="AT321" s="621"/>
      <c r="AU321" s="761"/>
      <c r="AV321" s="761"/>
      <c r="AW321" s="1577"/>
      <c r="AX321" s="1320"/>
      <c r="AY321" s="1320"/>
      <c r="AZ321" s="1320"/>
      <c r="BA321" s="621"/>
      <c r="BB321" s="621"/>
      <c r="BC321" s="621"/>
      <c r="BE321" s="621"/>
      <c r="BF321" s="621"/>
      <c r="BG321" s="621"/>
      <c r="BH321" s="621"/>
    </row>
    <row r="322" spans="24:60" x14ac:dyDescent="0.25">
      <c r="X322" s="1320"/>
      <c r="Y322" s="1320"/>
      <c r="Z322" s="1320"/>
      <c r="AL322" s="1320"/>
      <c r="AM322" s="621"/>
      <c r="AN322" s="621"/>
      <c r="AO322" s="621"/>
      <c r="AP322" s="621"/>
      <c r="AQ322" s="621"/>
      <c r="AR322" s="621"/>
      <c r="AS322" s="621"/>
      <c r="AT322" s="621"/>
      <c r="AU322" s="761"/>
      <c r="AV322" s="761"/>
      <c r="AW322" s="1577"/>
      <c r="AX322" s="1320"/>
      <c r="AY322" s="1320"/>
      <c r="AZ322" s="1320"/>
      <c r="BA322" s="621"/>
      <c r="BB322" s="621"/>
      <c r="BC322" s="621"/>
      <c r="BE322" s="621"/>
      <c r="BF322" s="621"/>
      <c r="BG322" s="621"/>
      <c r="BH322" s="621"/>
    </row>
    <row r="323" spans="24:60" x14ac:dyDescent="0.25">
      <c r="X323" s="1320"/>
      <c r="Y323" s="1320"/>
      <c r="Z323" s="1320"/>
      <c r="AL323" s="1320"/>
      <c r="AM323" s="621"/>
      <c r="AN323" s="621"/>
      <c r="AO323" s="621"/>
      <c r="AP323" s="621"/>
      <c r="AQ323" s="621"/>
      <c r="AR323" s="621"/>
      <c r="AS323" s="621"/>
      <c r="AT323" s="621"/>
      <c r="AU323" s="761"/>
      <c r="AV323" s="761"/>
      <c r="AW323" s="1577"/>
      <c r="AX323" s="1320"/>
      <c r="AY323" s="1320"/>
      <c r="AZ323" s="1320"/>
      <c r="BA323" s="621"/>
      <c r="BB323" s="621"/>
      <c r="BC323" s="621"/>
      <c r="BE323" s="621"/>
      <c r="BF323" s="621"/>
      <c r="BG323" s="621"/>
      <c r="BH323" s="621"/>
    </row>
    <row r="324" spans="24:60" x14ac:dyDescent="0.25">
      <c r="X324" s="1320"/>
      <c r="Y324" s="1320"/>
      <c r="Z324" s="1320"/>
      <c r="AL324" s="1320"/>
      <c r="AM324" s="621"/>
      <c r="AN324" s="621"/>
      <c r="AO324" s="621"/>
      <c r="AP324" s="621"/>
      <c r="AQ324" s="621"/>
      <c r="AR324" s="621"/>
      <c r="AS324" s="621"/>
      <c r="AT324" s="621"/>
      <c r="AU324" s="761"/>
      <c r="AV324" s="761"/>
      <c r="AW324" s="1577"/>
      <c r="AX324" s="1320"/>
      <c r="AY324" s="1320"/>
      <c r="AZ324" s="1320"/>
      <c r="BA324" s="621"/>
      <c r="BB324" s="621"/>
      <c r="BC324" s="621"/>
      <c r="BE324" s="621"/>
      <c r="BF324" s="621"/>
      <c r="BG324" s="621"/>
      <c r="BH324" s="621"/>
    </row>
    <row r="325" spans="24:60" x14ac:dyDescent="0.25">
      <c r="X325" s="1320"/>
      <c r="Y325" s="1320"/>
      <c r="Z325" s="1320"/>
      <c r="AL325" s="1320"/>
      <c r="AM325" s="621"/>
      <c r="AN325" s="621"/>
      <c r="AO325" s="621"/>
      <c r="AP325" s="621"/>
      <c r="AQ325" s="621"/>
      <c r="AR325" s="621"/>
      <c r="AS325" s="621"/>
      <c r="AT325" s="621"/>
      <c r="AU325" s="761"/>
      <c r="AV325" s="761"/>
      <c r="AW325" s="1577"/>
      <c r="AX325" s="1320"/>
      <c r="AY325" s="1320"/>
      <c r="AZ325" s="1320"/>
      <c r="BA325" s="621"/>
      <c r="BB325" s="621"/>
      <c r="BC325" s="621"/>
      <c r="BE325" s="621"/>
      <c r="BF325" s="621"/>
      <c r="BG325" s="621"/>
      <c r="BH325" s="621"/>
    </row>
    <row r="326" spans="24:60" x14ac:dyDescent="0.25">
      <c r="X326" s="1320"/>
      <c r="Y326" s="1320"/>
      <c r="Z326" s="1320"/>
      <c r="AL326" s="1320"/>
      <c r="AM326" s="621"/>
      <c r="AN326" s="621"/>
      <c r="AO326" s="621"/>
      <c r="AP326" s="621"/>
      <c r="AQ326" s="621"/>
      <c r="AR326" s="621"/>
      <c r="AS326" s="621"/>
      <c r="AT326" s="621"/>
      <c r="AU326" s="761"/>
      <c r="AV326" s="761"/>
      <c r="AW326" s="1577"/>
      <c r="AX326" s="1320"/>
      <c r="AY326" s="1320"/>
      <c r="AZ326" s="1320"/>
      <c r="BA326" s="621"/>
      <c r="BB326" s="621"/>
      <c r="BC326" s="621"/>
      <c r="BE326" s="621"/>
      <c r="BF326" s="621"/>
      <c r="BG326" s="621"/>
      <c r="BH326" s="621"/>
    </row>
    <row r="327" spans="24:60" x14ac:dyDescent="0.25">
      <c r="X327" s="1320"/>
      <c r="Y327" s="1320"/>
      <c r="Z327" s="1320"/>
      <c r="AL327" s="1320"/>
      <c r="AM327" s="621"/>
      <c r="AN327" s="621"/>
      <c r="AO327" s="621"/>
      <c r="AP327" s="621"/>
      <c r="AQ327" s="621"/>
      <c r="AR327" s="621"/>
      <c r="AS327" s="621"/>
      <c r="AT327" s="621"/>
      <c r="AU327" s="761"/>
      <c r="AV327" s="761"/>
      <c r="AW327" s="1577"/>
      <c r="AX327" s="1320"/>
      <c r="AY327" s="1320"/>
      <c r="AZ327" s="1320"/>
      <c r="BA327" s="621"/>
      <c r="BB327" s="621"/>
      <c r="BC327" s="621"/>
      <c r="BE327" s="621"/>
      <c r="BF327" s="621"/>
      <c r="BG327" s="621"/>
      <c r="BH327" s="621"/>
    </row>
    <row r="328" spans="24:60" x14ac:dyDescent="0.25">
      <c r="X328" s="1320"/>
      <c r="Y328" s="1320"/>
      <c r="Z328" s="1320"/>
      <c r="AL328" s="1320"/>
      <c r="AM328" s="621"/>
      <c r="AN328" s="621"/>
      <c r="AO328" s="621"/>
      <c r="AP328" s="621"/>
      <c r="AQ328" s="621"/>
      <c r="AR328" s="621"/>
      <c r="AS328" s="621"/>
      <c r="AT328" s="621"/>
      <c r="AU328" s="761"/>
      <c r="AV328" s="761"/>
      <c r="AW328" s="1577"/>
      <c r="AX328" s="1320"/>
      <c r="AY328" s="1320"/>
      <c r="AZ328" s="1320"/>
      <c r="BA328" s="621"/>
      <c r="BB328" s="621"/>
      <c r="BC328" s="621"/>
      <c r="BE328" s="621"/>
      <c r="BF328" s="621"/>
      <c r="BG328" s="621"/>
      <c r="BH328" s="621"/>
    </row>
    <row r="329" spans="24:60" x14ac:dyDescent="0.25">
      <c r="X329" s="1320"/>
      <c r="Y329" s="1320"/>
      <c r="Z329" s="1320"/>
      <c r="AL329" s="1320"/>
      <c r="AM329" s="621"/>
      <c r="AN329" s="621"/>
      <c r="AO329" s="621"/>
      <c r="AP329" s="621"/>
      <c r="AQ329" s="621"/>
      <c r="AR329" s="621"/>
      <c r="AS329" s="621"/>
      <c r="AT329" s="621"/>
      <c r="AU329" s="761"/>
      <c r="AV329" s="761"/>
      <c r="AW329" s="1577"/>
      <c r="AX329" s="1320"/>
      <c r="AY329" s="1320"/>
      <c r="AZ329" s="1320"/>
      <c r="BA329" s="621"/>
      <c r="BB329" s="621"/>
      <c r="BC329" s="621"/>
      <c r="BE329" s="621"/>
      <c r="BF329" s="621"/>
      <c r="BG329" s="621"/>
      <c r="BH329" s="621"/>
    </row>
    <row r="330" spans="24:60" x14ac:dyDescent="0.25">
      <c r="X330" s="1320"/>
      <c r="Y330" s="1320"/>
      <c r="Z330" s="1320"/>
      <c r="AL330" s="1320"/>
      <c r="AM330" s="621"/>
      <c r="AN330" s="621"/>
      <c r="AO330" s="621"/>
      <c r="AP330" s="621"/>
      <c r="AQ330" s="621"/>
      <c r="AR330" s="621"/>
      <c r="AS330" s="621"/>
      <c r="AT330" s="621"/>
      <c r="AU330" s="761"/>
      <c r="AV330" s="761"/>
      <c r="AW330" s="1577"/>
      <c r="AX330" s="1320"/>
      <c r="AY330" s="1320"/>
      <c r="AZ330" s="1320"/>
      <c r="BA330" s="621"/>
      <c r="BB330" s="621"/>
      <c r="BC330" s="621"/>
      <c r="BE330" s="621"/>
      <c r="BF330" s="621"/>
      <c r="BG330" s="621"/>
      <c r="BH330" s="621"/>
    </row>
    <row r="331" spans="24:60" x14ac:dyDescent="0.25">
      <c r="X331" s="1320"/>
      <c r="Y331" s="1320"/>
      <c r="Z331" s="1320"/>
      <c r="AL331" s="1320"/>
      <c r="AM331" s="621"/>
      <c r="AN331" s="621"/>
      <c r="AO331" s="621"/>
      <c r="AP331" s="621"/>
      <c r="AQ331" s="621"/>
      <c r="AR331" s="621"/>
      <c r="AS331" s="621"/>
      <c r="AT331" s="621"/>
      <c r="AU331" s="761"/>
      <c r="AV331" s="761"/>
      <c r="AW331" s="1577"/>
      <c r="AX331" s="1320"/>
      <c r="AY331" s="1320"/>
      <c r="AZ331" s="1320"/>
      <c r="BA331" s="621"/>
      <c r="BB331" s="621"/>
      <c r="BC331" s="621"/>
      <c r="BE331" s="621"/>
      <c r="BF331" s="621"/>
      <c r="BG331" s="621"/>
      <c r="BH331" s="621"/>
    </row>
    <row r="332" spans="24:60" x14ac:dyDescent="0.25">
      <c r="X332" s="1320"/>
      <c r="Y332" s="1320"/>
      <c r="Z332" s="1320"/>
      <c r="AL332" s="1320"/>
      <c r="AM332" s="621"/>
      <c r="AN332" s="621"/>
      <c r="AO332" s="621"/>
      <c r="AP332" s="621"/>
      <c r="AQ332" s="621"/>
      <c r="AR332" s="621"/>
      <c r="AS332" s="621"/>
      <c r="AT332" s="621"/>
      <c r="AU332" s="761"/>
      <c r="AV332" s="761"/>
      <c r="AW332" s="1577"/>
      <c r="AX332" s="1320"/>
      <c r="AY332" s="1320"/>
      <c r="AZ332" s="1320"/>
      <c r="BA332" s="621"/>
      <c r="BB332" s="621"/>
      <c r="BC332" s="621"/>
      <c r="BE332" s="621"/>
      <c r="BF332" s="621"/>
      <c r="BG332" s="621"/>
      <c r="BH332" s="621"/>
    </row>
    <row r="333" spans="24:60" x14ac:dyDescent="0.25">
      <c r="X333" s="1320"/>
      <c r="Y333" s="1320"/>
      <c r="Z333" s="1320"/>
      <c r="AL333" s="1320"/>
      <c r="AM333" s="621"/>
      <c r="AN333" s="621"/>
      <c r="AO333" s="621"/>
      <c r="AP333" s="621"/>
      <c r="AQ333" s="621"/>
      <c r="AR333" s="621"/>
      <c r="AS333" s="621"/>
      <c r="AT333" s="621"/>
      <c r="AU333" s="761"/>
      <c r="AV333" s="761"/>
      <c r="AW333" s="1577"/>
      <c r="AX333" s="1320"/>
      <c r="AY333" s="1320"/>
      <c r="AZ333" s="1320"/>
      <c r="BA333" s="621"/>
      <c r="BB333" s="621"/>
      <c r="BC333" s="621"/>
      <c r="BE333" s="621"/>
      <c r="BF333" s="621"/>
      <c r="BG333" s="621"/>
      <c r="BH333" s="621"/>
    </row>
    <row r="334" spans="24:60" x14ac:dyDescent="0.25">
      <c r="X334" s="1320"/>
      <c r="Y334" s="1320"/>
      <c r="Z334" s="1320"/>
      <c r="AL334" s="1320"/>
      <c r="AM334" s="621"/>
      <c r="AN334" s="621"/>
      <c r="AO334" s="621"/>
      <c r="AP334" s="621"/>
      <c r="AQ334" s="621"/>
      <c r="AR334" s="621"/>
      <c r="AS334" s="621"/>
      <c r="AT334" s="621"/>
      <c r="AU334" s="761"/>
      <c r="AV334" s="761"/>
      <c r="AW334" s="1577"/>
      <c r="AX334" s="1320"/>
      <c r="AY334" s="1320"/>
      <c r="AZ334" s="1320"/>
      <c r="BA334" s="621"/>
      <c r="BB334" s="621"/>
      <c r="BC334" s="621"/>
      <c r="BE334" s="621"/>
      <c r="BF334" s="621"/>
      <c r="BG334" s="621"/>
      <c r="BH334" s="621"/>
    </row>
    <row r="335" spans="24:60" x14ac:dyDescent="0.25">
      <c r="X335" s="1320"/>
      <c r="Y335" s="1320"/>
      <c r="Z335" s="1320"/>
      <c r="AL335" s="1320"/>
      <c r="AM335" s="621"/>
      <c r="AN335" s="621"/>
      <c r="AO335" s="621"/>
      <c r="AP335" s="621"/>
      <c r="AQ335" s="621"/>
      <c r="AR335" s="621"/>
      <c r="AS335" s="621"/>
      <c r="AT335" s="621"/>
      <c r="AU335" s="761"/>
      <c r="AV335" s="761"/>
      <c r="AW335" s="1577"/>
      <c r="AX335" s="1320"/>
      <c r="AY335" s="1320"/>
      <c r="AZ335" s="1320"/>
      <c r="BA335" s="621"/>
      <c r="BB335" s="621"/>
      <c r="BC335" s="621"/>
      <c r="BE335" s="621"/>
      <c r="BF335" s="621"/>
      <c r="BG335" s="621"/>
      <c r="BH335" s="621"/>
    </row>
    <row r="336" spans="24:60" x14ac:dyDescent="0.25">
      <c r="X336" s="1320"/>
      <c r="Y336" s="1320"/>
      <c r="Z336" s="1320"/>
      <c r="AL336" s="1320"/>
      <c r="AM336" s="621"/>
      <c r="AN336" s="621"/>
      <c r="AO336" s="621"/>
      <c r="AP336" s="621"/>
      <c r="AQ336" s="621"/>
      <c r="AR336" s="621"/>
      <c r="AS336" s="621"/>
      <c r="AT336" s="621"/>
      <c r="AU336" s="761"/>
      <c r="AV336" s="761"/>
      <c r="AW336" s="1577"/>
      <c r="AX336" s="1320"/>
      <c r="AY336" s="1320"/>
      <c r="AZ336" s="1320"/>
      <c r="BA336" s="621"/>
      <c r="BB336" s="621"/>
      <c r="BC336" s="621"/>
      <c r="BE336" s="621"/>
      <c r="BF336" s="621"/>
      <c r="BG336" s="621"/>
      <c r="BH336" s="621"/>
    </row>
    <row r="337" spans="24:60" x14ac:dyDescent="0.25">
      <c r="X337" s="1320"/>
      <c r="Y337" s="1320"/>
      <c r="Z337" s="1320"/>
      <c r="AL337" s="1320"/>
      <c r="AM337" s="621"/>
      <c r="AN337" s="621"/>
      <c r="AO337" s="621"/>
      <c r="AP337" s="621"/>
      <c r="AQ337" s="621"/>
      <c r="AR337" s="621"/>
      <c r="AS337" s="621"/>
      <c r="AT337" s="621"/>
      <c r="AU337" s="761"/>
      <c r="AV337" s="761"/>
      <c r="AW337" s="1577"/>
      <c r="AX337" s="1320"/>
      <c r="AY337" s="1320"/>
      <c r="AZ337" s="1320"/>
      <c r="BA337" s="621"/>
      <c r="BB337" s="621"/>
      <c r="BC337" s="621"/>
      <c r="BE337" s="621"/>
      <c r="BF337" s="621"/>
      <c r="BG337" s="621"/>
      <c r="BH337" s="621"/>
    </row>
    <row r="338" spans="24:60" x14ac:dyDescent="0.25">
      <c r="X338" s="1320"/>
      <c r="Y338" s="1320"/>
      <c r="Z338" s="1320"/>
      <c r="AL338" s="1320"/>
      <c r="AM338" s="621"/>
      <c r="AN338" s="621"/>
      <c r="AO338" s="621"/>
      <c r="AP338" s="621"/>
      <c r="AQ338" s="621"/>
      <c r="AR338" s="621"/>
      <c r="AS338" s="621"/>
      <c r="AT338" s="621"/>
      <c r="AU338" s="761"/>
      <c r="AV338" s="761"/>
      <c r="AW338" s="1577"/>
      <c r="AX338" s="1320"/>
      <c r="AY338" s="1320"/>
      <c r="AZ338" s="1320"/>
      <c r="BA338" s="621"/>
      <c r="BB338" s="621"/>
      <c r="BC338" s="621"/>
      <c r="BE338" s="621"/>
      <c r="BF338" s="621"/>
      <c r="BG338" s="621"/>
      <c r="BH338" s="621"/>
    </row>
    <row r="339" spans="24:60" x14ac:dyDescent="0.25">
      <c r="X339" s="1320"/>
      <c r="Y339" s="1320"/>
      <c r="Z339" s="1320"/>
      <c r="AL339" s="1320"/>
      <c r="AM339" s="1320"/>
      <c r="AN339" s="1320"/>
      <c r="AO339" s="1320"/>
      <c r="AP339" s="1320"/>
      <c r="AQ339" s="1320"/>
      <c r="AR339" s="1320"/>
      <c r="AS339" s="1320"/>
      <c r="AT339" s="1320"/>
      <c r="AU339" s="761"/>
      <c r="AV339" s="761"/>
      <c r="AW339" s="1577"/>
      <c r="AX339" s="1320"/>
      <c r="AY339" s="1320"/>
      <c r="AZ339" s="1320"/>
      <c r="BA339" s="621"/>
      <c r="BB339" s="621"/>
      <c r="BC339" s="621"/>
      <c r="BE339" s="621"/>
      <c r="BF339" s="621"/>
      <c r="BG339" s="621"/>
      <c r="BH339" s="621"/>
    </row>
    <row r="340" spans="24:60" x14ac:dyDescent="0.25">
      <c r="X340" s="1320"/>
      <c r="Y340" s="1320"/>
      <c r="Z340" s="1320"/>
      <c r="AL340" s="1320"/>
      <c r="AM340" s="1320"/>
      <c r="AN340" s="1320"/>
      <c r="AO340" s="1320"/>
      <c r="AP340" s="1320"/>
      <c r="AQ340" s="1320"/>
      <c r="AR340" s="1320"/>
      <c r="AS340" s="1320"/>
      <c r="AT340" s="1320"/>
      <c r="AU340" s="761"/>
      <c r="AV340" s="761"/>
      <c r="AW340" s="1577"/>
      <c r="AX340" s="1320"/>
      <c r="AY340" s="1320"/>
      <c r="AZ340" s="1320"/>
      <c r="BA340" s="621"/>
      <c r="BB340" s="621"/>
      <c r="BC340" s="621"/>
      <c r="BE340" s="621"/>
      <c r="BF340" s="621"/>
      <c r="BG340" s="621"/>
      <c r="BH340" s="621"/>
    </row>
    <row r="341" spans="24:60" x14ac:dyDescent="0.25">
      <c r="X341" s="1320"/>
      <c r="Y341" s="1320"/>
      <c r="Z341" s="1320"/>
      <c r="AL341" s="1320"/>
      <c r="AM341" s="1320"/>
      <c r="AN341" s="1320"/>
      <c r="AO341" s="1320"/>
      <c r="AP341" s="1320"/>
      <c r="AQ341" s="1320"/>
      <c r="AR341" s="1320"/>
      <c r="AS341" s="1320"/>
      <c r="AT341" s="1320"/>
      <c r="AU341" s="761"/>
      <c r="AV341" s="761"/>
      <c r="AW341" s="1577"/>
      <c r="AX341" s="1320"/>
      <c r="AY341" s="1320"/>
      <c r="AZ341" s="1320"/>
      <c r="BA341" s="621"/>
      <c r="BB341" s="621"/>
      <c r="BC341" s="621"/>
      <c r="BE341" s="621"/>
      <c r="BF341" s="621"/>
      <c r="BG341" s="621"/>
      <c r="BH341" s="621"/>
    </row>
    <row r="342" spans="24:60" x14ac:dyDescent="0.25">
      <c r="X342" s="1320"/>
      <c r="Y342" s="1320"/>
      <c r="Z342" s="1320"/>
      <c r="AL342" s="1320"/>
      <c r="AM342" s="1320"/>
      <c r="AN342" s="1320"/>
      <c r="AO342" s="1320"/>
      <c r="AP342" s="1320"/>
      <c r="AQ342" s="1320"/>
      <c r="AR342" s="1320"/>
      <c r="AS342" s="1320"/>
      <c r="AT342" s="1320"/>
      <c r="AU342" s="761"/>
      <c r="AV342" s="761"/>
      <c r="AW342" s="1577"/>
      <c r="AX342" s="1320"/>
      <c r="AY342" s="1320"/>
      <c r="AZ342" s="1320"/>
      <c r="BA342" s="621"/>
      <c r="BB342" s="621"/>
      <c r="BC342" s="621"/>
      <c r="BE342" s="621"/>
      <c r="BF342" s="621"/>
      <c r="BG342" s="621"/>
      <c r="BH342" s="621"/>
    </row>
    <row r="343" spans="24:60" x14ac:dyDescent="0.25">
      <c r="X343" s="1320"/>
      <c r="Y343" s="1320"/>
      <c r="Z343" s="1320"/>
      <c r="AL343" s="1320"/>
      <c r="AM343" s="1320"/>
      <c r="AN343" s="1320"/>
      <c r="AO343" s="1320"/>
      <c r="AP343" s="1320"/>
      <c r="AQ343" s="1320"/>
      <c r="AR343" s="1320"/>
      <c r="AS343" s="1320"/>
      <c r="AT343" s="1320"/>
      <c r="AU343" s="761"/>
      <c r="AV343" s="761"/>
      <c r="AW343" s="1577"/>
      <c r="AX343" s="1320"/>
      <c r="AY343" s="1320"/>
      <c r="AZ343" s="1320"/>
      <c r="BA343" s="621"/>
      <c r="BB343" s="621"/>
      <c r="BC343" s="621"/>
      <c r="BE343" s="621"/>
      <c r="BF343" s="621"/>
      <c r="BG343" s="621"/>
      <c r="BH343" s="621"/>
    </row>
    <row r="344" spans="24:60" x14ac:dyDescent="0.25">
      <c r="X344" s="1320"/>
      <c r="Y344" s="1320"/>
      <c r="Z344" s="1320"/>
      <c r="AL344" s="1320"/>
      <c r="AM344" s="1320"/>
      <c r="AN344" s="1320"/>
      <c r="AO344" s="1320"/>
      <c r="AP344" s="1320"/>
      <c r="AQ344" s="1320"/>
      <c r="AR344" s="1320"/>
      <c r="AS344" s="1320"/>
      <c r="AT344" s="1320"/>
      <c r="AU344" s="761"/>
      <c r="AV344" s="761"/>
      <c r="AW344" s="1577"/>
      <c r="AX344" s="1320"/>
      <c r="AY344" s="1320"/>
      <c r="AZ344" s="1320"/>
      <c r="BA344" s="621"/>
      <c r="BB344" s="621"/>
      <c r="BC344" s="621"/>
      <c r="BE344" s="621"/>
      <c r="BF344" s="621"/>
      <c r="BG344" s="621"/>
      <c r="BH344" s="621"/>
    </row>
    <row r="345" spans="24:60" x14ac:dyDescent="0.25">
      <c r="X345" s="1320"/>
      <c r="Y345" s="1320"/>
      <c r="Z345" s="1320"/>
      <c r="AL345" s="1320"/>
      <c r="AM345" s="1320"/>
      <c r="AN345" s="1320"/>
      <c r="AO345" s="1320"/>
      <c r="AP345" s="1320"/>
      <c r="AQ345" s="1320"/>
      <c r="AR345" s="1320"/>
      <c r="AS345" s="1320"/>
      <c r="AT345" s="1320"/>
      <c r="AU345" s="761"/>
      <c r="AV345" s="761"/>
      <c r="AW345" s="1577"/>
      <c r="AX345" s="1320"/>
      <c r="AY345" s="1320"/>
      <c r="AZ345" s="1320"/>
      <c r="BA345" s="621"/>
      <c r="BB345" s="621"/>
      <c r="BC345" s="621"/>
      <c r="BE345" s="621"/>
      <c r="BF345" s="621"/>
      <c r="BG345" s="621"/>
      <c r="BH345" s="621"/>
    </row>
    <row r="346" spans="24:60" x14ac:dyDescent="0.25">
      <c r="X346" s="1320"/>
      <c r="Y346" s="1320"/>
      <c r="Z346" s="1320"/>
      <c r="AL346" s="1320"/>
      <c r="AM346" s="1320"/>
      <c r="AN346" s="1320"/>
      <c r="AO346" s="1320"/>
      <c r="AP346" s="1320"/>
      <c r="AQ346" s="1320"/>
      <c r="AR346" s="1320"/>
      <c r="AS346" s="1320"/>
      <c r="AT346" s="1320"/>
      <c r="AU346" s="761"/>
      <c r="AV346" s="761"/>
      <c r="AW346" s="1577"/>
      <c r="AX346" s="1320"/>
      <c r="AY346" s="1320"/>
      <c r="AZ346" s="1320"/>
      <c r="BA346" s="621"/>
      <c r="BB346" s="621"/>
      <c r="BC346" s="621"/>
      <c r="BE346" s="621"/>
      <c r="BF346" s="621"/>
      <c r="BG346" s="621"/>
      <c r="BH346" s="621"/>
    </row>
    <row r="347" spans="24:60" x14ac:dyDescent="0.25">
      <c r="X347" s="1320"/>
      <c r="Y347" s="1320"/>
      <c r="Z347" s="1320"/>
      <c r="AL347" s="1320"/>
      <c r="AM347" s="1320"/>
      <c r="AN347" s="1320"/>
      <c r="AO347" s="1320"/>
      <c r="AP347" s="1320"/>
      <c r="AQ347" s="1320"/>
      <c r="AR347" s="1320"/>
      <c r="AS347" s="1320"/>
      <c r="AT347" s="1320"/>
      <c r="AU347" s="761"/>
      <c r="AV347" s="761"/>
      <c r="AW347" s="1577"/>
      <c r="AX347" s="1320"/>
      <c r="AY347" s="1320"/>
      <c r="AZ347" s="1320"/>
      <c r="BA347" s="621"/>
      <c r="BB347" s="621"/>
      <c r="BC347" s="621"/>
      <c r="BE347" s="621"/>
      <c r="BF347" s="621"/>
      <c r="BG347" s="621"/>
      <c r="BH347" s="621"/>
    </row>
    <row r="348" spans="24:60" x14ac:dyDescent="0.25">
      <c r="X348" s="1320"/>
      <c r="Y348" s="1320"/>
      <c r="Z348" s="1320"/>
      <c r="AL348" s="1320"/>
      <c r="AM348" s="1320"/>
      <c r="AN348" s="1320"/>
      <c r="AO348" s="1320"/>
      <c r="AP348" s="1320"/>
      <c r="AQ348" s="1320"/>
      <c r="AR348" s="1320"/>
      <c r="AS348" s="1320"/>
      <c r="AT348" s="1320"/>
      <c r="AU348" s="761"/>
      <c r="AV348" s="761"/>
      <c r="AW348" s="1577"/>
      <c r="AX348" s="1320"/>
      <c r="AY348" s="1320"/>
      <c r="AZ348" s="1320"/>
      <c r="BA348" s="621"/>
      <c r="BB348" s="621"/>
      <c r="BC348" s="621"/>
      <c r="BE348" s="621"/>
      <c r="BF348" s="621"/>
      <c r="BG348" s="621"/>
      <c r="BH348" s="621"/>
    </row>
    <row r="349" spans="24:60" x14ac:dyDescent="0.25">
      <c r="X349" s="1320"/>
      <c r="Y349" s="1320"/>
      <c r="Z349" s="1320"/>
      <c r="AL349" s="1320"/>
      <c r="AM349" s="1320"/>
      <c r="AN349" s="1320"/>
      <c r="AO349" s="1320"/>
      <c r="AP349" s="1320"/>
      <c r="AQ349" s="1320"/>
      <c r="AR349" s="1320"/>
      <c r="AS349" s="1320"/>
      <c r="AT349" s="1320"/>
      <c r="AU349" s="761"/>
      <c r="AV349" s="761"/>
      <c r="AW349" s="1577"/>
      <c r="AX349" s="1320"/>
      <c r="AY349" s="1320"/>
      <c r="AZ349" s="1320"/>
      <c r="BA349" s="621"/>
      <c r="BB349" s="621"/>
      <c r="BC349" s="621"/>
      <c r="BE349" s="621"/>
      <c r="BF349" s="621"/>
      <c r="BG349" s="621"/>
      <c r="BH349" s="621"/>
    </row>
    <row r="350" spans="24:60" x14ac:dyDescent="0.25">
      <c r="X350" s="1320"/>
      <c r="Y350" s="1320"/>
      <c r="Z350" s="1320"/>
      <c r="AL350" s="1320"/>
      <c r="AM350" s="1320"/>
      <c r="AN350" s="1320"/>
      <c r="AO350" s="1320"/>
      <c r="AP350" s="1320"/>
      <c r="AQ350" s="1320"/>
      <c r="AR350" s="1320"/>
      <c r="AS350" s="1320"/>
      <c r="AT350" s="1320"/>
      <c r="AU350" s="761"/>
      <c r="AV350" s="761"/>
      <c r="AW350" s="1577"/>
      <c r="AX350" s="1320"/>
      <c r="AY350" s="1320"/>
      <c r="AZ350" s="1320"/>
      <c r="BA350" s="621"/>
      <c r="BB350" s="621"/>
      <c r="BC350" s="621"/>
      <c r="BE350" s="621"/>
      <c r="BF350" s="621"/>
      <c r="BG350" s="621"/>
      <c r="BH350" s="621"/>
    </row>
    <row r="351" spans="24:60" x14ac:dyDescent="0.25">
      <c r="X351" s="1320"/>
      <c r="Y351" s="1320"/>
      <c r="Z351" s="1320"/>
      <c r="AL351" s="1320"/>
      <c r="AM351" s="1320"/>
      <c r="AN351" s="1320"/>
      <c r="AO351" s="1320"/>
      <c r="AP351" s="1320"/>
      <c r="AQ351" s="1320"/>
      <c r="AR351" s="1320"/>
      <c r="AS351" s="1320"/>
      <c r="AT351" s="1320"/>
      <c r="AU351" s="761"/>
      <c r="AV351" s="761"/>
      <c r="AW351" s="1577"/>
      <c r="AX351" s="1320"/>
      <c r="AY351" s="1320"/>
      <c r="AZ351" s="1320"/>
      <c r="BA351" s="621"/>
      <c r="BB351" s="621"/>
      <c r="BC351" s="621"/>
      <c r="BE351" s="621"/>
      <c r="BF351" s="621"/>
      <c r="BG351" s="621"/>
      <c r="BH351" s="621"/>
    </row>
    <row r="352" spans="24:60" x14ac:dyDescent="0.25">
      <c r="X352" s="1320"/>
      <c r="Y352" s="1320"/>
      <c r="Z352" s="1320"/>
      <c r="AL352" s="1320"/>
      <c r="AM352" s="1320"/>
      <c r="AN352" s="1320"/>
      <c r="AO352" s="1320"/>
      <c r="AP352" s="1320"/>
      <c r="AQ352" s="1320"/>
      <c r="AR352" s="1320"/>
      <c r="AS352" s="1320"/>
      <c r="AT352" s="1320"/>
      <c r="AU352" s="761"/>
      <c r="AV352" s="761"/>
      <c r="AW352" s="1577"/>
      <c r="AX352" s="1320"/>
      <c r="AY352" s="1320"/>
      <c r="AZ352" s="1320"/>
      <c r="BA352" s="621"/>
      <c r="BB352" s="621"/>
      <c r="BC352" s="621"/>
      <c r="BE352" s="621"/>
      <c r="BF352" s="621"/>
      <c r="BG352" s="621"/>
      <c r="BH352" s="621"/>
    </row>
    <row r="353" spans="24:60" x14ac:dyDescent="0.25">
      <c r="X353" s="1320"/>
      <c r="Y353" s="1320"/>
      <c r="Z353" s="1320"/>
      <c r="AL353" s="1320"/>
      <c r="AM353" s="1320"/>
      <c r="AN353" s="1320"/>
      <c r="AO353" s="1320"/>
      <c r="AP353" s="1320"/>
      <c r="AQ353" s="1320"/>
      <c r="AR353" s="1320"/>
      <c r="AS353" s="1320"/>
      <c r="AT353" s="1320"/>
      <c r="AU353" s="761"/>
      <c r="AV353" s="761"/>
      <c r="AW353" s="1577"/>
      <c r="AX353" s="1320"/>
      <c r="AY353" s="1320"/>
      <c r="AZ353" s="1320"/>
      <c r="BA353" s="621"/>
      <c r="BB353" s="621"/>
      <c r="BC353" s="621"/>
      <c r="BE353" s="621"/>
      <c r="BF353" s="621"/>
      <c r="BG353" s="621"/>
      <c r="BH353" s="621"/>
    </row>
    <row r="354" spans="24:60" x14ac:dyDescent="0.25">
      <c r="X354" s="1320"/>
      <c r="Y354" s="1320"/>
      <c r="Z354" s="1320"/>
      <c r="AL354" s="1320"/>
      <c r="AM354" s="1320"/>
      <c r="AN354" s="1320"/>
      <c r="AO354" s="1320"/>
      <c r="AP354" s="1320"/>
      <c r="AQ354" s="1320"/>
      <c r="AR354" s="1320"/>
      <c r="AS354" s="1320"/>
      <c r="AT354" s="1320"/>
      <c r="AU354" s="761"/>
      <c r="AV354" s="761"/>
      <c r="AW354" s="1577"/>
      <c r="AX354" s="1320"/>
      <c r="AY354" s="1320"/>
      <c r="AZ354" s="1320"/>
      <c r="BA354" s="621"/>
      <c r="BB354" s="621"/>
      <c r="BC354" s="621"/>
      <c r="BE354" s="621"/>
      <c r="BF354" s="621"/>
      <c r="BG354" s="621"/>
      <c r="BH354" s="621"/>
    </row>
    <row r="355" spans="24:60" x14ac:dyDescent="0.25">
      <c r="X355" s="1320"/>
      <c r="Y355" s="1320"/>
      <c r="Z355" s="1320"/>
      <c r="AL355" s="1320"/>
      <c r="AM355" s="1320"/>
      <c r="AN355" s="1320"/>
      <c r="AO355" s="1320"/>
      <c r="AP355" s="1320"/>
      <c r="AQ355" s="1320"/>
      <c r="AR355" s="1320"/>
      <c r="AS355" s="1320"/>
      <c r="AT355" s="1320"/>
      <c r="AU355" s="761"/>
      <c r="AV355" s="761"/>
      <c r="AW355" s="1577"/>
      <c r="AX355" s="1320"/>
      <c r="AY355" s="1320"/>
      <c r="AZ355" s="1320"/>
      <c r="BA355" s="621"/>
      <c r="BB355" s="621"/>
      <c r="BC355" s="621"/>
      <c r="BE355" s="621"/>
      <c r="BF355" s="621"/>
      <c r="BG355" s="621"/>
      <c r="BH355" s="621"/>
    </row>
    <row r="356" spans="24:60" x14ac:dyDescent="0.25">
      <c r="X356" s="1320"/>
      <c r="Y356" s="1320"/>
      <c r="Z356" s="1320"/>
      <c r="AL356" s="1320"/>
      <c r="AM356" s="1320"/>
      <c r="AN356" s="1320"/>
      <c r="AO356" s="1320"/>
      <c r="AP356" s="1320"/>
      <c r="AQ356" s="1320"/>
      <c r="AR356" s="1320"/>
      <c r="AS356" s="1320"/>
      <c r="AT356" s="1320"/>
      <c r="AU356" s="761"/>
      <c r="AV356" s="761"/>
      <c r="AW356" s="1577"/>
      <c r="AX356" s="1320"/>
      <c r="AY356" s="1320"/>
      <c r="AZ356" s="1320"/>
      <c r="BA356" s="621"/>
      <c r="BB356" s="621"/>
      <c r="BC356" s="621"/>
      <c r="BE356" s="621"/>
      <c r="BF356" s="621"/>
      <c r="BG356" s="621"/>
      <c r="BH356" s="621"/>
    </row>
    <row r="357" spans="24:60" x14ac:dyDescent="0.25">
      <c r="X357" s="1320"/>
      <c r="Y357" s="1320"/>
      <c r="Z357" s="1320"/>
      <c r="AL357" s="1320"/>
      <c r="AM357" s="1320"/>
      <c r="AN357" s="1320"/>
      <c r="AO357" s="1320"/>
      <c r="AP357" s="1320"/>
      <c r="AQ357" s="1320"/>
      <c r="AR357" s="1320"/>
      <c r="AS357" s="1320"/>
      <c r="AT357" s="1320"/>
      <c r="AU357" s="761"/>
      <c r="AV357" s="761"/>
      <c r="AW357" s="1577"/>
      <c r="AX357" s="1320"/>
      <c r="AY357" s="1320"/>
      <c r="AZ357" s="1320"/>
      <c r="BA357" s="621"/>
      <c r="BB357" s="621"/>
      <c r="BC357" s="621"/>
      <c r="BE357" s="621"/>
      <c r="BF357" s="621"/>
      <c r="BG357" s="621"/>
      <c r="BH357" s="621"/>
    </row>
    <row r="358" spans="24:60" x14ac:dyDescent="0.25">
      <c r="X358" s="1320"/>
      <c r="Y358" s="1320"/>
      <c r="Z358" s="1320"/>
      <c r="AL358" s="1320"/>
      <c r="AM358" s="1320"/>
      <c r="AN358" s="1320"/>
      <c r="AO358" s="1320"/>
      <c r="AP358" s="1320"/>
      <c r="AQ358" s="1320"/>
      <c r="AR358" s="1320"/>
      <c r="AS358" s="1320"/>
      <c r="AT358" s="1320"/>
      <c r="AU358" s="761"/>
      <c r="AV358" s="761"/>
      <c r="AW358" s="1577"/>
      <c r="AX358" s="1320"/>
      <c r="AY358" s="1320"/>
      <c r="AZ358" s="1320"/>
      <c r="BA358" s="621"/>
      <c r="BB358" s="621"/>
      <c r="BC358" s="621"/>
      <c r="BE358" s="621"/>
      <c r="BF358" s="621"/>
      <c r="BG358" s="621"/>
      <c r="BH358" s="621"/>
    </row>
    <row r="359" spans="24:60" x14ac:dyDescent="0.25">
      <c r="X359" s="1320"/>
      <c r="Y359" s="1320"/>
      <c r="Z359" s="1320"/>
      <c r="AL359" s="1320"/>
      <c r="AM359" s="1320"/>
      <c r="AN359" s="1320"/>
      <c r="AO359" s="1320"/>
      <c r="AP359" s="1320"/>
      <c r="AQ359" s="1320"/>
      <c r="AR359" s="1320"/>
      <c r="AS359" s="1320"/>
      <c r="AT359" s="1320"/>
      <c r="AU359" s="761"/>
      <c r="AV359" s="761"/>
      <c r="AW359" s="1577"/>
      <c r="AX359" s="1320"/>
      <c r="AY359" s="1320"/>
      <c r="AZ359" s="1320"/>
      <c r="BA359" s="621"/>
      <c r="BB359" s="621"/>
      <c r="BC359" s="621"/>
      <c r="BE359" s="621"/>
      <c r="BF359" s="621"/>
      <c r="BG359" s="621"/>
      <c r="BH359" s="621"/>
    </row>
    <row r="360" spans="24:60" x14ac:dyDescent="0.25">
      <c r="X360" s="1320"/>
      <c r="Y360" s="1320"/>
      <c r="Z360" s="1320"/>
      <c r="AL360" s="1320"/>
      <c r="AM360" s="1320"/>
      <c r="AN360" s="1320"/>
      <c r="AO360" s="1320"/>
      <c r="AP360" s="1320"/>
      <c r="AQ360" s="1320"/>
      <c r="AR360" s="1320"/>
      <c r="AS360" s="1320"/>
      <c r="AT360" s="1320"/>
      <c r="AU360" s="761"/>
      <c r="AV360" s="761"/>
      <c r="AW360" s="1577"/>
      <c r="AX360" s="1320"/>
      <c r="AY360" s="1320"/>
      <c r="AZ360" s="1320"/>
      <c r="BA360" s="621"/>
      <c r="BB360" s="621"/>
      <c r="BC360" s="621"/>
      <c r="BE360" s="621"/>
      <c r="BF360" s="621"/>
      <c r="BG360" s="621"/>
      <c r="BH360" s="621"/>
    </row>
    <row r="361" spans="24:60" x14ac:dyDescent="0.25">
      <c r="X361" s="1320"/>
      <c r="Y361" s="1320"/>
      <c r="Z361" s="1320"/>
      <c r="AL361" s="1320"/>
      <c r="AM361" s="1320"/>
      <c r="AN361" s="1320"/>
      <c r="AO361" s="1320"/>
      <c r="AP361" s="1320"/>
      <c r="AQ361" s="1320"/>
      <c r="AR361" s="1320"/>
      <c r="AS361" s="1320"/>
      <c r="AT361" s="1320"/>
      <c r="AU361" s="761"/>
      <c r="AV361" s="761"/>
      <c r="AW361" s="1577"/>
      <c r="AX361" s="1320"/>
      <c r="AY361" s="1320"/>
      <c r="AZ361" s="1320"/>
      <c r="BA361" s="621"/>
      <c r="BB361" s="621"/>
      <c r="BC361" s="621"/>
      <c r="BE361" s="621"/>
      <c r="BF361" s="621"/>
      <c r="BG361" s="621"/>
      <c r="BH361" s="621"/>
    </row>
    <row r="362" spans="24:60" x14ac:dyDescent="0.25">
      <c r="X362" s="1320"/>
      <c r="Y362" s="1320"/>
      <c r="Z362" s="1320"/>
      <c r="AL362" s="1320"/>
      <c r="AM362" s="1320"/>
      <c r="AN362" s="1320"/>
      <c r="AO362" s="1320"/>
      <c r="AP362" s="1320"/>
      <c r="AQ362" s="1320"/>
      <c r="AR362" s="1320"/>
      <c r="AS362" s="1320"/>
      <c r="AT362" s="1320"/>
      <c r="AU362" s="761"/>
      <c r="AV362" s="761"/>
      <c r="AW362" s="1577"/>
      <c r="AX362" s="1320"/>
      <c r="AY362" s="1320"/>
      <c r="AZ362" s="1320"/>
      <c r="BA362" s="621"/>
      <c r="BB362" s="621"/>
      <c r="BC362" s="621"/>
      <c r="BE362" s="621"/>
      <c r="BF362" s="621"/>
      <c r="BG362" s="621"/>
      <c r="BH362" s="621"/>
    </row>
    <row r="363" spans="24:60" x14ac:dyDescent="0.25">
      <c r="X363" s="1320"/>
      <c r="Y363" s="1320"/>
      <c r="Z363" s="1320"/>
      <c r="AL363" s="1320"/>
      <c r="AM363" s="1320"/>
      <c r="AN363" s="1320"/>
      <c r="AO363" s="1320"/>
      <c r="AP363" s="1320"/>
      <c r="AQ363" s="1320"/>
      <c r="AR363" s="1320"/>
      <c r="AS363" s="1320"/>
      <c r="AT363" s="1320"/>
      <c r="AU363" s="761"/>
      <c r="AV363" s="761"/>
      <c r="AW363" s="1577"/>
      <c r="AX363" s="1320"/>
      <c r="AY363" s="1320"/>
      <c r="AZ363" s="1320"/>
      <c r="BA363" s="621"/>
      <c r="BB363" s="621"/>
      <c r="BC363" s="621"/>
      <c r="BE363" s="621"/>
      <c r="BF363" s="621"/>
      <c r="BG363" s="621"/>
      <c r="BH363" s="621"/>
    </row>
    <row r="364" spans="24:60" x14ac:dyDescent="0.25">
      <c r="X364" s="1320"/>
      <c r="Y364" s="1320"/>
      <c r="Z364" s="1320"/>
      <c r="AL364" s="1320"/>
      <c r="AM364" s="1320"/>
      <c r="AN364" s="1320"/>
      <c r="AO364" s="1320"/>
      <c r="AP364" s="1320"/>
      <c r="AQ364" s="1320"/>
      <c r="AR364" s="1320"/>
      <c r="AS364" s="1320"/>
      <c r="AT364" s="1320"/>
      <c r="AU364" s="761"/>
      <c r="AV364" s="761"/>
      <c r="AW364" s="1577"/>
      <c r="AX364" s="1320"/>
      <c r="AY364" s="1320"/>
      <c r="AZ364" s="1320"/>
      <c r="BA364" s="621"/>
      <c r="BB364" s="621"/>
      <c r="BC364" s="621"/>
      <c r="BE364" s="621"/>
      <c r="BF364" s="621"/>
      <c r="BG364" s="621"/>
      <c r="BH364" s="621"/>
    </row>
    <row r="365" spans="24:60" x14ac:dyDescent="0.25">
      <c r="X365" s="1320"/>
      <c r="Y365" s="1320"/>
      <c r="Z365" s="1320"/>
      <c r="AL365" s="1320"/>
      <c r="AM365" s="1320"/>
      <c r="AN365" s="1320"/>
      <c r="AO365" s="1320"/>
      <c r="AP365" s="1320"/>
      <c r="AQ365" s="1320"/>
      <c r="AR365" s="1320"/>
      <c r="AS365" s="1320"/>
      <c r="AT365" s="1320"/>
      <c r="AU365" s="761"/>
      <c r="AV365" s="761"/>
      <c r="AW365" s="1577"/>
      <c r="AX365" s="1320"/>
      <c r="AY365" s="1320"/>
      <c r="AZ365" s="1320"/>
      <c r="BA365" s="621"/>
      <c r="BB365" s="621"/>
      <c r="BC365" s="621"/>
      <c r="BE365" s="621"/>
      <c r="BF365" s="621"/>
      <c r="BG365" s="621"/>
      <c r="BH365" s="621"/>
    </row>
    <row r="366" spans="24:60" x14ac:dyDescent="0.25">
      <c r="X366" s="1320"/>
      <c r="Y366" s="1320"/>
      <c r="Z366" s="1320"/>
      <c r="AL366" s="1320"/>
      <c r="AM366" s="1320"/>
      <c r="AN366" s="1320"/>
      <c r="AO366" s="1320"/>
      <c r="AP366" s="1320"/>
      <c r="AQ366" s="1320"/>
      <c r="AR366" s="1320"/>
      <c r="AS366" s="1320"/>
      <c r="AT366" s="1320"/>
      <c r="AU366" s="761"/>
      <c r="AV366" s="761"/>
      <c r="AW366" s="1577"/>
      <c r="AX366" s="1320"/>
      <c r="AY366" s="1320"/>
      <c r="AZ366" s="1320"/>
      <c r="BA366" s="621"/>
      <c r="BB366" s="621"/>
      <c r="BC366" s="621"/>
      <c r="BE366" s="621"/>
      <c r="BF366" s="621"/>
      <c r="BG366" s="621"/>
      <c r="BH366" s="621"/>
    </row>
    <row r="367" spans="24:60" x14ac:dyDescent="0.25">
      <c r="X367" s="1320"/>
      <c r="Y367" s="1320"/>
      <c r="Z367" s="1320"/>
      <c r="AL367" s="1320"/>
      <c r="AM367" s="1320"/>
      <c r="AN367" s="1320"/>
      <c r="AO367" s="1320"/>
      <c r="AP367" s="1320"/>
      <c r="AQ367" s="1320"/>
      <c r="AR367" s="1320"/>
      <c r="AS367" s="1320"/>
      <c r="AT367" s="1320"/>
      <c r="AU367" s="761"/>
      <c r="AV367" s="761"/>
      <c r="AW367" s="1577"/>
      <c r="AX367" s="1320"/>
      <c r="AY367" s="1320"/>
      <c r="AZ367" s="1320"/>
      <c r="BA367" s="621"/>
      <c r="BB367" s="621"/>
      <c r="BC367" s="621"/>
      <c r="BE367" s="621"/>
      <c r="BF367" s="621"/>
      <c r="BG367" s="621"/>
      <c r="BH367" s="621"/>
    </row>
    <row r="368" spans="24:60" x14ac:dyDescent="0.25">
      <c r="X368" s="1320"/>
      <c r="Y368" s="1320"/>
      <c r="Z368" s="1320"/>
      <c r="AL368" s="1320"/>
      <c r="AM368" s="1320"/>
      <c r="AN368" s="1320"/>
      <c r="AO368" s="1320"/>
      <c r="AP368" s="1320"/>
      <c r="AQ368" s="1320"/>
      <c r="AR368" s="1320"/>
      <c r="AS368" s="1320"/>
      <c r="AT368" s="1320"/>
      <c r="AU368" s="761"/>
      <c r="AV368" s="761"/>
      <c r="AW368" s="1577"/>
      <c r="AX368" s="1320"/>
      <c r="AY368" s="1320"/>
      <c r="AZ368" s="1320"/>
      <c r="BA368" s="621"/>
      <c r="BB368" s="621"/>
      <c r="BC368" s="621"/>
      <c r="BE368" s="621"/>
      <c r="BF368" s="621"/>
      <c r="BG368" s="621"/>
      <c r="BH368" s="621"/>
    </row>
    <row r="369" spans="24:60" x14ac:dyDescent="0.25">
      <c r="X369" s="1320"/>
      <c r="Y369" s="1320"/>
      <c r="Z369" s="1320"/>
      <c r="AL369" s="1320"/>
      <c r="AM369" s="1320"/>
      <c r="AN369" s="1320"/>
      <c r="AO369" s="1320"/>
      <c r="AP369" s="1320"/>
      <c r="AQ369" s="1320"/>
      <c r="AR369" s="1320"/>
      <c r="AS369" s="1320"/>
      <c r="AT369" s="1320"/>
      <c r="AU369" s="761"/>
      <c r="AV369" s="761"/>
      <c r="AW369" s="1577"/>
      <c r="AX369" s="1320"/>
      <c r="AY369" s="1320"/>
      <c r="AZ369" s="1320"/>
      <c r="BA369" s="621"/>
      <c r="BB369" s="621"/>
      <c r="BC369" s="621"/>
      <c r="BE369" s="621"/>
      <c r="BF369" s="621"/>
      <c r="BG369" s="621"/>
      <c r="BH369" s="621"/>
    </row>
    <row r="370" spans="24:60" x14ac:dyDescent="0.25">
      <c r="X370" s="1320"/>
      <c r="Y370" s="1320"/>
      <c r="Z370" s="1320"/>
      <c r="AL370" s="1320"/>
      <c r="AM370" s="1320"/>
      <c r="AN370" s="1320"/>
      <c r="AO370" s="1320"/>
      <c r="AP370" s="1320"/>
      <c r="AQ370" s="1320"/>
      <c r="AR370" s="1320"/>
      <c r="AS370" s="1320"/>
      <c r="AT370" s="1320"/>
      <c r="AU370" s="761"/>
      <c r="AV370" s="761"/>
      <c r="AW370" s="1577"/>
      <c r="AX370" s="1320"/>
      <c r="AY370" s="1320"/>
      <c r="AZ370" s="1320"/>
      <c r="BA370" s="621"/>
      <c r="BB370" s="621"/>
      <c r="BC370" s="621"/>
      <c r="BE370" s="621"/>
      <c r="BF370" s="621"/>
      <c r="BG370" s="621"/>
      <c r="BH370" s="621"/>
    </row>
    <row r="371" spans="24:60" x14ac:dyDescent="0.25">
      <c r="X371" s="1320"/>
      <c r="Y371" s="1320"/>
      <c r="Z371" s="1320"/>
      <c r="AL371" s="1320"/>
      <c r="AM371" s="1320"/>
      <c r="AN371" s="1320"/>
      <c r="AO371" s="1320"/>
      <c r="AP371" s="1320"/>
      <c r="AQ371" s="1320"/>
      <c r="AR371" s="1320"/>
      <c r="AS371" s="1320"/>
      <c r="AT371" s="1320"/>
      <c r="AU371" s="761"/>
      <c r="AV371" s="761"/>
      <c r="AW371" s="1577"/>
      <c r="AX371" s="1320"/>
      <c r="AY371" s="1320"/>
      <c r="AZ371" s="1320"/>
      <c r="BA371" s="621"/>
      <c r="BB371" s="621"/>
      <c r="BC371" s="621"/>
      <c r="BE371" s="621"/>
      <c r="BF371" s="621"/>
      <c r="BG371" s="621"/>
      <c r="BH371" s="621"/>
    </row>
    <row r="372" spans="24:60" x14ac:dyDescent="0.25">
      <c r="X372" s="1320"/>
      <c r="Y372" s="1320"/>
      <c r="Z372" s="1320"/>
      <c r="AL372" s="1320"/>
      <c r="AM372" s="1320"/>
      <c r="AN372" s="1320"/>
      <c r="AO372" s="1320"/>
      <c r="AP372" s="1320"/>
      <c r="AQ372" s="1320"/>
      <c r="AR372" s="1320"/>
      <c r="AS372" s="1320"/>
      <c r="AT372" s="1320"/>
      <c r="AU372" s="761"/>
      <c r="AV372" s="761"/>
      <c r="AW372" s="1577"/>
      <c r="AX372" s="1320"/>
      <c r="AY372" s="1320"/>
      <c r="AZ372" s="1320"/>
      <c r="BA372" s="621"/>
      <c r="BB372" s="621"/>
      <c r="BC372" s="621"/>
      <c r="BE372" s="621"/>
      <c r="BF372" s="621"/>
      <c r="BG372" s="621"/>
      <c r="BH372" s="621"/>
    </row>
    <row r="373" spans="24:60" x14ac:dyDescent="0.25">
      <c r="X373" s="1320"/>
      <c r="Y373" s="1320"/>
      <c r="Z373" s="1320"/>
      <c r="AL373" s="1320"/>
      <c r="AM373" s="1320"/>
      <c r="AN373" s="1320"/>
      <c r="AO373" s="1320"/>
      <c r="AP373" s="1320"/>
      <c r="AQ373" s="1320"/>
      <c r="AR373" s="1320"/>
      <c r="AS373" s="1320"/>
      <c r="AT373" s="1320"/>
      <c r="AU373" s="761"/>
      <c r="AV373" s="761"/>
      <c r="AW373" s="1577"/>
      <c r="AX373" s="1320"/>
      <c r="AY373" s="1320"/>
      <c r="AZ373" s="1320"/>
      <c r="BA373" s="621"/>
      <c r="BB373" s="621"/>
      <c r="BC373" s="621"/>
      <c r="BE373" s="621"/>
      <c r="BF373" s="621"/>
      <c r="BG373" s="621"/>
      <c r="BH373" s="621"/>
    </row>
    <row r="374" spans="24:60" x14ac:dyDescent="0.25">
      <c r="X374" s="1320"/>
      <c r="Y374" s="1320"/>
      <c r="Z374" s="1320"/>
      <c r="AL374" s="1320"/>
      <c r="AM374" s="1320"/>
      <c r="AN374" s="1320"/>
      <c r="AO374" s="1320"/>
      <c r="AP374" s="1320"/>
      <c r="AQ374" s="1320"/>
      <c r="AR374" s="1320"/>
      <c r="AS374" s="1320"/>
      <c r="AT374" s="1320"/>
      <c r="AU374" s="761"/>
      <c r="AV374" s="761"/>
      <c r="AW374" s="1577"/>
      <c r="AX374" s="1320"/>
      <c r="AY374" s="1320"/>
      <c r="AZ374" s="1320"/>
      <c r="BA374" s="621"/>
      <c r="BB374" s="621"/>
      <c r="BC374" s="621"/>
      <c r="BE374" s="621"/>
      <c r="BF374" s="621"/>
      <c r="BG374" s="621"/>
      <c r="BH374" s="621"/>
    </row>
    <row r="375" spans="24:60" x14ac:dyDescent="0.25">
      <c r="X375" s="1320"/>
      <c r="Y375" s="1320"/>
      <c r="Z375" s="1320"/>
      <c r="AL375" s="1320"/>
      <c r="AM375" s="1320"/>
      <c r="AN375" s="1320"/>
      <c r="AO375" s="1320"/>
      <c r="AP375" s="1320"/>
      <c r="AQ375" s="1320"/>
      <c r="AR375" s="1320"/>
      <c r="AS375" s="1320"/>
      <c r="AT375" s="1320"/>
      <c r="AU375" s="761"/>
      <c r="AV375" s="761"/>
      <c r="AW375" s="1577"/>
      <c r="AX375" s="1320"/>
      <c r="AY375" s="1320"/>
      <c r="AZ375" s="1320"/>
      <c r="BA375" s="621"/>
      <c r="BB375" s="621"/>
      <c r="BC375" s="621"/>
      <c r="BE375" s="621"/>
      <c r="BF375" s="621"/>
      <c r="BG375" s="621"/>
      <c r="BH375" s="621"/>
    </row>
    <row r="376" spans="24:60" x14ac:dyDescent="0.25">
      <c r="X376" s="1320"/>
      <c r="Y376" s="1320"/>
      <c r="Z376" s="1320"/>
      <c r="AL376" s="1320"/>
      <c r="AM376" s="1320"/>
      <c r="AN376" s="1320"/>
      <c r="AO376" s="1320"/>
      <c r="AP376" s="1320"/>
      <c r="AQ376" s="1320"/>
      <c r="AR376" s="1320"/>
      <c r="AS376" s="1320"/>
      <c r="AT376" s="1320"/>
      <c r="AU376" s="761"/>
      <c r="AV376" s="761"/>
      <c r="AW376" s="1577"/>
      <c r="AX376" s="1320"/>
      <c r="AY376" s="1320"/>
      <c r="AZ376" s="1320"/>
      <c r="BA376" s="621"/>
      <c r="BB376" s="621"/>
      <c r="BC376" s="621"/>
      <c r="BE376" s="621"/>
      <c r="BF376" s="621"/>
      <c r="BG376" s="621"/>
      <c r="BH376" s="621"/>
    </row>
    <row r="377" spans="24:60" x14ac:dyDescent="0.25">
      <c r="X377" s="1320"/>
      <c r="Y377" s="1320"/>
      <c r="Z377" s="1320"/>
      <c r="AL377" s="1320"/>
      <c r="AM377" s="1320"/>
      <c r="AN377" s="1320"/>
      <c r="AO377" s="1320"/>
      <c r="AP377" s="1320"/>
      <c r="AQ377" s="1320"/>
      <c r="AR377" s="1320"/>
      <c r="AS377" s="1320"/>
      <c r="AT377" s="1320"/>
      <c r="AU377" s="761"/>
      <c r="AV377" s="761"/>
      <c r="AW377" s="1577"/>
      <c r="AX377" s="1320"/>
      <c r="AY377" s="1320"/>
      <c r="AZ377" s="1320"/>
      <c r="BA377" s="621"/>
      <c r="BB377" s="621"/>
      <c r="BC377" s="621"/>
      <c r="BE377" s="621"/>
      <c r="BF377" s="621"/>
      <c r="BG377" s="621"/>
      <c r="BH377" s="621"/>
    </row>
    <row r="378" spans="24:60" x14ac:dyDescent="0.25">
      <c r="X378" s="1320"/>
      <c r="Y378" s="1320"/>
      <c r="Z378" s="1320"/>
      <c r="AL378" s="1320"/>
      <c r="AM378" s="1320"/>
      <c r="AN378" s="1320"/>
      <c r="AO378" s="1320"/>
      <c r="AP378" s="1320"/>
      <c r="AQ378" s="1320"/>
      <c r="AR378" s="1320"/>
      <c r="AS378" s="1320"/>
      <c r="AT378" s="1320"/>
      <c r="AU378" s="761"/>
      <c r="AV378" s="761"/>
      <c r="AW378" s="1577"/>
      <c r="AX378" s="1320"/>
      <c r="AY378" s="1320"/>
      <c r="AZ378" s="1320"/>
      <c r="BA378" s="621"/>
      <c r="BB378" s="621"/>
      <c r="BC378" s="621"/>
      <c r="BE378" s="621"/>
      <c r="BF378" s="621"/>
      <c r="BG378" s="621"/>
      <c r="BH378" s="621"/>
    </row>
    <row r="379" spans="24:60" x14ac:dyDescent="0.25">
      <c r="X379" s="1320"/>
      <c r="Y379" s="1320"/>
      <c r="Z379" s="1320"/>
      <c r="AL379" s="1320"/>
      <c r="AM379" s="1320"/>
      <c r="AN379" s="1320"/>
      <c r="AO379" s="1320"/>
      <c r="AP379" s="1320"/>
      <c r="AQ379" s="1320"/>
      <c r="AR379" s="1320"/>
      <c r="AS379" s="1320"/>
      <c r="AT379" s="1320"/>
      <c r="AU379" s="761"/>
      <c r="AV379" s="761"/>
      <c r="AW379" s="1577"/>
      <c r="AX379" s="1320"/>
      <c r="AY379" s="1320"/>
      <c r="AZ379" s="1320"/>
      <c r="BA379" s="621"/>
      <c r="BB379" s="621"/>
      <c r="BC379" s="621"/>
      <c r="BE379" s="621"/>
      <c r="BF379" s="621"/>
      <c r="BG379" s="621"/>
      <c r="BH379" s="621"/>
    </row>
    <row r="380" spans="24:60" x14ac:dyDescent="0.25">
      <c r="X380" s="1320"/>
      <c r="Y380" s="1320"/>
      <c r="Z380" s="1320"/>
      <c r="AL380" s="1320"/>
      <c r="AM380" s="1320"/>
      <c r="AN380" s="1320"/>
      <c r="AO380" s="1320"/>
      <c r="AP380" s="1320"/>
      <c r="AQ380" s="1320"/>
      <c r="AR380" s="1320"/>
      <c r="AS380" s="1320"/>
      <c r="AT380" s="1320"/>
      <c r="AU380" s="761"/>
      <c r="AV380" s="761"/>
      <c r="AW380" s="1577"/>
      <c r="AX380" s="1320"/>
      <c r="AY380" s="1320"/>
      <c r="AZ380" s="1320"/>
      <c r="BA380" s="621"/>
      <c r="BB380" s="621"/>
      <c r="BC380" s="621"/>
      <c r="BE380" s="621"/>
      <c r="BF380" s="621"/>
      <c r="BG380" s="621"/>
      <c r="BH380" s="621"/>
    </row>
    <row r="381" spans="24:60" x14ac:dyDescent="0.25">
      <c r="X381" s="1320"/>
      <c r="Y381" s="1320"/>
      <c r="Z381" s="1320"/>
      <c r="AL381" s="1320"/>
      <c r="AM381" s="1320"/>
      <c r="AN381" s="1320"/>
      <c r="AO381" s="1320"/>
      <c r="AP381" s="1320"/>
      <c r="AQ381" s="1320"/>
      <c r="AR381" s="1320"/>
      <c r="AS381" s="1320"/>
      <c r="AT381" s="1320"/>
      <c r="AU381" s="761"/>
      <c r="AV381" s="761"/>
      <c r="AW381" s="1577"/>
      <c r="AX381" s="1320"/>
      <c r="AY381" s="1320"/>
      <c r="AZ381" s="1320"/>
      <c r="BA381" s="621"/>
      <c r="BB381" s="621"/>
      <c r="BC381" s="621"/>
      <c r="BE381" s="621"/>
      <c r="BF381" s="621"/>
      <c r="BG381" s="621"/>
      <c r="BH381" s="621"/>
    </row>
    <row r="382" spans="24:60" x14ac:dyDescent="0.25">
      <c r="X382" s="1320"/>
      <c r="Y382" s="1320"/>
      <c r="Z382" s="1320"/>
      <c r="AL382" s="1320"/>
      <c r="AM382" s="1320"/>
      <c r="AN382" s="1320"/>
      <c r="AO382" s="1320"/>
      <c r="AP382" s="1320"/>
      <c r="AQ382" s="1320"/>
      <c r="AR382" s="1320"/>
      <c r="AS382" s="1320"/>
      <c r="AT382" s="1320"/>
      <c r="AU382" s="761"/>
      <c r="AV382" s="761"/>
      <c r="AW382" s="1577"/>
      <c r="AX382" s="1320"/>
      <c r="AY382" s="1320"/>
      <c r="AZ382" s="1320"/>
      <c r="BA382" s="621"/>
      <c r="BB382" s="621"/>
      <c r="BC382" s="621"/>
      <c r="BE382" s="621"/>
      <c r="BF382" s="621"/>
      <c r="BG382" s="621"/>
      <c r="BH382" s="621"/>
    </row>
    <row r="383" spans="24:60" x14ac:dyDescent="0.25">
      <c r="X383" s="1320"/>
      <c r="Y383" s="1320"/>
      <c r="Z383" s="1320"/>
      <c r="AL383" s="1320"/>
      <c r="AM383" s="1320"/>
      <c r="AN383" s="1320"/>
      <c r="AO383" s="1320"/>
      <c r="AP383" s="1320"/>
      <c r="AQ383" s="1320"/>
      <c r="AR383" s="1320"/>
      <c r="AS383" s="1320"/>
      <c r="AT383" s="1320"/>
      <c r="AU383" s="761"/>
      <c r="AV383" s="761"/>
      <c r="AW383" s="1577"/>
      <c r="AX383" s="1320"/>
      <c r="AY383" s="1320"/>
      <c r="AZ383" s="1320"/>
      <c r="BA383" s="621"/>
      <c r="BB383" s="621"/>
      <c r="BC383" s="621"/>
      <c r="BE383" s="621"/>
      <c r="BF383" s="621"/>
      <c r="BG383" s="621"/>
      <c r="BH383" s="621"/>
    </row>
    <row r="384" spans="24:60" x14ac:dyDescent="0.25">
      <c r="X384" s="1320"/>
      <c r="Y384" s="1320"/>
      <c r="Z384" s="1320"/>
      <c r="AL384" s="1320"/>
      <c r="AM384" s="1320"/>
      <c r="AN384" s="1320"/>
      <c r="AO384" s="1320"/>
      <c r="AP384" s="1320"/>
      <c r="AQ384" s="1320"/>
      <c r="AR384" s="1320"/>
      <c r="AS384" s="1320"/>
      <c r="AT384" s="1320"/>
      <c r="AU384" s="761"/>
      <c r="AV384" s="761"/>
      <c r="AW384" s="1577"/>
      <c r="AX384" s="1320"/>
      <c r="AY384" s="1320"/>
      <c r="AZ384" s="1320"/>
      <c r="BA384" s="621"/>
      <c r="BB384" s="621"/>
      <c r="BC384" s="621"/>
      <c r="BE384" s="621"/>
      <c r="BF384" s="621"/>
      <c r="BG384" s="621"/>
      <c r="BH384" s="621"/>
    </row>
    <row r="385" spans="24:60" x14ac:dyDescent="0.25">
      <c r="X385" s="1320"/>
      <c r="Y385" s="1320"/>
      <c r="Z385" s="1320"/>
      <c r="AL385" s="1320"/>
      <c r="AM385" s="1320"/>
      <c r="AN385" s="1320"/>
      <c r="AO385" s="1320"/>
      <c r="AP385" s="1320"/>
      <c r="AQ385" s="1320"/>
      <c r="AR385" s="1320"/>
      <c r="AS385" s="1320"/>
      <c r="AT385" s="1320"/>
      <c r="AU385" s="761"/>
      <c r="AV385" s="761"/>
      <c r="AW385" s="1577"/>
      <c r="AX385" s="1320"/>
      <c r="AY385" s="1320"/>
      <c r="AZ385" s="1320"/>
      <c r="BA385" s="621"/>
      <c r="BB385" s="621"/>
      <c r="BC385" s="621"/>
      <c r="BE385" s="621"/>
      <c r="BF385" s="621"/>
      <c r="BG385" s="621"/>
      <c r="BH385" s="621"/>
    </row>
    <row r="386" spans="24:60" x14ac:dyDescent="0.25">
      <c r="X386" s="1320"/>
      <c r="Y386" s="1320"/>
      <c r="Z386" s="1320"/>
      <c r="AL386" s="1320"/>
      <c r="AM386" s="1320"/>
      <c r="AN386" s="1320"/>
      <c r="AO386" s="1320"/>
      <c r="AP386" s="1320"/>
      <c r="AQ386" s="1320"/>
      <c r="AR386" s="1320"/>
      <c r="AS386" s="1320"/>
      <c r="AT386" s="1320"/>
      <c r="AU386" s="1320"/>
      <c r="AV386" s="98"/>
      <c r="AW386" s="98"/>
      <c r="AX386" s="1320"/>
      <c r="AY386" s="1320"/>
      <c r="AZ386" s="1320"/>
      <c r="BA386" s="621"/>
      <c r="BB386" s="621"/>
      <c r="BC386" s="621"/>
      <c r="BE386" s="621"/>
      <c r="BF386" s="621"/>
      <c r="BG386" s="621"/>
      <c r="BH386" s="621"/>
    </row>
    <row r="387" spans="24:60" x14ac:dyDescent="0.25">
      <c r="X387" s="1320"/>
      <c r="Y387" s="1320"/>
      <c r="Z387" s="1320"/>
      <c r="AL387" s="1320"/>
      <c r="AM387" s="1320"/>
      <c r="AN387" s="1320"/>
      <c r="AO387" s="1320"/>
      <c r="AP387" s="1320"/>
      <c r="AQ387" s="1320"/>
      <c r="AR387" s="1320"/>
      <c r="AS387" s="1320"/>
      <c r="AT387" s="1320"/>
      <c r="AU387" s="1320"/>
      <c r="AV387" s="98"/>
      <c r="AW387" s="98"/>
      <c r="AX387" s="1320"/>
      <c r="AY387" s="1320"/>
      <c r="AZ387" s="1320"/>
      <c r="BA387" s="621"/>
      <c r="BB387" s="621"/>
      <c r="BC387" s="621"/>
      <c r="BE387" s="621"/>
      <c r="BF387" s="621"/>
      <c r="BG387" s="621"/>
      <c r="BH387" s="621"/>
    </row>
    <row r="388" spans="24:60" x14ac:dyDescent="0.25">
      <c r="X388" s="1320"/>
      <c r="Y388" s="1320"/>
      <c r="Z388" s="1320"/>
      <c r="AL388" s="1320"/>
      <c r="AM388" s="1320"/>
      <c r="AN388" s="1320"/>
      <c r="AO388" s="1320"/>
      <c r="AP388" s="1320"/>
      <c r="AQ388" s="1320"/>
      <c r="AR388" s="1320"/>
      <c r="AS388" s="1320"/>
      <c r="AT388" s="1320"/>
      <c r="AU388" s="1320"/>
      <c r="AV388" s="98"/>
      <c r="AW388" s="98"/>
      <c r="AX388" s="1320"/>
      <c r="AY388" s="1320"/>
      <c r="AZ388" s="1320"/>
      <c r="BA388" s="621"/>
      <c r="BB388" s="621"/>
      <c r="BC388" s="621"/>
      <c r="BE388" s="621"/>
      <c r="BF388" s="621"/>
      <c r="BG388" s="621"/>
      <c r="BH388" s="621"/>
    </row>
    <row r="389" spans="24:60" x14ac:dyDescent="0.25">
      <c r="X389" s="1320"/>
      <c r="Y389" s="1320"/>
      <c r="Z389" s="1320"/>
      <c r="AL389" s="1320"/>
      <c r="AM389" s="1320"/>
      <c r="AN389" s="1320"/>
      <c r="AO389" s="1320"/>
      <c r="AP389" s="1320"/>
      <c r="AQ389" s="1320"/>
      <c r="AR389" s="1320"/>
      <c r="AS389" s="1320"/>
      <c r="AT389" s="1320"/>
      <c r="AU389" s="1320"/>
      <c r="AV389" s="98"/>
      <c r="AW389" s="98"/>
      <c r="AX389" s="1320"/>
      <c r="AY389" s="1320"/>
      <c r="AZ389" s="1320"/>
      <c r="BA389" s="621"/>
      <c r="BB389" s="621"/>
      <c r="BC389" s="621"/>
      <c r="BE389" s="621"/>
      <c r="BF389" s="621"/>
      <c r="BG389" s="621"/>
      <c r="BH389" s="621"/>
    </row>
    <row r="390" spans="24:60" x14ac:dyDescent="0.25">
      <c r="X390" s="1320"/>
      <c r="Y390" s="1320"/>
      <c r="Z390" s="1320"/>
      <c r="AL390" s="1320"/>
      <c r="AM390" s="1320"/>
      <c r="AN390" s="1320"/>
      <c r="AO390" s="1320"/>
      <c r="AP390" s="1320"/>
      <c r="AQ390" s="1320"/>
      <c r="AR390" s="1320"/>
      <c r="AS390" s="1320"/>
      <c r="AT390" s="1320"/>
      <c r="AU390" s="1320"/>
      <c r="AV390" s="98"/>
      <c r="AW390" s="98"/>
      <c r="AX390" s="1320"/>
      <c r="AY390" s="1320"/>
      <c r="AZ390" s="1320"/>
      <c r="BA390" s="621"/>
      <c r="BB390" s="621"/>
      <c r="BC390" s="621"/>
      <c r="BE390" s="621"/>
      <c r="BF390" s="621"/>
      <c r="BG390" s="621"/>
      <c r="BH390" s="621"/>
    </row>
    <row r="391" spans="24:60" x14ac:dyDescent="0.25">
      <c r="X391" s="1320"/>
      <c r="Y391" s="1320"/>
      <c r="Z391" s="1320"/>
      <c r="AL391" s="1320"/>
      <c r="AM391" s="1320"/>
      <c r="AN391" s="1320"/>
      <c r="AO391" s="1320"/>
      <c r="AP391" s="1320"/>
      <c r="AQ391" s="1320"/>
      <c r="AR391" s="1320"/>
      <c r="AS391" s="1320"/>
      <c r="AT391" s="1320"/>
      <c r="AU391" s="1320"/>
      <c r="AV391" s="98"/>
      <c r="AW391" s="98"/>
      <c r="AX391" s="1320"/>
      <c r="AY391" s="1320"/>
      <c r="AZ391" s="1320"/>
      <c r="BA391" s="621"/>
      <c r="BB391" s="621"/>
      <c r="BC391" s="621"/>
      <c r="BE391" s="621"/>
      <c r="BF391" s="621"/>
      <c r="BG391" s="621"/>
      <c r="BH391" s="621"/>
    </row>
    <row r="392" spans="24:60" x14ac:dyDescent="0.25">
      <c r="X392" s="1320"/>
      <c r="Y392" s="1320"/>
      <c r="Z392" s="1320"/>
      <c r="AL392" s="1320"/>
      <c r="AM392" s="1320"/>
      <c r="AN392" s="1320"/>
      <c r="AO392" s="1320"/>
      <c r="AP392" s="1320"/>
      <c r="AQ392" s="1320"/>
      <c r="AR392" s="1320"/>
      <c r="AS392" s="1320"/>
      <c r="AT392" s="1320"/>
      <c r="AU392" s="1320"/>
      <c r="AV392" s="98"/>
      <c r="AW392" s="98"/>
      <c r="AX392" s="1320"/>
      <c r="AY392" s="1320"/>
      <c r="AZ392" s="1320"/>
      <c r="BA392" s="621"/>
      <c r="BB392" s="621"/>
      <c r="BC392" s="621"/>
      <c r="BE392" s="621"/>
      <c r="BF392" s="621"/>
      <c r="BG392" s="621"/>
      <c r="BH392" s="621"/>
    </row>
    <row r="393" spans="24:60" x14ac:dyDescent="0.25">
      <c r="X393" s="1320"/>
      <c r="Y393" s="1320"/>
      <c r="Z393" s="1320"/>
      <c r="AL393" s="1320"/>
      <c r="AM393" s="1320"/>
      <c r="AN393" s="1320"/>
      <c r="AO393" s="1320"/>
      <c r="AP393" s="1320"/>
      <c r="AQ393" s="1320"/>
      <c r="AR393" s="1320"/>
      <c r="AS393" s="1320"/>
      <c r="AT393" s="1320"/>
      <c r="AU393" s="1320"/>
      <c r="AV393" s="98"/>
      <c r="AW393" s="98"/>
      <c r="AX393" s="1320"/>
      <c r="AY393" s="1320"/>
      <c r="AZ393" s="1320"/>
      <c r="BA393" s="621"/>
      <c r="BB393" s="621"/>
      <c r="BC393" s="621"/>
      <c r="BE393" s="621"/>
      <c r="BF393" s="621"/>
      <c r="BG393" s="621"/>
      <c r="BH393" s="621"/>
    </row>
    <row r="394" spans="24:60" x14ac:dyDescent="0.25">
      <c r="X394" s="1320"/>
      <c r="Y394" s="1320"/>
      <c r="Z394" s="1320"/>
      <c r="AL394" s="1320"/>
      <c r="AM394" s="1320"/>
      <c r="AN394" s="1320"/>
      <c r="AO394" s="1320"/>
      <c r="AP394" s="1320"/>
      <c r="AQ394" s="1320"/>
      <c r="AR394" s="1320"/>
      <c r="AS394" s="1320"/>
      <c r="AT394" s="1320"/>
      <c r="AU394" s="1320"/>
      <c r="AV394" s="98"/>
      <c r="AW394" s="98"/>
      <c r="AX394" s="1320"/>
      <c r="AY394" s="1320"/>
      <c r="AZ394" s="1320"/>
      <c r="BA394" s="621"/>
      <c r="BB394" s="621"/>
      <c r="BC394" s="621"/>
      <c r="BE394" s="621"/>
      <c r="BF394" s="621"/>
      <c r="BG394" s="621"/>
      <c r="BH394" s="621"/>
    </row>
    <row r="395" spans="24:60" x14ac:dyDescent="0.25">
      <c r="X395" s="1320"/>
      <c r="Y395" s="1320"/>
      <c r="Z395" s="1320"/>
      <c r="AL395" s="1320"/>
      <c r="AM395" s="1320"/>
      <c r="AN395" s="1320"/>
      <c r="AO395" s="1320"/>
      <c r="AP395" s="1320"/>
      <c r="AQ395" s="1320"/>
      <c r="AR395" s="1320"/>
      <c r="AS395" s="1320"/>
      <c r="AT395" s="1320"/>
      <c r="AU395" s="1320"/>
      <c r="AV395" s="98"/>
      <c r="AW395" s="98"/>
      <c r="AX395" s="1320"/>
      <c r="AY395" s="1320"/>
      <c r="AZ395" s="1320"/>
      <c r="BA395" s="621"/>
      <c r="BB395" s="621"/>
      <c r="BC395" s="621"/>
      <c r="BE395" s="621"/>
      <c r="BF395" s="621"/>
      <c r="BG395" s="621"/>
      <c r="BH395" s="621"/>
    </row>
    <row r="396" spans="24:60" x14ac:dyDescent="0.25">
      <c r="X396" s="1320"/>
      <c r="Y396" s="1320"/>
      <c r="Z396" s="1320"/>
      <c r="AL396" s="1320"/>
      <c r="AM396" s="1320"/>
      <c r="AN396" s="1320"/>
      <c r="AO396" s="1320"/>
      <c r="AP396" s="1320"/>
      <c r="AQ396" s="1320"/>
      <c r="AR396" s="1320"/>
      <c r="AS396" s="1320"/>
      <c r="AT396" s="1320"/>
      <c r="AU396" s="1320"/>
      <c r="AV396" s="98"/>
      <c r="AW396" s="98"/>
      <c r="AX396" s="1320"/>
      <c r="AY396" s="1320"/>
      <c r="AZ396" s="1320"/>
      <c r="BA396" s="621"/>
      <c r="BB396" s="621"/>
      <c r="BC396" s="621"/>
      <c r="BE396" s="621"/>
      <c r="BF396" s="621"/>
      <c r="BG396" s="621"/>
      <c r="BH396" s="621"/>
    </row>
    <row r="397" spans="24:60" x14ac:dyDescent="0.25">
      <c r="X397" s="1320"/>
      <c r="Y397" s="1320"/>
      <c r="Z397" s="1320"/>
      <c r="AL397" s="1320"/>
      <c r="AM397" s="1320"/>
      <c r="AN397" s="1320"/>
      <c r="AO397" s="1320"/>
      <c r="AP397" s="1320"/>
      <c r="AQ397" s="1320"/>
      <c r="AR397" s="1320"/>
      <c r="AS397" s="1320"/>
      <c r="AT397" s="1320"/>
      <c r="AU397" s="1320"/>
      <c r="AV397" s="98"/>
      <c r="AW397" s="98"/>
      <c r="AX397" s="1320"/>
      <c r="AY397" s="1320"/>
      <c r="AZ397" s="1320"/>
      <c r="BA397" s="621"/>
      <c r="BB397" s="621"/>
      <c r="BC397" s="621"/>
      <c r="BE397" s="621"/>
      <c r="BF397" s="621"/>
      <c r="BG397" s="621"/>
      <c r="BH397" s="621"/>
    </row>
    <row r="398" spans="24:60" x14ac:dyDescent="0.25">
      <c r="X398" s="1320"/>
      <c r="Y398" s="1320"/>
      <c r="Z398" s="1320"/>
      <c r="AL398" s="1320"/>
      <c r="AM398" s="1320"/>
      <c r="AN398" s="1320"/>
      <c r="AO398" s="1320"/>
      <c r="AP398" s="1320"/>
      <c r="AQ398" s="1320"/>
      <c r="AR398" s="1320"/>
      <c r="AS398" s="1320"/>
      <c r="AT398" s="1320"/>
      <c r="AU398" s="1320"/>
      <c r="AV398" s="98"/>
      <c r="AW398" s="98"/>
      <c r="AX398" s="1320"/>
      <c r="AY398" s="1320"/>
      <c r="AZ398" s="1320"/>
      <c r="BA398" s="621"/>
      <c r="BB398" s="621"/>
      <c r="BC398" s="621"/>
      <c r="BE398" s="621"/>
      <c r="BF398" s="621"/>
      <c r="BG398" s="621"/>
      <c r="BH398" s="621"/>
    </row>
    <row r="399" spans="24:60" x14ac:dyDescent="0.25">
      <c r="X399" s="1320"/>
      <c r="Y399" s="1320"/>
      <c r="Z399" s="1320"/>
      <c r="AL399" s="1320"/>
      <c r="AM399" s="1320"/>
      <c r="AN399" s="1320"/>
      <c r="AO399" s="1320"/>
      <c r="AP399" s="1320"/>
      <c r="AQ399" s="1320"/>
      <c r="AR399" s="1320"/>
      <c r="AS399" s="1320"/>
      <c r="AT399" s="1320"/>
      <c r="AU399" s="1320"/>
      <c r="AV399" s="98"/>
      <c r="AW399" s="98"/>
      <c r="AX399" s="1320"/>
      <c r="AY399" s="1320"/>
      <c r="AZ399" s="1320"/>
      <c r="BA399" s="621"/>
      <c r="BB399" s="621"/>
      <c r="BC399" s="621"/>
      <c r="BE399" s="621"/>
      <c r="BF399" s="621"/>
      <c r="BG399" s="621"/>
      <c r="BH399" s="621"/>
    </row>
    <row r="400" spans="24:60" x14ac:dyDescent="0.25">
      <c r="X400" s="1320"/>
      <c r="Y400" s="1320"/>
      <c r="Z400" s="1320"/>
      <c r="AL400" s="1320"/>
      <c r="AM400" s="1320"/>
      <c r="AN400" s="1320"/>
      <c r="AO400" s="1320"/>
      <c r="AP400" s="1320"/>
      <c r="AQ400" s="1320"/>
      <c r="AR400" s="1320"/>
      <c r="AS400" s="1320"/>
      <c r="AT400" s="1320"/>
      <c r="AU400" s="1320"/>
      <c r="AV400" s="98"/>
      <c r="AW400" s="98"/>
      <c r="AX400" s="1320"/>
      <c r="AY400" s="1320"/>
      <c r="AZ400" s="1320"/>
      <c r="BA400" s="621"/>
      <c r="BB400" s="621"/>
      <c r="BC400" s="621"/>
      <c r="BE400" s="621"/>
      <c r="BF400" s="621"/>
      <c r="BG400" s="621"/>
      <c r="BH400" s="621"/>
    </row>
    <row r="401" spans="24:60" x14ac:dyDescent="0.25">
      <c r="X401" s="1320"/>
      <c r="Y401" s="1320"/>
      <c r="Z401" s="1320"/>
      <c r="AL401" s="1320"/>
      <c r="AM401" s="1320"/>
      <c r="AN401" s="1320"/>
      <c r="AO401" s="1320"/>
      <c r="AP401" s="1320"/>
      <c r="AQ401" s="1320"/>
      <c r="AR401" s="1320"/>
      <c r="AS401" s="1320"/>
      <c r="AT401" s="1320"/>
      <c r="AU401" s="1320"/>
      <c r="AV401" s="98"/>
      <c r="AW401" s="98"/>
      <c r="AX401" s="1320"/>
      <c r="AY401" s="1320"/>
      <c r="AZ401" s="1320"/>
      <c r="BA401" s="621"/>
      <c r="BB401" s="621"/>
      <c r="BC401" s="621"/>
      <c r="BE401" s="621"/>
      <c r="BF401" s="621"/>
      <c r="BG401" s="621"/>
      <c r="BH401" s="621"/>
    </row>
    <row r="402" spans="24:60" x14ac:dyDescent="0.25">
      <c r="X402" s="1320"/>
      <c r="Y402" s="1320"/>
      <c r="Z402" s="1320"/>
      <c r="AL402" s="1320"/>
      <c r="AM402" s="1320"/>
      <c r="AN402" s="1320"/>
      <c r="AO402" s="1320"/>
      <c r="AP402" s="1320"/>
      <c r="AQ402" s="1320"/>
      <c r="AR402" s="1320"/>
      <c r="AS402" s="1320"/>
      <c r="AT402" s="1320"/>
      <c r="AU402" s="1320"/>
      <c r="AV402" s="98"/>
      <c r="AW402" s="98"/>
      <c r="AX402" s="1320"/>
      <c r="AY402" s="1320"/>
      <c r="AZ402" s="1320"/>
      <c r="BA402" s="621"/>
      <c r="BB402" s="621"/>
      <c r="BC402" s="621"/>
      <c r="BE402" s="621"/>
      <c r="BF402" s="621"/>
      <c r="BG402" s="621"/>
      <c r="BH402" s="621"/>
    </row>
    <row r="403" spans="24:60" x14ac:dyDescent="0.25">
      <c r="X403" s="1320"/>
      <c r="Y403" s="1320"/>
      <c r="Z403" s="1320"/>
      <c r="AL403" s="1320"/>
      <c r="AM403" s="1320"/>
      <c r="AN403" s="1320"/>
      <c r="AO403" s="1320"/>
      <c r="AP403" s="1320"/>
      <c r="AQ403" s="1320"/>
      <c r="AR403" s="1320"/>
      <c r="AS403" s="1320"/>
      <c r="AT403" s="1320"/>
      <c r="AU403" s="1320"/>
      <c r="AV403" s="98"/>
      <c r="AW403" s="98"/>
      <c r="AX403" s="1320"/>
      <c r="AY403" s="1320"/>
      <c r="AZ403" s="1320"/>
      <c r="BA403" s="621"/>
      <c r="BB403" s="621"/>
      <c r="BC403" s="621"/>
      <c r="BE403" s="621"/>
      <c r="BF403" s="621"/>
      <c r="BG403" s="621"/>
      <c r="BH403" s="621"/>
    </row>
    <row r="404" spans="24:60" x14ac:dyDescent="0.25">
      <c r="X404" s="1320"/>
      <c r="Y404" s="1320"/>
      <c r="Z404" s="1320"/>
      <c r="AL404" s="1320"/>
      <c r="AM404" s="1320"/>
      <c r="AN404" s="1320"/>
      <c r="AO404" s="1320"/>
      <c r="AP404" s="1320"/>
      <c r="AQ404" s="1320"/>
      <c r="AR404" s="1320"/>
      <c r="AS404" s="1320"/>
      <c r="AT404" s="1320"/>
      <c r="AU404" s="1320"/>
      <c r="AV404" s="98"/>
      <c r="AW404" s="98"/>
      <c r="AX404" s="1320"/>
      <c r="AY404" s="1320"/>
      <c r="AZ404" s="1320"/>
      <c r="BA404" s="621"/>
      <c r="BB404" s="621"/>
      <c r="BC404" s="621"/>
      <c r="BE404" s="621"/>
      <c r="BF404" s="621"/>
      <c r="BG404" s="621"/>
      <c r="BH404" s="621"/>
    </row>
    <row r="405" spans="24:60" x14ac:dyDescent="0.25">
      <c r="X405" s="1320"/>
      <c r="Y405" s="1320"/>
      <c r="Z405" s="1320"/>
      <c r="AL405" s="1320"/>
      <c r="AM405" s="1320"/>
      <c r="AN405" s="1320"/>
      <c r="AO405" s="1320"/>
      <c r="AP405" s="1320"/>
      <c r="AQ405" s="1320"/>
      <c r="AR405" s="1320"/>
      <c r="AS405" s="1320"/>
      <c r="AT405" s="1320"/>
      <c r="AU405" s="1320"/>
      <c r="AV405" s="98"/>
      <c r="AW405" s="98"/>
      <c r="AX405" s="1320"/>
      <c r="AY405" s="1320"/>
      <c r="AZ405" s="1320"/>
      <c r="BA405" s="621"/>
      <c r="BB405" s="621"/>
      <c r="BC405" s="621"/>
      <c r="BE405" s="621"/>
      <c r="BF405" s="621"/>
      <c r="BG405" s="621"/>
      <c r="BH405" s="621"/>
    </row>
    <row r="406" spans="24:60" x14ac:dyDescent="0.25">
      <c r="X406" s="1320"/>
      <c r="Y406" s="1320"/>
      <c r="Z406" s="1320"/>
      <c r="AL406" s="1320"/>
      <c r="AM406" s="1320"/>
      <c r="AN406" s="1320"/>
      <c r="AO406" s="1320"/>
      <c r="AP406" s="1320"/>
      <c r="AQ406" s="1320"/>
      <c r="AR406" s="1320"/>
      <c r="AS406" s="1320"/>
      <c r="AT406" s="1320"/>
      <c r="AU406" s="1320"/>
      <c r="AV406" s="98"/>
      <c r="AW406" s="98"/>
      <c r="AX406" s="1320"/>
      <c r="AY406" s="1320"/>
      <c r="AZ406" s="1320"/>
      <c r="BA406" s="621"/>
      <c r="BB406" s="621"/>
      <c r="BC406" s="621"/>
      <c r="BE406" s="621"/>
      <c r="BF406" s="621"/>
      <c r="BG406" s="621"/>
      <c r="BH406" s="621"/>
    </row>
    <row r="407" spans="24:60" x14ac:dyDescent="0.25">
      <c r="X407" s="1320"/>
      <c r="Y407" s="1320"/>
      <c r="Z407" s="1320"/>
      <c r="AL407" s="1320"/>
      <c r="AM407" s="1320"/>
      <c r="AN407" s="1320"/>
      <c r="AO407" s="1320"/>
      <c r="AP407" s="1320"/>
      <c r="AQ407" s="1320"/>
      <c r="AR407" s="1320"/>
      <c r="AS407" s="1320"/>
      <c r="AT407" s="1320"/>
      <c r="AU407" s="1320"/>
      <c r="AV407" s="98"/>
      <c r="AW407" s="98"/>
      <c r="AX407" s="1320"/>
      <c r="AY407" s="1320"/>
      <c r="AZ407" s="1320"/>
      <c r="BA407" s="621"/>
      <c r="BB407" s="621"/>
      <c r="BC407" s="621"/>
      <c r="BE407" s="621"/>
      <c r="BF407" s="621"/>
      <c r="BG407" s="621"/>
      <c r="BH407" s="621"/>
    </row>
    <row r="408" spans="24:60" x14ac:dyDescent="0.25">
      <c r="X408" s="1320"/>
      <c r="Y408" s="1320"/>
      <c r="Z408" s="1320"/>
      <c r="AL408" s="1320"/>
      <c r="AM408" s="1320"/>
      <c r="AN408" s="1320"/>
      <c r="AO408" s="1320"/>
      <c r="AP408" s="1320"/>
      <c r="AQ408" s="1320"/>
      <c r="AR408" s="1320"/>
      <c r="AS408" s="1320"/>
      <c r="AT408" s="1320"/>
      <c r="AU408" s="1320"/>
      <c r="AV408" s="98"/>
      <c r="AW408" s="98"/>
      <c r="AX408" s="1320"/>
      <c r="AY408" s="1320"/>
      <c r="AZ408" s="1320"/>
      <c r="BA408" s="621"/>
      <c r="BB408" s="621"/>
      <c r="BC408" s="621"/>
      <c r="BE408" s="621"/>
      <c r="BF408" s="621"/>
      <c r="BG408" s="621"/>
      <c r="BH408" s="621"/>
    </row>
    <row r="409" spans="24:60" x14ac:dyDescent="0.25">
      <c r="X409" s="1320"/>
      <c r="Y409" s="1320"/>
      <c r="Z409" s="1320"/>
      <c r="AL409" s="1320"/>
      <c r="AM409" s="1320"/>
      <c r="AN409" s="1320"/>
      <c r="AO409" s="1320"/>
      <c r="AP409" s="1320"/>
      <c r="AQ409" s="1320"/>
      <c r="AR409" s="1320"/>
      <c r="AS409" s="1320"/>
      <c r="AT409" s="1320"/>
      <c r="AU409" s="1320"/>
      <c r="AV409" s="98"/>
      <c r="AW409" s="98"/>
      <c r="AX409" s="1320"/>
      <c r="AY409" s="1320"/>
      <c r="AZ409" s="1320"/>
      <c r="BA409" s="621"/>
      <c r="BB409" s="621"/>
      <c r="BC409" s="621"/>
      <c r="BE409" s="621"/>
      <c r="BF409" s="621"/>
      <c r="BG409" s="621"/>
      <c r="BH409" s="621"/>
    </row>
    <row r="410" spans="24:60" x14ac:dyDescent="0.25">
      <c r="X410" s="1320"/>
      <c r="Y410" s="1320"/>
      <c r="Z410" s="1320"/>
      <c r="AL410" s="1320"/>
      <c r="AM410" s="1320"/>
      <c r="AN410" s="1320"/>
      <c r="AO410" s="1320"/>
      <c r="AP410" s="1320"/>
      <c r="AQ410" s="1320"/>
      <c r="AR410" s="1320"/>
      <c r="AS410" s="1320"/>
      <c r="AT410" s="1320"/>
      <c r="AU410" s="1320"/>
      <c r="AV410" s="98"/>
      <c r="AW410" s="98"/>
      <c r="AX410" s="1320"/>
      <c r="AY410" s="1320"/>
      <c r="AZ410" s="1320"/>
      <c r="BA410" s="621"/>
      <c r="BB410" s="621"/>
      <c r="BC410" s="621"/>
      <c r="BE410" s="621"/>
      <c r="BF410" s="621"/>
      <c r="BG410" s="621"/>
      <c r="BH410" s="621"/>
    </row>
    <row r="411" spans="24:60" x14ac:dyDescent="0.25">
      <c r="X411" s="1320"/>
      <c r="Y411" s="1320"/>
      <c r="Z411" s="1320"/>
      <c r="AL411" s="1320"/>
      <c r="AM411" s="1320"/>
      <c r="AN411" s="1320"/>
      <c r="AO411" s="1320"/>
      <c r="AP411" s="1320"/>
      <c r="AQ411" s="1320"/>
      <c r="AR411" s="1320"/>
      <c r="AS411" s="1320"/>
      <c r="AT411" s="1320"/>
      <c r="AU411" s="1320"/>
      <c r="AV411" s="98"/>
      <c r="AW411" s="98"/>
      <c r="AX411" s="1320"/>
      <c r="AY411" s="1320"/>
      <c r="AZ411" s="1320"/>
      <c r="BA411" s="621"/>
      <c r="BB411" s="621"/>
      <c r="BC411" s="621"/>
      <c r="BE411" s="621"/>
      <c r="BF411" s="621"/>
      <c r="BG411" s="621"/>
      <c r="BH411" s="621"/>
    </row>
    <row r="412" spans="24:60" x14ac:dyDescent="0.25">
      <c r="X412" s="1320"/>
      <c r="Y412" s="1320"/>
      <c r="Z412" s="1320"/>
      <c r="AL412" s="1320"/>
      <c r="AM412" s="1320"/>
      <c r="AN412" s="1320"/>
      <c r="AO412" s="1320"/>
      <c r="AP412" s="1320"/>
      <c r="AQ412" s="1320"/>
      <c r="AR412" s="1320"/>
      <c r="AS412" s="1320"/>
      <c r="AT412" s="1320"/>
      <c r="AU412" s="1320"/>
      <c r="AV412" s="98"/>
      <c r="AW412" s="98"/>
      <c r="AX412" s="1320"/>
      <c r="AY412" s="1320"/>
      <c r="AZ412" s="1320"/>
      <c r="BA412" s="621"/>
      <c r="BB412" s="621"/>
      <c r="BC412" s="621"/>
      <c r="BE412" s="621"/>
      <c r="BF412" s="621"/>
      <c r="BG412" s="621"/>
      <c r="BH412" s="621"/>
    </row>
    <row r="413" spans="24:60" x14ac:dyDescent="0.25">
      <c r="X413" s="1320"/>
      <c r="Y413" s="1320"/>
      <c r="Z413" s="1320"/>
      <c r="AL413" s="1320"/>
      <c r="AM413" s="1320"/>
      <c r="AN413" s="1320"/>
      <c r="AO413" s="1320"/>
      <c r="AP413" s="1320"/>
      <c r="AQ413" s="1320"/>
      <c r="AR413" s="1320"/>
      <c r="AS413" s="1320"/>
      <c r="AT413" s="1320"/>
      <c r="AU413" s="1320"/>
      <c r="AV413" s="98"/>
      <c r="AW413" s="98"/>
      <c r="AX413" s="1320"/>
      <c r="AY413" s="1320"/>
      <c r="AZ413" s="1320"/>
      <c r="BA413" s="621"/>
      <c r="BB413" s="621"/>
      <c r="BC413" s="621"/>
      <c r="BE413" s="621"/>
      <c r="BF413" s="621"/>
      <c r="BG413" s="621"/>
      <c r="BH413" s="621"/>
    </row>
    <row r="414" spans="24:60" x14ac:dyDescent="0.25">
      <c r="X414" s="1320"/>
      <c r="Y414" s="1320"/>
      <c r="Z414" s="1320"/>
      <c r="AL414" s="1320"/>
      <c r="AM414" s="1320"/>
      <c r="AN414" s="1320"/>
      <c r="AO414" s="1320"/>
      <c r="AP414" s="1320"/>
      <c r="AQ414" s="1320"/>
      <c r="AR414" s="1320"/>
      <c r="AS414" s="1320"/>
      <c r="AT414" s="1320"/>
      <c r="AU414" s="1320"/>
      <c r="AV414" s="98"/>
      <c r="AW414" s="98"/>
      <c r="AX414" s="1320"/>
      <c r="AY414" s="1320"/>
      <c r="AZ414" s="1320"/>
      <c r="BA414" s="621"/>
      <c r="BB414" s="621"/>
      <c r="BC414" s="621"/>
      <c r="BE414" s="621"/>
      <c r="BF414" s="621"/>
      <c r="BG414" s="621"/>
      <c r="BH414" s="621"/>
    </row>
    <row r="415" spans="24:60" x14ac:dyDescent="0.25">
      <c r="X415" s="1320"/>
      <c r="Y415" s="1320"/>
      <c r="Z415" s="1320"/>
      <c r="AL415" s="1320"/>
      <c r="AM415" s="1320"/>
      <c r="AN415" s="1320"/>
      <c r="AO415" s="1320"/>
      <c r="AP415" s="1320"/>
      <c r="AQ415" s="1320"/>
      <c r="AR415" s="1320"/>
      <c r="AS415" s="1320"/>
      <c r="AT415" s="1320"/>
      <c r="AU415" s="1320"/>
      <c r="AV415" s="98"/>
      <c r="AW415" s="98"/>
      <c r="AX415" s="1320"/>
      <c r="AY415" s="1320"/>
      <c r="AZ415" s="1320"/>
      <c r="BA415" s="621"/>
      <c r="BB415" s="621"/>
      <c r="BC415" s="621"/>
      <c r="BE415" s="621"/>
      <c r="BF415" s="621"/>
      <c r="BG415" s="621"/>
      <c r="BH415" s="621"/>
    </row>
    <row r="416" spans="24:60" x14ac:dyDescent="0.25">
      <c r="X416" s="1320"/>
      <c r="Y416" s="1320"/>
      <c r="Z416" s="1320"/>
      <c r="AL416" s="1320"/>
      <c r="AM416" s="1320"/>
      <c r="AN416" s="1320"/>
      <c r="AO416" s="1320"/>
      <c r="AP416" s="1320"/>
      <c r="AQ416" s="1320"/>
      <c r="AR416" s="1320"/>
      <c r="AS416" s="1320"/>
      <c r="AT416" s="1320"/>
      <c r="AU416" s="1320"/>
      <c r="AV416" s="98"/>
      <c r="AW416" s="98"/>
      <c r="AX416" s="1320"/>
      <c r="AY416" s="1320"/>
      <c r="AZ416" s="1320"/>
      <c r="BA416" s="621"/>
      <c r="BB416" s="621"/>
      <c r="BC416" s="621"/>
      <c r="BE416" s="621"/>
      <c r="BF416" s="621"/>
      <c r="BG416" s="621"/>
      <c r="BH416" s="621"/>
    </row>
    <row r="417" spans="24:60" x14ac:dyDescent="0.25">
      <c r="X417" s="1320"/>
      <c r="Y417" s="1320"/>
      <c r="Z417" s="1320"/>
      <c r="AL417" s="1320"/>
      <c r="AM417" s="1320"/>
      <c r="AN417" s="1320"/>
      <c r="AO417" s="1320"/>
      <c r="AP417" s="1320"/>
      <c r="AQ417" s="1320"/>
      <c r="AR417" s="1320"/>
      <c r="AS417" s="1320"/>
      <c r="AT417" s="1320"/>
      <c r="AU417" s="1320"/>
      <c r="AV417" s="98"/>
      <c r="AW417" s="98"/>
      <c r="AX417" s="1320"/>
      <c r="AY417" s="1320"/>
      <c r="AZ417" s="1320"/>
      <c r="BA417" s="621"/>
      <c r="BB417" s="621"/>
      <c r="BC417" s="621"/>
      <c r="BE417" s="621"/>
      <c r="BF417" s="621"/>
      <c r="BG417" s="621"/>
      <c r="BH417" s="621"/>
    </row>
    <row r="418" spans="24:60" x14ac:dyDescent="0.25">
      <c r="X418" s="1320"/>
      <c r="Y418" s="1320"/>
      <c r="Z418" s="1320"/>
      <c r="AL418" s="1320"/>
      <c r="AM418" s="1320"/>
      <c r="AN418" s="1320"/>
      <c r="AO418" s="1320"/>
      <c r="AP418" s="1320"/>
      <c r="AQ418" s="1320"/>
      <c r="AR418" s="1320"/>
      <c r="AS418" s="1320"/>
      <c r="AT418" s="1320"/>
      <c r="AU418" s="1320"/>
      <c r="AV418" s="98"/>
      <c r="AW418" s="98"/>
      <c r="AX418" s="1320"/>
      <c r="AY418" s="1320"/>
      <c r="AZ418" s="1320"/>
      <c r="BA418" s="621"/>
      <c r="BB418" s="621"/>
      <c r="BC418" s="621"/>
      <c r="BE418" s="621"/>
      <c r="BF418" s="621"/>
      <c r="BG418" s="621"/>
      <c r="BH418" s="621"/>
    </row>
    <row r="419" spans="24:60" x14ac:dyDescent="0.25">
      <c r="X419" s="1320"/>
      <c r="Y419" s="1320"/>
      <c r="Z419" s="1320"/>
      <c r="AL419" s="1320"/>
      <c r="AM419" s="1320"/>
      <c r="AN419" s="1320"/>
      <c r="AO419" s="1320"/>
      <c r="AP419" s="1320"/>
      <c r="AQ419" s="1320"/>
      <c r="AR419" s="1320"/>
      <c r="AS419" s="1320"/>
      <c r="AT419" s="1320"/>
      <c r="AU419" s="1320"/>
      <c r="AV419" s="98"/>
      <c r="AW419" s="98"/>
      <c r="AX419" s="1320"/>
      <c r="AY419" s="1320"/>
      <c r="AZ419" s="1320"/>
      <c r="BA419" s="621"/>
      <c r="BB419" s="621"/>
      <c r="BC419" s="621"/>
      <c r="BE419" s="621"/>
      <c r="BF419" s="621"/>
      <c r="BG419" s="621"/>
      <c r="BH419" s="621"/>
    </row>
    <row r="420" spans="24:60" x14ac:dyDescent="0.25">
      <c r="X420" s="1320"/>
      <c r="Y420" s="1320"/>
      <c r="Z420" s="1320"/>
      <c r="AL420" s="1320"/>
      <c r="AM420" s="1320"/>
      <c r="AN420" s="1320"/>
      <c r="AO420" s="1320"/>
      <c r="AP420" s="1320"/>
      <c r="AQ420" s="1320"/>
      <c r="AR420" s="1320"/>
      <c r="AS420" s="1320"/>
      <c r="AT420" s="1320"/>
      <c r="AU420" s="1320"/>
      <c r="AV420" s="98"/>
      <c r="AW420" s="98"/>
      <c r="AX420" s="1320"/>
      <c r="AY420" s="1320"/>
      <c r="AZ420" s="1320"/>
      <c r="BA420" s="621"/>
      <c r="BB420" s="621"/>
      <c r="BC420" s="621"/>
      <c r="BE420" s="621"/>
      <c r="BF420" s="621"/>
      <c r="BG420" s="621"/>
      <c r="BH420" s="621"/>
    </row>
    <row r="421" spans="24:60" x14ac:dyDescent="0.25">
      <c r="X421" s="1320"/>
      <c r="Y421" s="1320"/>
      <c r="Z421" s="1320"/>
      <c r="AL421" s="1320"/>
      <c r="AM421" s="1320"/>
      <c r="AN421" s="1320"/>
      <c r="AO421" s="1320"/>
      <c r="AP421" s="1320"/>
      <c r="AQ421" s="1320"/>
      <c r="AR421" s="1320"/>
      <c r="AS421" s="1320"/>
      <c r="AT421" s="1320"/>
      <c r="AU421" s="1320"/>
      <c r="AV421" s="98"/>
      <c r="AW421" s="98"/>
      <c r="AX421" s="1320"/>
      <c r="AY421" s="1320"/>
      <c r="AZ421" s="1320"/>
      <c r="BA421" s="621"/>
      <c r="BB421" s="621"/>
      <c r="BC421" s="621"/>
      <c r="BE421" s="621"/>
      <c r="BF421" s="621"/>
      <c r="BG421" s="621"/>
      <c r="BH421" s="621"/>
    </row>
    <row r="422" spans="24:60" x14ac:dyDescent="0.25">
      <c r="X422" s="1320"/>
      <c r="Y422" s="1320"/>
      <c r="Z422" s="1320"/>
      <c r="AL422" s="1320"/>
      <c r="AM422" s="1320"/>
      <c r="AN422" s="1320"/>
      <c r="AO422" s="1320"/>
      <c r="AP422" s="1320"/>
      <c r="AQ422" s="1320"/>
      <c r="AR422" s="1320"/>
      <c r="AS422" s="1320"/>
      <c r="AT422" s="1320"/>
      <c r="AU422" s="1320"/>
      <c r="AV422" s="98"/>
      <c r="AW422" s="98"/>
      <c r="AX422" s="1320"/>
      <c r="AY422" s="1320"/>
      <c r="AZ422" s="1320"/>
      <c r="BA422" s="621"/>
      <c r="BB422" s="621"/>
      <c r="BC422" s="621"/>
      <c r="BE422" s="621"/>
      <c r="BF422" s="621"/>
      <c r="BG422" s="621"/>
      <c r="BH422" s="621"/>
    </row>
    <row r="423" spans="24:60" x14ac:dyDescent="0.25">
      <c r="X423" s="1320"/>
      <c r="Y423" s="1320"/>
      <c r="Z423" s="1320"/>
      <c r="AL423" s="1320"/>
      <c r="AM423" s="1320"/>
      <c r="AN423" s="1320"/>
      <c r="AO423" s="1320"/>
      <c r="AP423" s="1320"/>
      <c r="AQ423" s="1320"/>
      <c r="AR423" s="1320"/>
      <c r="AS423" s="1320"/>
      <c r="AT423" s="1320"/>
      <c r="AU423" s="1320"/>
      <c r="AV423" s="98"/>
      <c r="AW423" s="98"/>
      <c r="AX423" s="1320"/>
      <c r="AY423" s="1320"/>
      <c r="AZ423" s="1320"/>
      <c r="BA423" s="621"/>
      <c r="BB423" s="621"/>
      <c r="BC423" s="621"/>
      <c r="BE423" s="621"/>
      <c r="BF423" s="621"/>
      <c r="BG423" s="621"/>
      <c r="BH423" s="621"/>
    </row>
    <row r="424" spans="24:60" x14ac:dyDescent="0.25">
      <c r="X424" s="1320"/>
      <c r="Y424" s="1320"/>
      <c r="Z424" s="1320"/>
      <c r="AL424" s="1320"/>
      <c r="AM424" s="1320"/>
      <c r="AN424" s="1320"/>
      <c r="AO424" s="1320"/>
      <c r="AP424" s="1320"/>
      <c r="AQ424" s="1320"/>
      <c r="AR424" s="1320"/>
      <c r="AS424" s="1320"/>
      <c r="AT424" s="1320"/>
      <c r="AU424" s="1320"/>
      <c r="AV424" s="98"/>
      <c r="AW424" s="98"/>
      <c r="AX424" s="1320"/>
      <c r="AY424" s="1320"/>
      <c r="AZ424" s="1320"/>
      <c r="BA424" s="621"/>
      <c r="BB424" s="621"/>
      <c r="BC424" s="621"/>
      <c r="BE424" s="621"/>
      <c r="BF424" s="621"/>
      <c r="BG424" s="621"/>
      <c r="BH424" s="621"/>
    </row>
    <row r="425" spans="24:60" x14ac:dyDescent="0.25">
      <c r="X425" s="1320"/>
      <c r="Y425" s="1320"/>
      <c r="Z425" s="1320"/>
      <c r="AL425" s="1320"/>
      <c r="AM425" s="1320"/>
      <c r="AN425" s="1320"/>
      <c r="AO425" s="1320"/>
      <c r="AP425" s="1320"/>
      <c r="AQ425" s="1320"/>
      <c r="AR425" s="1320"/>
      <c r="AS425" s="1320"/>
      <c r="AT425" s="1320"/>
      <c r="AU425" s="1320"/>
      <c r="AV425" s="98"/>
      <c r="AW425" s="98"/>
      <c r="AX425" s="1320"/>
      <c r="AY425" s="1320"/>
      <c r="AZ425" s="1320"/>
      <c r="BA425" s="621"/>
      <c r="BB425" s="621"/>
      <c r="BC425" s="621"/>
      <c r="BE425" s="621"/>
      <c r="BF425" s="621"/>
      <c r="BG425" s="621"/>
      <c r="BH425" s="621"/>
    </row>
    <row r="426" spans="24:60" x14ac:dyDescent="0.25">
      <c r="X426" s="1320"/>
      <c r="Y426" s="1320"/>
      <c r="Z426" s="1320"/>
      <c r="AL426" s="1320"/>
      <c r="AM426" s="1320"/>
      <c r="AN426" s="1320"/>
      <c r="AO426" s="1320"/>
      <c r="AP426" s="1320"/>
      <c r="AQ426" s="1320"/>
      <c r="AR426" s="1320"/>
      <c r="AS426" s="1320"/>
      <c r="AT426" s="1320"/>
      <c r="AU426" s="1320"/>
      <c r="AV426" s="98"/>
      <c r="AW426" s="98"/>
      <c r="AX426" s="1320"/>
      <c r="AY426" s="1320"/>
      <c r="AZ426" s="1320"/>
      <c r="BA426" s="621"/>
      <c r="BB426" s="621"/>
      <c r="BC426" s="621"/>
      <c r="BE426" s="621"/>
      <c r="BF426" s="621"/>
      <c r="BG426" s="621"/>
      <c r="BH426" s="621"/>
    </row>
    <row r="427" spans="24:60" x14ac:dyDescent="0.25">
      <c r="X427" s="1320"/>
      <c r="Y427" s="1320"/>
      <c r="Z427" s="1320"/>
      <c r="AL427" s="1320"/>
      <c r="AM427" s="1320"/>
      <c r="AN427" s="1320"/>
      <c r="AO427" s="1320"/>
      <c r="AP427" s="1320"/>
      <c r="AQ427" s="1320"/>
      <c r="AR427" s="1320"/>
      <c r="AS427" s="1320"/>
      <c r="AT427" s="1320"/>
      <c r="AU427" s="1320"/>
      <c r="AV427" s="98"/>
      <c r="AW427" s="98"/>
      <c r="AX427" s="1320"/>
      <c r="AY427" s="1320"/>
      <c r="AZ427" s="1320"/>
      <c r="BA427" s="621"/>
      <c r="BB427" s="621"/>
      <c r="BC427" s="621"/>
      <c r="BE427" s="621"/>
      <c r="BF427" s="621"/>
      <c r="BG427" s="621"/>
      <c r="BH427" s="621"/>
    </row>
    <row r="428" spans="24:60" x14ac:dyDescent="0.25">
      <c r="X428" s="1320"/>
      <c r="Y428" s="1320"/>
      <c r="Z428" s="1320"/>
      <c r="AL428" s="1320"/>
      <c r="AM428" s="1320"/>
      <c r="AN428" s="1320"/>
      <c r="AO428" s="1320"/>
      <c r="AP428" s="1320"/>
      <c r="AQ428" s="1320"/>
      <c r="AR428" s="1320"/>
      <c r="AS428" s="1320"/>
      <c r="AT428" s="1320"/>
      <c r="AU428" s="1320"/>
      <c r="AV428" s="98"/>
      <c r="AW428" s="98"/>
      <c r="AX428" s="1320"/>
      <c r="AY428" s="1320"/>
      <c r="AZ428" s="1320"/>
      <c r="BA428" s="621"/>
      <c r="BB428" s="621"/>
      <c r="BC428" s="621"/>
      <c r="BE428" s="621"/>
      <c r="BF428" s="621"/>
      <c r="BG428" s="621"/>
      <c r="BH428" s="621"/>
    </row>
    <row r="429" spans="24:60" x14ac:dyDescent="0.25">
      <c r="X429" s="1320"/>
      <c r="Y429" s="1320"/>
      <c r="Z429" s="1320"/>
      <c r="AL429" s="1320"/>
      <c r="AM429" s="1320"/>
      <c r="AN429" s="1320"/>
      <c r="AO429" s="1320"/>
      <c r="AP429" s="1320"/>
      <c r="AQ429" s="1320"/>
      <c r="AR429" s="1320"/>
      <c r="AS429" s="1320"/>
      <c r="AT429" s="1320"/>
      <c r="AU429" s="1320"/>
      <c r="AV429" s="98"/>
      <c r="AW429" s="98"/>
      <c r="AX429" s="1320"/>
      <c r="AY429" s="1320"/>
      <c r="AZ429" s="1320"/>
      <c r="BA429" s="621"/>
      <c r="BB429" s="621"/>
      <c r="BC429" s="621"/>
      <c r="BE429" s="621"/>
      <c r="BF429" s="621"/>
      <c r="BG429" s="621"/>
      <c r="BH429" s="621"/>
    </row>
    <row r="430" spans="24:60" x14ac:dyDescent="0.25">
      <c r="X430" s="1320"/>
      <c r="Y430" s="1320"/>
      <c r="Z430" s="1320"/>
      <c r="AL430" s="1320"/>
      <c r="AM430" s="1320"/>
      <c r="AN430" s="1320"/>
      <c r="AO430" s="1320"/>
      <c r="AP430" s="1320"/>
      <c r="AQ430" s="1320"/>
      <c r="AR430" s="1320"/>
      <c r="AS430" s="1320"/>
      <c r="AT430" s="1320"/>
      <c r="AU430" s="1320"/>
      <c r="AV430" s="98"/>
      <c r="AW430" s="98"/>
      <c r="AX430" s="1320"/>
      <c r="AY430" s="1320"/>
      <c r="AZ430" s="1320"/>
      <c r="BA430" s="621"/>
      <c r="BB430" s="621"/>
      <c r="BC430" s="621"/>
      <c r="BE430" s="621"/>
      <c r="BF430" s="621"/>
      <c r="BG430" s="621"/>
      <c r="BH430" s="621"/>
    </row>
    <row r="431" spans="24:60" x14ac:dyDescent="0.25">
      <c r="X431" s="1320"/>
      <c r="Y431" s="1320"/>
      <c r="Z431" s="1320"/>
      <c r="AL431" s="1320"/>
      <c r="AM431" s="1320"/>
      <c r="AN431" s="1320"/>
      <c r="AO431" s="1320"/>
      <c r="AP431" s="1320"/>
      <c r="AQ431" s="1320"/>
      <c r="AR431" s="1320"/>
      <c r="AS431" s="1320"/>
      <c r="AT431" s="1320"/>
      <c r="AU431" s="1320"/>
      <c r="AV431" s="98"/>
      <c r="AW431" s="98"/>
      <c r="AX431" s="1320"/>
      <c r="AY431" s="1320"/>
      <c r="AZ431" s="1320"/>
      <c r="BA431" s="621"/>
      <c r="BB431" s="621"/>
      <c r="BC431" s="621"/>
      <c r="BE431" s="621"/>
      <c r="BF431" s="621"/>
      <c r="BG431" s="621"/>
      <c r="BH431" s="621"/>
    </row>
    <row r="432" spans="24:60" x14ac:dyDescent="0.25">
      <c r="X432" s="1320"/>
      <c r="Y432" s="1320"/>
      <c r="Z432" s="1320"/>
      <c r="AL432" s="1320"/>
      <c r="AM432" s="1320"/>
      <c r="AN432" s="1320"/>
      <c r="AO432" s="1320"/>
      <c r="AP432" s="1320"/>
      <c r="AQ432" s="1320"/>
      <c r="AR432" s="1320"/>
      <c r="AS432" s="1320"/>
      <c r="AT432" s="1320"/>
      <c r="AU432" s="1320"/>
      <c r="AV432" s="98"/>
      <c r="AW432" s="98"/>
      <c r="AX432" s="1320"/>
      <c r="AY432" s="1320"/>
      <c r="AZ432" s="1320"/>
      <c r="BA432" s="621"/>
      <c r="BB432" s="621"/>
      <c r="BC432" s="621"/>
      <c r="BE432" s="621"/>
      <c r="BF432" s="621"/>
      <c r="BG432" s="621"/>
      <c r="BH432" s="621"/>
    </row>
    <row r="433" spans="24:60" x14ac:dyDescent="0.25">
      <c r="X433" s="1320"/>
      <c r="Y433" s="1320"/>
      <c r="Z433" s="1320"/>
      <c r="AL433" s="1320"/>
      <c r="AM433" s="1320"/>
      <c r="AN433" s="1320"/>
      <c r="AO433" s="1320"/>
      <c r="AP433" s="1320"/>
      <c r="AQ433" s="1320"/>
      <c r="AR433" s="1320"/>
      <c r="AS433" s="1320"/>
      <c r="AT433" s="1320"/>
      <c r="AU433" s="1320"/>
      <c r="AV433" s="98"/>
      <c r="AW433" s="98"/>
      <c r="AX433" s="1320"/>
      <c r="AY433" s="1320"/>
      <c r="AZ433" s="1320"/>
      <c r="BA433" s="621"/>
      <c r="BB433" s="621"/>
      <c r="BC433" s="621"/>
      <c r="BE433" s="621"/>
      <c r="BF433" s="621"/>
      <c r="BG433" s="621"/>
      <c r="BH433" s="621"/>
    </row>
    <row r="434" spans="24:60" x14ac:dyDescent="0.25">
      <c r="X434" s="1320"/>
      <c r="Y434" s="1320"/>
      <c r="Z434" s="1320"/>
      <c r="AL434" s="1320"/>
      <c r="AM434" s="1320"/>
      <c r="AN434" s="1320"/>
      <c r="AO434" s="1320"/>
      <c r="AP434" s="1320"/>
      <c r="AQ434" s="1320"/>
      <c r="AR434" s="1320"/>
      <c r="AS434" s="1320"/>
      <c r="AT434" s="1320"/>
      <c r="AU434" s="1320"/>
      <c r="AV434" s="98"/>
      <c r="AW434" s="98"/>
      <c r="AX434" s="1320"/>
      <c r="AY434" s="1320"/>
      <c r="AZ434" s="1320"/>
      <c r="BA434" s="621"/>
      <c r="BB434" s="621"/>
      <c r="BC434" s="621"/>
      <c r="BE434" s="621"/>
      <c r="BF434" s="621"/>
      <c r="BG434" s="621"/>
      <c r="BH434" s="621"/>
    </row>
    <row r="435" spans="24:60" x14ac:dyDescent="0.25">
      <c r="X435" s="1320"/>
      <c r="Y435" s="1320"/>
      <c r="Z435" s="1320"/>
      <c r="AL435" s="1320"/>
      <c r="AM435" s="1320"/>
      <c r="AN435" s="1320"/>
      <c r="AO435" s="1320"/>
      <c r="AP435" s="1320"/>
      <c r="AQ435" s="1320"/>
      <c r="AR435" s="1320"/>
      <c r="AS435" s="1320"/>
      <c r="AT435" s="1320"/>
      <c r="AU435" s="1320"/>
      <c r="AV435" s="98"/>
      <c r="AW435" s="98"/>
      <c r="AX435" s="1320"/>
      <c r="AY435" s="1320"/>
      <c r="AZ435" s="1320"/>
      <c r="BA435" s="621"/>
      <c r="BB435" s="621"/>
      <c r="BC435" s="621"/>
      <c r="BE435" s="621"/>
      <c r="BF435" s="621"/>
      <c r="BG435" s="621"/>
      <c r="BH435" s="621"/>
    </row>
    <row r="436" spans="24:60" x14ac:dyDescent="0.25">
      <c r="X436" s="1320"/>
      <c r="Y436" s="1320"/>
      <c r="Z436" s="1320"/>
      <c r="AL436" s="1320"/>
      <c r="AM436" s="1320"/>
      <c r="AN436" s="1320"/>
      <c r="AO436" s="1320"/>
      <c r="AP436" s="1320"/>
      <c r="AQ436" s="1320"/>
      <c r="AR436" s="1320"/>
      <c r="AS436" s="1320"/>
      <c r="AT436" s="1320"/>
      <c r="AU436" s="1320"/>
      <c r="AV436" s="98"/>
      <c r="AW436" s="98"/>
      <c r="AX436" s="1320"/>
      <c r="AY436" s="1320"/>
      <c r="AZ436" s="1320"/>
      <c r="BA436" s="621"/>
      <c r="BB436" s="621"/>
      <c r="BC436" s="621"/>
      <c r="BE436" s="621"/>
      <c r="BF436" s="621"/>
      <c r="BG436" s="621"/>
      <c r="BH436" s="621"/>
    </row>
    <row r="437" spans="24:60" x14ac:dyDescent="0.25">
      <c r="X437" s="1320"/>
      <c r="Y437" s="1320"/>
      <c r="Z437" s="1320"/>
      <c r="AL437" s="1320"/>
      <c r="AM437" s="1320"/>
      <c r="AN437" s="1320"/>
      <c r="AO437" s="1320"/>
      <c r="AP437" s="1320"/>
      <c r="AQ437" s="1320"/>
      <c r="AR437" s="1320"/>
      <c r="AS437" s="1320"/>
      <c r="AT437" s="1320"/>
      <c r="AU437" s="1320"/>
      <c r="AV437" s="98"/>
      <c r="AW437" s="98"/>
      <c r="AX437" s="1320"/>
      <c r="AY437" s="1320"/>
      <c r="AZ437" s="1320"/>
      <c r="BA437" s="621"/>
      <c r="BB437" s="621"/>
      <c r="BC437" s="621"/>
      <c r="BE437" s="621"/>
      <c r="BF437" s="621"/>
      <c r="BG437" s="621"/>
      <c r="BH437" s="621"/>
    </row>
    <row r="438" spans="24:60" x14ac:dyDescent="0.25">
      <c r="X438" s="1320"/>
      <c r="Y438" s="1320"/>
      <c r="Z438" s="1320"/>
      <c r="AL438" s="1320"/>
      <c r="AM438" s="1320"/>
      <c r="AN438" s="1320"/>
      <c r="AO438" s="1320"/>
      <c r="AP438" s="1320"/>
      <c r="AQ438" s="1320"/>
      <c r="AR438" s="1320"/>
      <c r="AS438" s="1320"/>
      <c r="AT438" s="1320"/>
      <c r="AU438" s="1320"/>
      <c r="AV438" s="98"/>
      <c r="AW438" s="98"/>
      <c r="AX438" s="1320"/>
      <c r="AY438" s="1320"/>
      <c r="AZ438" s="1320"/>
      <c r="BA438" s="621"/>
      <c r="BB438" s="621"/>
      <c r="BC438" s="621"/>
      <c r="BE438" s="621"/>
      <c r="BF438" s="621"/>
      <c r="BG438" s="621"/>
      <c r="BH438" s="621"/>
    </row>
    <row r="439" spans="24:60" x14ac:dyDescent="0.25">
      <c r="X439" s="1320"/>
      <c r="Y439" s="1320"/>
      <c r="Z439" s="1320"/>
      <c r="AL439" s="1320"/>
      <c r="AM439" s="1320"/>
      <c r="AN439" s="1320"/>
      <c r="AO439" s="1320"/>
      <c r="AP439" s="1320"/>
      <c r="AQ439" s="1320"/>
      <c r="AR439" s="1320"/>
      <c r="AS439" s="1320"/>
      <c r="AT439" s="1320"/>
      <c r="AU439" s="1320"/>
      <c r="AV439" s="98"/>
      <c r="AW439" s="98"/>
      <c r="AX439" s="1320"/>
      <c r="AY439" s="1320"/>
      <c r="AZ439" s="1320"/>
      <c r="BA439" s="621"/>
      <c r="BB439" s="621"/>
      <c r="BC439" s="621"/>
      <c r="BE439" s="621"/>
      <c r="BF439" s="621"/>
      <c r="BG439" s="621"/>
      <c r="BH439" s="621"/>
    </row>
    <row r="440" spans="24:60" x14ac:dyDescent="0.25">
      <c r="X440" s="1320"/>
      <c r="Y440" s="1320"/>
      <c r="Z440" s="1320"/>
      <c r="AL440" s="1320"/>
      <c r="AM440" s="1320"/>
      <c r="AN440" s="1320"/>
      <c r="AO440" s="1320"/>
      <c r="AP440" s="1320"/>
      <c r="AQ440" s="1320"/>
      <c r="AR440" s="1320"/>
      <c r="AS440" s="1320"/>
      <c r="AT440" s="1320"/>
      <c r="AU440" s="1320"/>
      <c r="AV440" s="98"/>
      <c r="AW440" s="98"/>
      <c r="AX440" s="1320"/>
      <c r="AY440" s="1320"/>
      <c r="AZ440" s="1320"/>
      <c r="BA440" s="621"/>
      <c r="BB440" s="621"/>
      <c r="BC440" s="621"/>
      <c r="BE440" s="621"/>
      <c r="BF440" s="621"/>
      <c r="BG440" s="621"/>
      <c r="BH440" s="621"/>
    </row>
    <row r="441" spans="24:60" x14ac:dyDescent="0.25">
      <c r="X441" s="1320"/>
      <c r="Y441" s="1320"/>
      <c r="Z441" s="1320"/>
      <c r="AL441" s="1320"/>
      <c r="AM441" s="1320"/>
      <c r="AN441" s="1320"/>
      <c r="AO441" s="1320"/>
      <c r="AP441" s="1320"/>
      <c r="AQ441" s="1320"/>
      <c r="AR441" s="1320"/>
      <c r="AS441" s="1320"/>
      <c r="AT441" s="1320"/>
      <c r="AU441" s="1320"/>
      <c r="AV441" s="98"/>
      <c r="AW441" s="98"/>
      <c r="AX441" s="1320"/>
      <c r="AY441" s="1320"/>
      <c r="AZ441" s="1320"/>
      <c r="BA441" s="621"/>
      <c r="BB441" s="621"/>
      <c r="BC441" s="621"/>
      <c r="BE441" s="621"/>
      <c r="BF441" s="621"/>
      <c r="BG441" s="621"/>
      <c r="BH441" s="621"/>
    </row>
    <row r="442" spans="24:60" x14ac:dyDescent="0.25">
      <c r="X442" s="1320"/>
      <c r="Y442" s="1320"/>
      <c r="Z442" s="1320"/>
      <c r="AL442" s="1320"/>
      <c r="AM442" s="1320"/>
      <c r="AN442" s="1320"/>
      <c r="AO442" s="1320"/>
      <c r="AP442" s="1320"/>
      <c r="AQ442" s="1320"/>
      <c r="AR442" s="1320"/>
      <c r="AS442" s="1320"/>
      <c r="AT442" s="1320"/>
      <c r="AU442" s="1320"/>
      <c r="AV442" s="98"/>
      <c r="AW442" s="98"/>
      <c r="AX442" s="1320"/>
      <c r="AY442" s="1320"/>
      <c r="AZ442" s="1320"/>
      <c r="BA442" s="621"/>
      <c r="BB442" s="621"/>
      <c r="BC442" s="621"/>
      <c r="BE442" s="621"/>
      <c r="BF442" s="621"/>
      <c r="BG442" s="621"/>
      <c r="BH442" s="621"/>
    </row>
    <row r="443" spans="24:60" x14ac:dyDescent="0.25">
      <c r="X443" s="1320"/>
      <c r="Y443" s="1320"/>
      <c r="Z443" s="1320"/>
      <c r="AL443" s="1320"/>
      <c r="AM443" s="1320"/>
      <c r="AN443" s="1320"/>
      <c r="AO443" s="1320"/>
      <c r="AP443" s="1320"/>
      <c r="AQ443" s="1320"/>
      <c r="AR443" s="1320"/>
      <c r="AS443" s="1320"/>
      <c r="AT443" s="1320"/>
      <c r="AU443" s="1320"/>
      <c r="AV443" s="98"/>
      <c r="AW443" s="98"/>
      <c r="AX443" s="1320"/>
      <c r="AY443" s="1320"/>
      <c r="AZ443" s="1320"/>
      <c r="BA443" s="621"/>
      <c r="BB443" s="621"/>
      <c r="BC443" s="621"/>
      <c r="BE443" s="621"/>
      <c r="BF443" s="621"/>
      <c r="BG443" s="621"/>
      <c r="BH443" s="621"/>
    </row>
    <row r="444" spans="24:60" x14ac:dyDescent="0.25">
      <c r="X444" s="1320"/>
      <c r="Y444" s="1320"/>
      <c r="Z444" s="1320"/>
      <c r="AL444" s="1320"/>
      <c r="AM444" s="1320"/>
      <c r="AN444" s="1320"/>
      <c r="AO444" s="1320"/>
      <c r="AP444" s="1320"/>
      <c r="AQ444" s="1320"/>
      <c r="AR444" s="1320"/>
      <c r="AS444" s="1320"/>
      <c r="AT444" s="1320"/>
      <c r="AU444" s="1320"/>
      <c r="AV444" s="98"/>
      <c r="AW444" s="98"/>
      <c r="AX444" s="1320"/>
      <c r="AY444" s="1320"/>
      <c r="AZ444" s="1320"/>
      <c r="BA444" s="621"/>
      <c r="BB444" s="621"/>
      <c r="BC444" s="621"/>
      <c r="BE444" s="621"/>
      <c r="BF444" s="621"/>
      <c r="BG444" s="621"/>
      <c r="BH444" s="621"/>
    </row>
    <row r="445" spans="24:60" x14ac:dyDescent="0.25">
      <c r="X445" s="1320"/>
      <c r="Y445" s="1320"/>
      <c r="Z445" s="1320"/>
      <c r="AL445" s="1320"/>
      <c r="AM445" s="1320"/>
      <c r="AN445" s="1320"/>
      <c r="AO445" s="1320"/>
      <c r="AP445" s="1320"/>
      <c r="AQ445" s="1320"/>
      <c r="AR445" s="1320"/>
      <c r="AS445" s="1320"/>
      <c r="AT445" s="1320"/>
      <c r="AU445" s="1320"/>
      <c r="AV445" s="98"/>
      <c r="AW445" s="98"/>
      <c r="AX445" s="1320"/>
      <c r="AY445" s="1320"/>
      <c r="AZ445" s="1320"/>
      <c r="BA445" s="621"/>
      <c r="BB445" s="621"/>
      <c r="BC445" s="621"/>
      <c r="BE445" s="621"/>
      <c r="BF445" s="621"/>
      <c r="BG445" s="621"/>
      <c r="BH445" s="621"/>
    </row>
    <row r="446" spans="24:60" x14ac:dyDescent="0.25">
      <c r="X446" s="1320"/>
      <c r="Y446" s="1320"/>
      <c r="Z446" s="1320"/>
      <c r="AL446" s="1320"/>
      <c r="AM446" s="1320"/>
      <c r="AN446" s="1320"/>
      <c r="AO446" s="1320"/>
      <c r="AP446" s="1320"/>
      <c r="AQ446" s="1320"/>
      <c r="AR446" s="1320"/>
      <c r="AS446" s="1320"/>
      <c r="AT446" s="1320"/>
      <c r="AU446" s="1320"/>
      <c r="AV446" s="98"/>
      <c r="AW446" s="98"/>
      <c r="AX446" s="1320"/>
      <c r="AY446" s="1320"/>
      <c r="AZ446" s="1320"/>
      <c r="BA446" s="621"/>
      <c r="BB446" s="621"/>
      <c r="BC446" s="621"/>
      <c r="BE446" s="621"/>
      <c r="BF446" s="621"/>
      <c r="BG446" s="621"/>
      <c r="BH446" s="621"/>
    </row>
    <row r="447" spans="24:60" x14ac:dyDescent="0.25">
      <c r="X447" s="1320"/>
      <c r="Y447" s="1320"/>
      <c r="Z447" s="1320"/>
      <c r="AL447" s="1320"/>
      <c r="AM447" s="1320"/>
      <c r="AN447" s="1320"/>
      <c r="AO447" s="1320"/>
      <c r="AP447" s="1320"/>
      <c r="AQ447" s="1320"/>
      <c r="AR447" s="1320"/>
      <c r="AS447" s="1320"/>
      <c r="AT447" s="1320"/>
      <c r="AU447" s="1320"/>
      <c r="AV447" s="98"/>
      <c r="AW447" s="98"/>
      <c r="AX447" s="1320"/>
      <c r="AY447" s="1320"/>
      <c r="AZ447" s="1320"/>
      <c r="BA447" s="621"/>
      <c r="BB447" s="621"/>
      <c r="BC447" s="621"/>
      <c r="BE447" s="621"/>
      <c r="BF447" s="621"/>
      <c r="BG447" s="621"/>
      <c r="BH447" s="621"/>
    </row>
    <row r="448" spans="24:60" x14ac:dyDescent="0.25">
      <c r="X448" s="1320"/>
      <c r="Y448" s="1320"/>
      <c r="Z448" s="1320"/>
      <c r="AL448" s="1320"/>
      <c r="AM448" s="1320"/>
      <c r="AN448" s="1320"/>
      <c r="AO448" s="1320"/>
      <c r="AP448" s="1320"/>
      <c r="AQ448" s="1320"/>
      <c r="AR448" s="1320"/>
      <c r="AS448" s="1320"/>
      <c r="AT448" s="1320"/>
      <c r="AU448" s="1320"/>
      <c r="AV448" s="98"/>
      <c r="AW448" s="98"/>
      <c r="AX448" s="1320"/>
      <c r="AY448" s="1320"/>
      <c r="AZ448" s="1320"/>
      <c r="BA448" s="621"/>
      <c r="BB448" s="621"/>
      <c r="BC448" s="621"/>
      <c r="BE448" s="621"/>
      <c r="BF448" s="621"/>
      <c r="BG448" s="621"/>
      <c r="BH448" s="621"/>
    </row>
    <row r="449" spans="24:60" x14ac:dyDescent="0.25">
      <c r="X449" s="1320"/>
      <c r="Y449" s="1320"/>
      <c r="Z449" s="1320"/>
      <c r="AL449" s="1320"/>
      <c r="AM449" s="1320"/>
      <c r="AN449" s="1320"/>
      <c r="AO449" s="1320"/>
      <c r="AP449" s="1320"/>
      <c r="AQ449" s="1320"/>
      <c r="AR449" s="1320"/>
      <c r="AS449" s="1320"/>
      <c r="AT449" s="1320"/>
      <c r="AU449" s="1320"/>
      <c r="AV449" s="98"/>
      <c r="AW449" s="98"/>
      <c r="AX449" s="1320"/>
      <c r="AY449" s="1320"/>
      <c r="AZ449" s="1320"/>
      <c r="BA449" s="621"/>
      <c r="BB449" s="621"/>
      <c r="BC449" s="621"/>
      <c r="BE449" s="621"/>
      <c r="BF449" s="621"/>
      <c r="BG449" s="621"/>
      <c r="BH449" s="621"/>
    </row>
    <row r="450" spans="24:60" x14ac:dyDescent="0.25">
      <c r="X450" s="1320"/>
      <c r="Y450" s="1320"/>
      <c r="Z450" s="1320"/>
      <c r="AL450" s="1320"/>
      <c r="AM450" s="1320"/>
      <c r="AN450" s="1320"/>
      <c r="AO450" s="1320"/>
      <c r="AP450" s="1320"/>
      <c r="AQ450" s="1320"/>
      <c r="AR450" s="1320"/>
      <c r="AS450" s="1320"/>
      <c r="AT450" s="1320"/>
      <c r="AU450" s="1320"/>
      <c r="AV450" s="98"/>
      <c r="AW450" s="98"/>
      <c r="AX450" s="1320"/>
      <c r="AY450" s="1320"/>
      <c r="AZ450" s="1320"/>
      <c r="BA450" s="621"/>
      <c r="BB450" s="621"/>
      <c r="BC450" s="621"/>
      <c r="BE450" s="621"/>
      <c r="BF450" s="621"/>
      <c r="BG450" s="621"/>
      <c r="BH450" s="621"/>
    </row>
    <row r="451" spans="24:60" x14ac:dyDescent="0.25">
      <c r="X451" s="1320"/>
      <c r="Y451" s="1320"/>
      <c r="Z451" s="1320"/>
      <c r="AL451" s="1320"/>
      <c r="AM451" s="1320"/>
      <c r="AN451" s="1320"/>
      <c r="AO451" s="1320"/>
      <c r="AP451" s="1320"/>
      <c r="AQ451" s="1320"/>
      <c r="AR451" s="1320"/>
      <c r="AS451" s="1320"/>
      <c r="AT451" s="1320"/>
      <c r="AU451" s="1320"/>
      <c r="AV451" s="98"/>
      <c r="AW451" s="98"/>
      <c r="AX451" s="1320"/>
      <c r="AY451" s="1320"/>
      <c r="AZ451" s="1320"/>
      <c r="BA451" s="621"/>
      <c r="BB451" s="621"/>
      <c r="BC451" s="621"/>
      <c r="BE451" s="621"/>
      <c r="BF451" s="621"/>
      <c r="BG451" s="621"/>
      <c r="BH451" s="621"/>
    </row>
    <row r="452" spans="24:60" x14ac:dyDescent="0.25">
      <c r="X452" s="1320"/>
      <c r="Y452" s="1320"/>
      <c r="Z452" s="1320"/>
      <c r="AL452" s="1320"/>
      <c r="AM452" s="1320"/>
      <c r="AN452" s="1320"/>
      <c r="AO452" s="1320"/>
      <c r="AP452" s="1320"/>
      <c r="AQ452" s="1320"/>
      <c r="AR452" s="1320"/>
      <c r="AS452" s="1320"/>
      <c r="AT452" s="1320"/>
      <c r="AU452" s="1320"/>
      <c r="AV452" s="98"/>
      <c r="AW452" s="98"/>
      <c r="AX452" s="1320"/>
      <c r="AY452" s="1320"/>
      <c r="AZ452" s="1320"/>
      <c r="BA452" s="621"/>
      <c r="BB452" s="621"/>
      <c r="BC452" s="621"/>
      <c r="BE452" s="621"/>
      <c r="BF452" s="621"/>
      <c r="BG452" s="621"/>
      <c r="BH452" s="621"/>
    </row>
    <row r="453" spans="24:60" x14ac:dyDescent="0.25">
      <c r="X453" s="1320"/>
      <c r="Y453" s="1320"/>
      <c r="Z453" s="1320"/>
      <c r="AL453" s="1320"/>
      <c r="AM453" s="1320"/>
      <c r="AN453" s="1320"/>
      <c r="AO453" s="1320"/>
      <c r="AP453" s="1320"/>
      <c r="AQ453" s="1320"/>
      <c r="AR453" s="1320"/>
      <c r="AS453" s="1320"/>
      <c r="AT453" s="1320"/>
      <c r="AU453" s="1320"/>
      <c r="AV453" s="98"/>
      <c r="AW453" s="98"/>
      <c r="AX453" s="1320"/>
      <c r="AY453" s="1320"/>
      <c r="AZ453" s="1320"/>
      <c r="BA453" s="621"/>
      <c r="BB453" s="621"/>
      <c r="BC453" s="621"/>
      <c r="BE453" s="621"/>
      <c r="BF453" s="621"/>
      <c r="BG453" s="621"/>
      <c r="BH453" s="621"/>
    </row>
    <row r="454" spans="24:60" x14ac:dyDescent="0.25">
      <c r="X454" s="1320"/>
      <c r="Y454" s="1320"/>
      <c r="Z454" s="1320"/>
      <c r="AL454" s="1320"/>
      <c r="AM454" s="1320"/>
      <c r="AN454" s="1320"/>
      <c r="AO454" s="1320"/>
      <c r="AP454" s="1320"/>
      <c r="AQ454" s="1320"/>
      <c r="AR454" s="1320"/>
      <c r="AS454" s="1320"/>
      <c r="AT454" s="1320"/>
      <c r="AU454" s="1320"/>
      <c r="AV454" s="98"/>
      <c r="AW454" s="98"/>
      <c r="AX454" s="1320"/>
      <c r="AY454" s="1320"/>
      <c r="AZ454" s="1320"/>
      <c r="BA454" s="621"/>
      <c r="BB454" s="621"/>
      <c r="BC454" s="621"/>
      <c r="BE454" s="621"/>
      <c r="BF454" s="621"/>
      <c r="BG454" s="621"/>
      <c r="BH454" s="621"/>
    </row>
    <row r="455" spans="24:60" x14ac:dyDescent="0.25">
      <c r="X455" s="1320"/>
      <c r="Y455" s="1320"/>
      <c r="Z455" s="1320"/>
      <c r="AL455" s="1320"/>
      <c r="AM455" s="1320"/>
      <c r="AN455" s="1320"/>
      <c r="AO455" s="1320"/>
      <c r="AP455" s="1320"/>
      <c r="AQ455" s="1320"/>
      <c r="AR455" s="1320"/>
      <c r="AS455" s="1320"/>
      <c r="AT455" s="1320"/>
      <c r="AU455" s="1320"/>
      <c r="AV455" s="98"/>
      <c r="AW455" s="98"/>
      <c r="AX455" s="1320"/>
      <c r="AY455" s="1320"/>
      <c r="AZ455" s="1320"/>
      <c r="BA455" s="621"/>
      <c r="BB455" s="621"/>
      <c r="BC455" s="621"/>
      <c r="BE455" s="621"/>
      <c r="BF455" s="621"/>
      <c r="BG455" s="621"/>
      <c r="BH455" s="621"/>
    </row>
    <row r="456" spans="24:60" x14ac:dyDescent="0.25">
      <c r="X456" s="1320"/>
      <c r="Y456" s="1320"/>
      <c r="Z456" s="1320"/>
      <c r="AL456" s="1320"/>
      <c r="AM456" s="1320"/>
      <c r="AN456" s="1320"/>
      <c r="AO456" s="1320"/>
      <c r="AP456" s="1320"/>
      <c r="AQ456" s="1320"/>
      <c r="AR456" s="1320"/>
      <c r="AS456" s="1320"/>
      <c r="AT456" s="1320"/>
      <c r="AU456" s="1320"/>
      <c r="AV456" s="98"/>
      <c r="AW456" s="98"/>
      <c r="AX456" s="1320"/>
      <c r="AY456" s="1320"/>
      <c r="AZ456" s="1320"/>
      <c r="BA456" s="1320"/>
      <c r="BB456" s="1320"/>
      <c r="BC456" s="1320"/>
    </row>
    <row r="457" spans="24:60" x14ac:dyDescent="0.25">
      <c r="X457" s="1320"/>
      <c r="Y457" s="1320"/>
      <c r="Z457" s="1320"/>
      <c r="AL457" s="1320"/>
      <c r="AM457" s="1320"/>
      <c r="AN457" s="1320"/>
      <c r="AO457" s="1320"/>
      <c r="AP457" s="1320"/>
      <c r="AQ457" s="1320"/>
      <c r="AR457" s="1320"/>
      <c r="AS457" s="1320"/>
      <c r="AT457" s="1320"/>
      <c r="AU457" s="1320"/>
      <c r="AV457" s="98"/>
      <c r="AW457" s="98"/>
      <c r="AX457" s="1320"/>
      <c r="AY457" s="1320"/>
      <c r="AZ457" s="1320"/>
      <c r="BA457" s="1320"/>
      <c r="BB457" s="1320"/>
      <c r="BC457" s="1320"/>
    </row>
    <row r="458" spans="24:60" x14ac:dyDescent="0.25">
      <c r="X458" s="1320"/>
      <c r="Y458" s="1320"/>
      <c r="Z458" s="1320"/>
      <c r="AL458" s="1320"/>
      <c r="AM458" s="1320"/>
      <c r="AN458" s="1320"/>
      <c r="AO458" s="1320"/>
      <c r="AP458" s="1320"/>
      <c r="AQ458" s="1320"/>
      <c r="AR458" s="1320"/>
      <c r="AS458" s="1320"/>
      <c r="AT458" s="1320"/>
      <c r="AU458" s="1320"/>
      <c r="AV458" s="98"/>
      <c r="AW458" s="98"/>
      <c r="AX458" s="1320"/>
      <c r="AY458" s="1320"/>
      <c r="AZ458" s="1320"/>
      <c r="BA458" s="1320"/>
      <c r="BB458" s="1320"/>
      <c r="BC458" s="1320"/>
    </row>
    <row r="459" spans="24:60" x14ac:dyDescent="0.25">
      <c r="X459" s="1320"/>
      <c r="Y459" s="1320"/>
      <c r="Z459" s="1320"/>
      <c r="AL459" s="1320"/>
      <c r="AM459" s="1320"/>
      <c r="AN459" s="1320"/>
      <c r="AO459" s="1320"/>
      <c r="AP459" s="1320"/>
      <c r="AQ459" s="1320"/>
      <c r="AR459" s="1320"/>
      <c r="AS459" s="1320"/>
      <c r="AT459" s="1320"/>
      <c r="AU459" s="1320"/>
      <c r="AV459" s="98"/>
      <c r="AW459" s="98"/>
      <c r="AX459" s="1320"/>
      <c r="AY459" s="1320"/>
      <c r="AZ459" s="1320"/>
      <c r="BA459" s="1320"/>
      <c r="BB459" s="1320"/>
      <c r="BC459" s="1320"/>
    </row>
    <row r="460" spans="24:60" x14ac:dyDescent="0.25">
      <c r="X460" s="1320"/>
      <c r="Y460" s="1320"/>
      <c r="Z460" s="1320"/>
      <c r="AL460" s="1320"/>
      <c r="AM460" s="1320"/>
      <c r="AN460" s="1320"/>
      <c r="AO460" s="1320"/>
      <c r="AP460" s="1320"/>
      <c r="AQ460" s="1320"/>
      <c r="AR460" s="1320"/>
      <c r="AS460" s="1320"/>
      <c r="AT460" s="1320"/>
      <c r="AU460" s="1320"/>
      <c r="AV460" s="98"/>
      <c r="AW460" s="98"/>
      <c r="AX460" s="1320"/>
      <c r="AY460" s="1320"/>
      <c r="AZ460" s="1320"/>
      <c r="BA460" s="1320"/>
      <c r="BB460" s="1320"/>
      <c r="BC460" s="1320"/>
    </row>
    <row r="461" spans="24:60" x14ac:dyDescent="0.25">
      <c r="X461" s="1320"/>
      <c r="Y461" s="1320"/>
      <c r="Z461" s="1320"/>
      <c r="AL461" s="1320"/>
      <c r="AM461" s="1320"/>
      <c r="AN461" s="1320"/>
      <c r="AO461" s="1320"/>
      <c r="AP461" s="1320"/>
      <c r="AQ461" s="1320"/>
      <c r="AR461" s="1320"/>
      <c r="AS461" s="1320"/>
      <c r="AT461" s="1320"/>
      <c r="AU461" s="1320"/>
      <c r="AV461" s="98"/>
      <c r="AW461" s="98"/>
      <c r="AX461" s="1320"/>
      <c r="AY461" s="1320"/>
      <c r="AZ461" s="1320"/>
      <c r="BA461" s="1320"/>
      <c r="BB461" s="1320"/>
      <c r="BC461" s="1320"/>
    </row>
    <row r="462" spans="24:60" x14ac:dyDescent="0.25">
      <c r="X462" s="1320"/>
      <c r="Y462" s="1320"/>
      <c r="Z462" s="1320"/>
      <c r="AL462" s="1320"/>
      <c r="AM462" s="1320"/>
      <c r="AN462" s="1320"/>
      <c r="AO462" s="1320"/>
      <c r="AP462" s="1320"/>
      <c r="AQ462" s="1320"/>
      <c r="AR462" s="1320"/>
      <c r="AS462" s="1320"/>
      <c r="AT462" s="1320"/>
      <c r="AU462" s="1320"/>
      <c r="AV462" s="98"/>
      <c r="AW462" s="98"/>
      <c r="AX462" s="1320"/>
      <c r="AY462" s="1320"/>
      <c r="AZ462" s="1320"/>
      <c r="BA462" s="1320"/>
      <c r="BB462" s="1320"/>
      <c r="BC462" s="1320"/>
    </row>
    <row r="463" spans="24:60" x14ac:dyDescent="0.25">
      <c r="X463" s="1320"/>
      <c r="Y463" s="1320"/>
      <c r="Z463" s="1320"/>
      <c r="AL463" s="1320"/>
      <c r="AM463" s="1320"/>
      <c r="AN463" s="1320"/>
      <c r="AO463" s="1320"/>
      <c r="AP463" s="1320"/>
      <c r="AQ463" s="1320"/>
      <c r="AR463" s="1320"/>
      <c r="AS463" s="1320"/>
      <c r="AT463" s="1320"/>
      <c r="AU463" s="1320"/>
      <c r="AV463" s="98"/>
      <c r="AW463" s="98"/>
      <c r="AX463" s="1320"/>
      <c r="AY463" s="1320"/>
      <c r="AZ463" s="1320"/>
      <c r="BA463" s="1320"/>
      <c r="BB463" s="1320"/>
      <c r="BC463" s="1320"/>
    </row>
    <row r="464" spans="24:60" x14ac:dyDescent="0.25">
      <c r="X464" s="1320"/>
      <c r="Y464" s="1320"/>
      <c r="Z464" s="1320"/>
      <c r="AL464" s="1320"/>
      <c r="AM464" s="1320"/>
      <c r="AN464" s="1320"/>
      <c r="AO464" s="1320"/>
      <c r="AP464" s="1320"/>
      <c r="AQ464" s="1320"/>
      <c r="AR464" s="1320"/>
      <c r="AS464" s="1320"/>
      <c r="AT464" s="1320"/>
      <c r="AU464" s="1320"/>
      <c r="AV464" s="98"/>
      <c r="AW464" s="98"/>
      <c r="AX464" s="1320"/>
      <c r="AY464" s="1320"/>
      <c r="AZ464" s="1320"/>
      <c r="BA464" s="1320"/>
      <c r="BB464" s="1320"/>
      <c r="BC464" s="1320"/>
    </row>
    <row r="465" spans="24:55" x14ac:dyDescent="0.25">
      <c r="X465" s="1320"/>
      <c r="Y465" s="1320"/>
      <c r="Z465" s="1320"/>
      <c r="AL465" s="1320"/>
      <c r="AM465" s="1320"/>
      <c r="AN465" s="1320"/>
      <c r="AO465" s="1320"/>
      <c r="AP465" s="1320"/>
      <c r="AQ465" s="1320"/>
      <c r="AR465" s="1320"/>
      <c r="AS465" s="1320"/>
      <c r="AT465" s="1320"/>
      <c r="AU465" s="1320"/>
      <c r="AV465" s="98"/>
      <c r="AW465" s="98"/>
      <c r="AX465" s="1320"/>
      <c r="AY465" s="1320"/>
      <c r="AZ465" s="1320"/>
      <c r="BA465" s="1320"/>
      <c r="BB465" s="1320"/>
      <c r="BC465" s="1320"/>
    </row>
    <row r="466" spans="24:55" x14ac:dyDescent="0.25">
      <c r="X466" s="1320"/>
      <c r="Y466" s="1320"/>
      <c r="Z466" s="1320"/>
      <c r="AL466" s="1320"/>
      <c r="AM466" s="1320"/>
      <c r="AN466" s="1320"/>
      <c r="AO466" s="1320"/>
      <c r="AP466" s="1320"/>
      <c r="AQ466" s="1320"/>
      <c r="AR466" s="1320"/>
      <c r="AS466" s="1320"/>
      <c r="AT466" s="1320"/>
      <c r="AU466" s="1320"/>
      <c r="AV466" s="98"/>
      <c r="AW466" s="98"/>
      <c r="AX466" s="1320"/>
      <c r="AY466" s="1320"/>
      <c r="AZ466" s="1320"/>
      <c r="BA466" s="1320"/>
      <c r="BB466" s="1320"/>
      <c r="BC466" s="1320"/>
    </row>
    <row r="467" spans="24:55" x14ac:dyDescent="0.25">
      <c r="X467" s="1320"/>
      <c r="Y467" s="1320"/>
      <c r="Z467" s="1320"/>
      <c r="AL467" s="1320"/>
      <c r="AM467" s="1320"/>
      <c r="AN467" s="1320"/>
      <c r="AO467" s="1320"/>
      <c r="AP467" s="1320"/>
      <c r="AQ467" s="1320"/>
      <c r="AR467" s="1320"/>
      <c r="AS467" s="1320"/>
      <c r="AT467" s="1320"/>
      <c r="AU467" s="1320"/>
      <c r="AV467" s="98"/>
      <c r="AW467" s="98"/>
      <c r="AX467" s="1320"/>
      <c r="AY467" s="1320"/>
      <c r="AZ467" s="1320"/>
      <c r="BA467" s="1320"/>
      <c r="BB467" s="1320"/>
      <c r="BC467" s="1320"/>
    </row>
    <row r="468" spans="24:55" x14ac:dyDescent="0.25">
      <c r="X468" s="1320"/>
      <c r="Y468" s="1320"/>
      <c r="Z468" s="1320"/>
      <c r="AL468" s="1320"/>
      <c r="AM468" s="1320"/>
      <c r="AN468" s="1320"/>
      <c r="AO468" s="1320"/>
      <c r="AP468" s="1320"/>
      <c r="AQ468" s="1320"/>
      <c r="AR468" s="1320"/>
      <c r="AS468" s="1320"/>
      <c r="AT468" s="1320"/>
      <c r="AU468" s="1320"/>
      <c r="AV468" s="98"/>
      <c r="AW468" s="98"/>
      <c r="AX468" s="1320"/>
      <c r="AY468" s="1320"/>
      <c r="AZ468" s="1320"/>
      <c r="BA468" s="1320"/>
      <c r="BB468" s="1320"/>
      <c r="BC468" s="1320"/>
    </row>
    <row r="469" spans="24:55" x14ac:dyDescent="0.25">
      <c r="X469" s="1320"/>
      <c r="Y469" s="1320"/>
      <c r="Z469" s="1320"/>
      <c r="AL469" s="1320"/>
      <c r="AM469" s="1320"/>
      <c r="AN469" s="1320"/>
      <c r="AO469" s="1320"/>
      <c r="AP469" s="1320"/>
      <c r="AQ469" s="1320"/>
      <c r="AR469" s="1320"/>
      <c r="AS469" s="1320"/>
      <c r="AT469" s="1320"/>
      <c r="AU469" s="1320"/>
      <c r="AV469" s="98"/>
      <c r="AW469" s="98"/>
      <c r="AX469" s="1320"/>
      <c r="AY469" s="1320"/>
      <c r="AZ469" s="1320"/>
      <c r="BA469" s="1320"/>
      <c r="BB469" s="1320"/>
      <c r="BC469" s="1320"/>
    </row>
    <row r="470" spans="24:55" x14ac:dyDescent="0.25">
      <c r="X470" s="1320"/>
      <c r="Y470" s="1320"/>
      <c r="Z470" s="1320"/>
      <c r="AL470" s="1320"/>
      <c r="AM470" s="1320"/>
      <c r="AN470" s="1320"/>
      <c r="AO470" s="1320"/>
      <c r="AP470" s="1320"/>
      <c r="AQ470" s="1320"/>
      <c r="AR470" s="1320"/>
      <c r="AS470" s="1320"/>
      <c r="AT470" s="1320"/>
      <c r="AU470" s="1320"/>
      <c r="AV470" s="98"/>
      <c r="AW470" s="98"/>
      <c r="AX470" s="1320"/>
      <c r="AY470" s="1320"/>
      <c r="AZ470" s="1320"/>
      <c r="BA470" s="1320"/>
      <c r="BB470" s="1320"/>
      <c r="BC470" s="1320"/>
    </row>
    <row r="471" spans="24:55" x14ac:dyDescent="0.25">
      <c r="X471" s="1320"/>
      <c r="Y471" s="1320"/>
      <c r="Z471" s="1320"/>
      <c r="AL471" s="1320"/>
      <c r="AM471" s="1320"/>
      <c r="AN471" s="1320"/>
      <c r="AO471" s="1320"/>
      <c r="AP471" s="1320"/>
      <c r="AQ471" s="1320"/>
      <c r="AR471" s="1320"/>
      <c r="AS471" s="1320"/>
      <c r="AT471" s="1320"/>
      <c r="AU471" s="1320"/>
      <c r="AV471" s="98"/>
      <c r="AW471" s="98"/>
      <c r="AX471" s="1320"/>
      <c r="AY471" s="1320"/>
      <c r="AZ471" s="1320"/>
      <c r="BA471" s="1320"/>
      <c r="BB471" s="1320"/>
      <c r="BC471" s="1320"/>
    </row>
    <row r="472" spans="24:55" x14ac:dyDescent="0.25">
      <c r="X472" s="1320"/>
      <c r="Y472" s="1320"/>
      <c r="Z472" s="1320"/>
      <c r="AL472" s="1320"/>
      <c r="AM472" s="1320"/>
      <c r="AN472" s="1320"/>
      <c r="AO472" s="1320"/>
      <c r="AP472" s="1320"/>
      <c r="AQ472" s="1320"/>
      <c r="AR472" s="1320"/>
      <c r="AS472" s="1320"/>
      <c r="AT472" s="1320"/>
      <c r="AU472" s="1320"/>
      <c r="AV472" s="98"/>
      <c r="AW472" s="98"/>
      <c r="AX472" s="1320"/>
      <c r="AY472" s="1320"/>
      <c r="AZ472" s="1320"/>
      <c r="BA472" s="1320"/>
      <c r="BB472" s="1320"/>
      <c r="BC472" s="1320"/>
    </row>
    <row r="473" spans="24:55" x14ac:dyDescent="0.25">
      <c r="X473" s="1320"/>
      <c r="Y473" s="1320"/>
      <c r="Z473" s="1320"/>
      <c r="AL473" s="1320"/>
      <c r="AM473" s="1320"/>
      <c r="AN473" s="1320"/>
      <c r="AO473" s="1320"/>
      <c r="AP473" s="1320"/>
      <c r="AQ473" s="1320"/>
      <c r="AR473" s="1320"/>
      <c r="AS473" s="1320"/>
      <c r="AT473" s="1320"/>
      <c r="AU473" s="1320"/>
      <c r="AV473" s="98"/>
      <c r="AW473" s="98"/>
      <c r="AX473" s="1320"/>
      <c r="AY473" s="1320"/>
      <c r="AZ473" s="1320"/>
      <c r="BA473" s="1320"/>
      <c r="BB473" s="1320"/>
      <c r="BC473" s="1320"/>
    </row>
    <row r="474" spans="24:55" x14ac:dyDescent="0.25">
      <c r="X474" s="1320"/>
      <c r="Y474" s="1320"/>
      <c r="Z474" s="1320"/>
      <c r="AL474" s="1320"/>
      <c r="AM474" s="1320"/>
      <c r="AN474" s="1320"/>
      <c r="AO474" s="1320"/>
      <c r="AP474" s="1320"/>
      <c r="AQ474" s="1320"/>
      <c r="AR474" s="1320"/>
      <c r="AS474" s="1320"/>
      <c r="AT474" s="1320"/>
      <c r="AU474" s="1320"/>
      <c r="AV474" s="98"/>
      <c r="AW474" s="98"/>
      <c r="AX474" s="1320"/>
      <c r="AY474" s="1320"/>
      <c r="AZ474" s="1320"/>
      <c r="BA474" s="1320"/>
      <c r="BB474" s="1320"/>
      <c r="BC474" s="1320"/>
    </row>
    <row r="475" spans="24:55" x14ac:dyDescent="0.25">
      <c r="X475" s="1320"/>
      <c r="Y475" s="1320"/>
      <c r="Z475" s="1320"/>
      <c r="AL475" s="1320"/>
      <c r="AM475" s="1320"/>
      <c r="AN475" s="1320"/>
      <c r="AO475" s="1320"/>
      <c r="AP475" s="1320"/>
      <c r="AQ475" s="1320"/>
      <c r="AR475" s="1320"/>
      <c r="AS475" s="1320"/>
      <c r="AT475" s="1320"/>
      <c r="AU475" s="1320"/>
      <c r="AV475" s="98"/>
      <c r="AW475" s="98"/>
      <c r="AX475" s="1320"/>
      <c r="AY475" s="1320"/>
      <c r="AZ475" s="1320"/>
      <c r="BA475" s="1320"/>
      <c r="BB475" s="1320"/>
      <c r="BC475" s="1320"/>
    </row>
    <row r="476" spans="24:55" x14ac:dyDescent="0.25">
      <c r="X476" s="1320"/>
      <c r="Y476" s="1320"/>
      <c r="Z476" s="1320"/>
      <c r="AL476" s="1320"/>
      <c r="AM476" s="1320"/>
      <c r="AN476" s="1320"/>
      <c r="AO476" s="1320"/>
      <c r="AP476" s="1320"/>
      <c r="AQ476" s="1320"/>
      <c r="AR476" s="1320"/>
      <c r="AS476" s="1320"/>
      <c r="AT476" s="1320"/>
      <c r="AU476" s="1320"/>
      <c r="AV476" s="98"/>
      <c r="AW476" s="98"/>
      <c r="AX476" s="1320"/>
      <c r="AY476" s="1320"/>
      <c r="AZ476" s="1320"/>
      <c r="BA476" s="1320"/>
      <c r="BB476" s="1320"/>
      <c r="BC476" s="1320"/>
    </row>
    <row r="477" spans="24:55" x14ac:dyDescent="0.25">
      <c r="X477" s="1320"/>
      <c r="Y477" s="1320"/>
      <c r="Z477" s="1320"/>
      <c r="AL477" s="1320"/>
      <c r="AM477" s="1320"/>
      <c r="AN477" s="1320"/>
      <c r="AO477" s="1320"/>
      <c r="AP477" s="1320"/>
      <c r="AQ477" s="1320"/>
      <c r="AR477" s="1320"/>
      <c r="AS477" s="1320"/>
      <c r="AT477" s="1320"/>
      <c r="AU477" s="1320"/>
      <c r="AV477" s="98"/>
      <c r="AW477" s="98"/>
      <c r="AX477" s="1320"/>
      <c r="AY477" s="1320"/>
      <c r="AZ477" s="1320"/>
      <c r="BA477" s="1320"/>
      <c r="BB477" s="1320"/>
      <c r="BC477" s="1320"/>
    </row>
    <row r="478" spans="24:55" x14ac:dyDescent="0.25">
      <c r="X478" s="1320"/>
      <c r="Y478" s="1320"/>
      <c r="Z478" s="1320"/>
      <c r="AL478" s="1320"/>
      <c r="AM478" s="1320"/>
      <c r="AN478" s="1320"/>
      <c r="AO478" s="1320"/>
      <c r="AP478" s="1320"/>
      <c r="AQ478" s="1320"/>
      <c r="AR478" s="1320"/>
      <c r="AS478" s="1320"/>
      <c r="AT478" s="1320"/>
      <c r="AU478" s="1320"/>
      <c r="AV478" s="98"/>
      <c r="AW478" s="98"/>
      <c r="AX478" s="1320"/>
      <c r="AY478" s="1320"/>
      <c r="AZ478" s="1320"/>
      <c r="BA478" s="1320"/>
      <c r="BB478" s="1320"/>
      <c r="BC478" s="1320"/>
    </row>
    <row r="479" spans="24:55" x14ac:dyDescent="0.25">
      <c r="X479" s="1320"/>
      <c r="Y479" s="1320"/>
      <c r="Z479" s="1320"/>
      <c r="AL479" s="1320"/>
      <c r="AM479" s="1320"/>
      <c r="AN479" s="1320"/>
      <c r="AO479" s="1320"/>
      <c r="AP479" s="1320"/>
      <c r="AQ479" s="1320"/>
      <c r="AR479" s="1320"/>
      <c r="AS479" s="1320"/>
      <c r="AT479" s="1320"/>
      <c r="AU479" s="1320"/>
      <c r="AV479" s="98"/>
      <c r="AW479" s="98"/>
      <c r="AX479" s="1320"/>
      <c r="AY479" s="1320"/>
      <c r="AZ479" s="1320"/>
      <c r="BA479" s="1320"/>
      <c r="BB479" s="1320"/>
      <c r="BC479" s="1320"/>
    </row>
    <row r="480" spans="24:55" x14ac:dyDescent="0.25">
      <c r="X480" s="1320"/>
      <c r="Y480" s="1320"/>
      <c r="Z480" s="1320"/>
      <c r="AL480" s="1320"/>
      <c r="AM480" s="1320"/>
      <c r="AN480" s="1320"/>
      <c r="AO480" s="1320"/>
      <c r="AP480" s="1320"/>
      <c r="AQ480" s="1320"/>
      <c r="AR480" s="1320"/>
      <c r="AS480" s="1320"/>
      <c r="AT480" s="1320"/>
      <c r="AU480" s="1320"/>
      <c r="AV480" s="98"/>
      <c r="AW480" s="98"/>
      <c r="AX480" s="1320"/>
      <c r="AY480" s="1320"/>
      <c r="AZ480" s="1320"/>
      <c r="BA480" s="1320"/>
      <c r="BB480" s="1320"/>
      <c r="BC480" s="1320"/>
    </row>
    <row r="481" spans="24:55" x14ac:dyDescent="0.25">
      <c r="X481" s="1320"/>
      <c r="Y481" s="1320"/>
      <c r="Z481" s="1320"/>
      <c r="AL481" s="1320"/>
      <c r="AM481" s="1320"/>
      <c r="AN481" s="1320"/>
      <c r="AO481" s="1320"/>
      <c r="AP481" s="1320"/>
      <c r="AQ481" s="1320"/>
      <c r="AR481" s="1320"/>
      <c r="AS481" s="1320"/>
      <c r="AT481" s="1320"/>
      <c r="AU481" s="1320"/>
      <c r="AV481" s="98"/>
      <c r="AW481" s="98"/>
      <c r="AX481" s="1320"/>
      <c r="AY481" s="1320"/>
      <c r="AZ481" s="1320"/>
      <c r="BA481" s="1320"/>
      <c r="BB481" s="1320"/>
      <c r="BC481" s="1320"/>
    </row>
    <row r="482" spans="24:55" x14ac:dyDescent="0.25">
      <c r="X482" s="1320"/>
      <c r="Y482" s="1320"/>
      <c r="Z482" s="1320"/>
      <c r="AL482" s="1320"/>
      <c r="AM482" s="1320"/>
      <c r="AN482" s="1320"/>
      <c r="AO482" s="1320"/>
      <c r="AP482" s="1320"/>
      <c r="AQ482" s="1320"/>
      <c r="AR482" s="1320"/>
      <c r="AS482" s="1320"/>
      <c r="AT482" s="1320"/>
      <c r="AU482" s="1320"/>
      <c r="AV482" s="98"/>
      <c r="AW482" s="98"/>
      <c r="AX482" s="1320"/>
      <c r="AY482" s="1320"/>
      <c r="AZ482" s="1320"/>
      <c r="BA482" s="1320"/>
      <c r="BB482" s="1320"/>
      <c r="BC482" s="1320"/>
    </row>
    <row r="483" spans="24:55" x14ac:dyDescent="0.25">
      <c r="X483" s="1320"/>
      <c r="Y483" s="1320"/>
      <c r="Z483" s="1320"/>
      <c r="AL483" s="1320"/>
      <c r="AM483" s="1320"/>
      <c r="AN483" s="1320"/>
      <c r="AO483" s="1320"/>
      <c r="AP483" s="1320"/>
      <c r="AQ483" s="1320"/>
      <c r="AR483" s="1320"/>
      <c r="AS483" s="1320"/>
      <c r="AT483" s="1320"/>
      <c r="AU483" s="1320"/>
      <c r="AV483" s="98"/>
      <c r="AW483" s="98"/>
      <c r="AX483" s="1320"/>
      <c r="AY483" s="1320"/>
      <c r="AZ483" s="1320"/>
      <c r="BA483" s="1320"/>
      <c r="BB483" s="1320"/>
      <c r="BC483" s="1320"/>
    </row>
    <row r="484" spans="24:55" x14ac:dyDescent="0.25">
      <c r="X484" s="1320"/>
      <c r="Y484" s="1320"/>
      <c r="Z484" s="1320"/>
      <c r="AL484" s="1320"/>
      <c r="AM484" s="1320"/>
      <c r="AN484" s="1320"/>
      <c r="AO484" s="1320"/>
      <c r="AP484" s="1320"/>
      <c r="AQ484" s="1320"/>
      <c r="AR484" s="1320"/>
      <c r="AS484" s="1320"/>
      <c r="AT484" s="1320"/>
      <c r="AU484" s="1320"/>
      <c r="AV484" s="98"/>
      <c r="AW484" s="98"/>
      <c r="AX484" s="1320"/>
      <c r="AY484" s="1320"/>
      <c r="AZ484" s="1320"/>
      <c r="BA484" s="1320"/>
      <c r="BB484" s="1320"/>
      <c r="BC484" s="1320"/>
    </row>
    <row r="485" spans="24:55" x14ac:dyDescent="0.25">
      <c r="X485" s="1320"/>
      <c r="Y485" s="1320"/>
      <c r="Z485" s="1320"/>
      <c r="AL485" s="1320"/>
      <c r="AM485" s="1320"/>
      <c r="AN485" s="1320"/>
      <c r="AO485" s="1320"/>
      <c r="AP485" s="1320"/>
      <c r="AQ485" s="1320"/>
      <c r="AR485" s="1320"/>
      <c r="AS485" s="1320"/>
      <c r="AT485" s="1320"/>
      <c r="AU485" s="1320"/>
      <c r="AV485" s="98"/>
      <c r="AW485" s="98"/>
      <c r="AX485" s="1320"/>
      <c r="AY485" s="1320"/>
      <c r="AZ485" s="1320"/>
      <c r="BA485" s="1320"/>
      <c r="BB485" s="1320"/>
      <c r="BC485" s="1320"/>
    </row>
    <row r="486" spans="24:55" x14ac:dyDescent="0.25">
      <c r="X486" s="1320"/>
      <c r="Y486" s="1320"/>
      <c r="Z486" s="1320"/>
      <c r="AL486" s="1320"/>
      <c r="AM486" s="1320"/>
      <c r="AN486" s="1320"/>
      <c r="AO486" s="1320"/>
      <c r="AP486" s="1320"/>
      <c r="AQ486" s="1320"/>
      <c r="AR486" s="1320"/>
      <c r="AS486" s="1320"/>
      <c r="AT486" s="1320"/>
      <c r="AU486" s="1320"/>
      <c r="AV486" s="98"/>
      <c r="AW486" s="98"/>
      <c r="AX486" s="1320"/>
      <c r="AY486" s="1320"/>
      <c r="AZ486" s="1320"/>
      <c r="BA486" s="1320"/>
      <c r="BB486" s="1320"/>
      <c r="BC486" s="1320"/>
    </row>
    <row r="487" spans="24:55" x14ac:dyDescent="0.25">
      <c r="X487" s="1320"/>
      <c r="Y487" s="1320"/>
      <c r="Z487" s="1320"/>
      <c r="AL487" s="1320"/>
      <c r="AM487" s="1320"/>
      <c r="AN487" s="1320"/>
      <c r="AO487" s="1320"/>
      <c r="AP487" s="1320"/>
      <c r="AQ487" s="1320"/>
      <c r="AR487" s="1320"/>
      <c r="AS487" s="1320"/>
      <c r="AT487" s="1320"/>
      <c r="AU487" s="1320"/>
      <c r="AV487" s="98"/>
      <c r="AW487" s="98"/>
      <c r="AX487" s="1320"/>
      <c r="AY487" s="1320"/>
      <c r="AZ487" s="1320"/>
      <c r="BA487" s="1320"/>
      <c r="BB487" s="1320"/>
      <c r="BC487" s="1320"/>
    </row>
    <row r="488" spans="24:55" x14ac:dyDescent="0.25">
      <c r="X488" s="1320"/>
      <c r="Y488" s="1320"/>
      <c r="Z488" s="1320"/>
      <c r="AL488" s="1320"/>
      <c r="AM488" s="1320"/>
      <c r="AN488" s="1320"/>
      <c r="AO488" s="1320"/>
      <c r="AP488" s="1320"/>
      <c r="AQ488" s="1320"/>
      <c r="AR488" s="1320"/>
      <c r="AS488" s="1320"/>
      <c r="AT488" s="1320"/>
      <c r="AU488" s="1320"/>
      <c r="AV488" s="98"/>
      <c r="AW488" s="98"/>
      <c r="AX488" s="1320"/>
      <c r="AY488" s="1320"/>
      <c r="AZ488" s="1320"/>
      <c r="BA488" s="1320"/>
      <c r="BB488" s="1320"/>
      <c r="BC488" s="1320"/>
    </row>
    <row r="489" spans="24:55" x14ac:dyDescent="0.25">
      <c r="X489" s="1320"/>
      <c r="Y489" s="1320"/>
      <c r="Z489" s="1320"/>
      <c r="AL489" s="1320"/>
      <c r="AM489" s="1320"/>
      <c r="AN489" s="1320"/>
      <c r="AO489" s="1320"/>
      <c r="AP489" s="1320"/>
      <c r="AQ489" s="1320"/>
      <c r="AR489" s="1320"/>
      <c r="AS489" s="1320"/>
      <c r="AT489" s="1320"/>
      <c r="AU489" s="1320"/>
      <c r="AV489" s="98"/>
      <c r="AW489" s="98"/>
      <c r="AX489" s="1320"/>
      <c r="AY489" s="1320"/>
      <c r="AZ489" s="1320"/>
      <c r="BA489" s="1320"/>
      <c r="BB489" s="1320"/>
      <c r="BC489" s="1320"/>
    </row>
    <row r="490" spans="24:55" x14ac:dyDescent="0.25">
      <c r="X490" s="1320"/>
      <c r="Y490" s="1320"/>
      <c r="Z490" s="1320"/>
      <c r="AL490" s="1320"/>
      <c r="AM490" s="1320"/>
      <c r="AN490" s="1320"/>
      <c r="AO490" s="1320"/>
      <c r="AP490" s="1320"/>
      <c r="AQ490" s="1320"/>
      <c r="AR490" s="1320"/>
      <c r="AS490" s="1320"/>
      <c r="AT490" s="1320"/>
      <c r="AU490" s="1320"/>
      <c r="AV490" s="98"/>
      <c r="AW490" s="98"/>
      <c r="AX490" s="1320"/>
      <c r="AY490" s="1320"/>
      <c r="AZ490" s="1320"/>
      <c r="BA490" s="1320"/>
      <c r="BB490" s="1320"/>
      <c r="BC490" s="1320"/>
    </row>
    <row r="491" spans="24:55" x14ac:dyDescent="0.25">
      <c r="X491" s="1320"/>
      <c r="Y491" s="1320"/>
      <c r="Z491" s="1320"/>
      <c r="AL491" s="1320"/>
      <c r="AM491" s="1320"/>
      <c r="AN491" s="1320"/>
      <c r="AO491" s="1320"/>
      <c r="AP491" s="1320"/>
      <c r="AQ491" s="1320"/>
      <c r="AR491" s="1320"/>
      <c r="AS491" s="1320"/>
      <c r="AT491" s="1320"/>
      <c r="AU491" s="1320"/>
      <c r="AV491" s="98"/>
      <c r="AW491" s="98"/>
      <c r="AX491" s="1320"/>
      <c r="AY491" s="1320"/>
      <c r="AZ491" s="1320"/>
      <c r="BA491" s="1320"/>
      <c r="BB491" s="1320"/>
      <c r="BC491" s="1320"/>
    </row>
    <row r="492" spans="24:55" x14ac:dyDescent="0.25">
      <c r="X492" s="1320"/>
      <c r="Y492" s="1320"/>
      <c r="Z492" s="1320"/>
      <c r="AL492" s="1320"/>
      <c r="AM492" s="1320"/>
      <c r="AN492" s="1320"/>
      <c r="AO492" s="1320"/>
      <c r="AP492" s="1320"/>
      <c r="AQ492" s="1320"/>
      <c r="AR492" s="1320"/>
      <c r="AS492" s="1320"/>
      <c r="AT492" s="1320"/>
      <c r="AU492" s="1320"/>
      <c r="AV492" s="98"/>
      <c r="AW492" s="98"/>
      <c r="AX492" s="1320"/>
      <c r="AY492" s="1320"/>
      <c r="AZ492" s="1320"/>
      <c r="BA492" s="1320"/>
      <c r="BB492" s="1320"/>
      <c r="BC492" s="1320"/>
    </row>
    <row r="493" spans="24:55" x14ac:dyDescent="0.25">
      <c r="X493" s="1320"/>
      <c r="Y493" s="1320"/>
      <c r="Z493" s="1320"/>
      <c r="AL493" s="1320"/>
      <c r="AM493" s="1320"/>
      <c r="AN493" s="1320"/>
      <c r="AO493" s="1320"/>
      <c r="AP493" s="1320"/>
      <c r="AQ493" s="1320"/>
      <c r="AR493" s="1320"/>
      <c r="AS493" s="1320"/>
      <c r="AT493" s="1320"/>
      <c r="AU493" s="1320"/>
      <c r="AV493" s="98"/>
      <c r="AW493" s="98"/>
      <c r="AX493" s="1320"/>
      <c r="AY493" s="1320"/>
      <c r="AZ493" s="1320"/>
      <c r="BA493" s="1320"/>
      <c r="BB493" s="1320"/>
      <c r="BC493" s="1320"/>
    </row>
    <row r="494" spans="24:55" x14ac:dyDescent="0.25">
      <c r="X494" s="1320"/>
      <c r="Y494" s="1320"/>
      <c r="Z494" s="1320"/>
      <c r="AL494" s="1320"/>
      <c r="AM494" s="1320"/>
      <c r="AN494" s="1320"/>
      <c r="AO494" s="1320"/>
      <c r="AP494" s="1320"/>
      <c r="AQ494" s="1320"/>
      <c r="AR494" s="1320"/>
      <c r="AS494" s="1320"/>
      <c r="AT494" s="1320"/>
      <c r="AU494" s="1320"/>
      <c r="AV494" s="98"/>
      <c r="AW494" s="98"/>
      <c r="AX494" s="1320"/>
      <c r="AY494" s="1320"/>
      <c r="AZ494" s="1320"/>
      <c r="BA494" s="1320"/>
      <c r="BB494" s="1320"/>
      <c r="BC494" s="1320"/>
    </row>
    <row r="495" spans="24:55" x14ac:dyDescent="0.25">
      <c r="X495" s="1320"/>
      <c r="Y495" s="1320"/>
      <c r="Z495" s="1320"/>
      <c r="AL495" s="1320"/>
      <c r="AM495" s="1320"/>
      <c r="AN495" s="1320"/>
      <c r="AO495" s="1320"/>
      <c r="AP495" s="1320"/>
      <c r="AQ495" s="1320"/>
      <c r="AR495" s="1320"/>
      <c r="AS495" s="1320"/>
      <c r="AT495" s="1320"/>
      <c r="AU495" s="1320"/>
      <c r="AV495" s="98"/>
      <c r="AW495" s="98"/>
      <c r="AX495" s="1320"/>
      <c r="AY495" s="1320"/>
      <c r="AZ495" s="1320"/>
      <c r="BA495" s="1320"/>
      <c r="BB495" s="1320"/>
      <c r="BC495" s="1320"/>
    </row>
    <row r="496" spans="24:55" x14ac:dyDescent="0.25">
      <c r="X496" s="1320"/>
      <c r="Y496" s="1320"/>
      <c r="Z496" s="1320"/>
      <c r="AL496" s="1320"/>
      <c r="AM496" s="1320"/>
      <c r="AN496" s="1320"/>
      <c r="AO496" s="1320"/>
      <c r="AP496" s="1320"/>
      <c r="AQ496" s="1320"/>
      <c r="AR496" s="1320"/>
      <c r="AS496" s="1320"/>
      <c r="AT496" s="1320"/>
      <c r="AU496" s="1320"/>
      <c r="AV496" s="98"/>
      <c r="AW496" s="98"/>
      <c r="AX496" s="1320"/>
      <c r="AY496" s="1320"/>
      <c r="AZ496" s="1320"/>
      <c r="BA496" s="1320"/>
      <c r="BB496" s="1320"/>
      <c r="BC496" s="1320"/>
    </row>
    <row r="497" spans="24:55" x14ac:dyDescent="0.25">
      <c r="X497" s="1320"/>
      <c r="Y497" s="1320"/>
      <c r="Z497" s="1320"/>
      <c r="AL497" s="1320"/>
      <c r="AM497" s="1320"/>
      <c r="AN497" s="1320"/>
      <c r="AO497" s="1320"/>
      <c r="AP497" s="1320"/>
      <c r="AQ497" s="1320"/>
      <c r="AR497" s="1320"/>
      <c r="AS497" s="1320"/>
      <c r="AT497" s="1320"/>
      <c r="AU497" s="1320"/>
      <c r="AV497" s="98"/>
      <c r="AW497" s="98"/>
      <c r="AX497" s="1320"/>
      <c r="AY497" s="1320"/>
      <c r="AZ497" s="1320"/>
      <c r="BA497" s="1320"/>
      <c r="BB497" s="1320"/>
      <c r="BC497" s="1320"/>
    </row>
    <row r="498" spans="24:55" x14ac:dyDescent="0.25">
      <c r="X498" s="1320"/>
      <c r="Y498" s="1320"/>
      <c r="Z498" s="1320"/>
      <c r="AL498" s="1320"/>
      <c r="AM498" s="1320"/>
      <c r="AN498" s="1320"/>
      <c r="AO498" s="1320"/>
      <c r="AP498" s="1320"/>
      <c r="AQ498" s="1320"/>
      <c r="AR498" s="1320"/>
      <c r="AS498" s="1320"/>
      <c r="AT498" s="1320"/>
      <c r="AU498" s="1320"/>
      <c r="AV498" s="98"/>
      <c r="AW498" s="98"/>
      <c r="AX498" s="1320"/>
      <c r="AY498" s="1320"/>
      <c r="AZ498" s="1320"/>
      <c r="BA498" s="1320"/>
      <c r="BB498" s="1320"/>
      <c r="BC498" s="1320"/>
    </row>
    <row r="499" spans="24:55" x14ac:dyDescent="0.25">
      <c r="X499" s="1320"/>
      <c r="Y499" s="1320"/>
      <c r="Z499" s="1320"/>
      <c r="AL499" s="1320"/>
      <c r="AM499" s="1320"/>
      <c r="AN499" s="1320"/>
      <c r="AO499" s="1320"/>
      <c r="AP499" s="1320"/>
      <c r="AQ499" s="1320"/>
      <c r="AR499" s="1320"/>
      <c r="AS499" s="1320"/>
      <c r="AT499" s="1320"/>
      <c r="AU499" s="1320"/>
      <c r="AV499" s="98"/>
      <c r="AW499" s="98"/>
      <c r="AX499" s="1320"/>
      <c r="AY499" s="1320"/>
      <c r="AZ499" s="1320"/>
      <c r="BA499" s="1320"/>
      <c r="BB499" s="1320"/>
      <c r="BC499" s="1320"/>
    </row>
    <row r="500" spans="24:55" x14ac:dyDescent="0.25">
      <c r="X500" s="1320"/>
      <c r="Y500" s="1320"/>
      <c r="Z500" s="1320"/>
      <c r="AL500" s="1320"/>
      <c r="AM500" s="1320"/>
      <c r="AN500" s="1320"/>
      <c r="AO500" s="1320"/>
      <c r="AP500" s="1320"/>
      <c r="AQ500" s="1320"/>
      <c r="AR500" s="1320"/>
      <c r="AS500" s="1320"/>
      <c r="AT500" s="1320"/>
      <c r="AU500" s="1320"/>
      <c r="AV500" s="98"/>
      <c r="AW500" s="98"/>
      <c r="AX500" s="1320"/>
      <c r="AY500" s="1320"/>
      <c r="AZ500" s="1320"/>
      <c r="BA500" s="1320"/>
      <c r="BB500" s="1320"/>
      <c r="BC500" s="1320"/>
    </row>
    <row r="501" spans="24:55" x14ac:dyDescent="0.25">
      <c r="X501" s="1320"/>
      <c r="Y501" s="1320"/>
      <c r="Z501" s="1320"/>
      <c r="AL501" s="1320"/>
      <c r="AM501" s="1320"/>
      <c r="AN501" s="1320"/>
      <c r="AO501" s="1320"/>
      <c r="AP501" s="1320"/>
      <c r="AQ501" s="1320"/>
      <c r="AR501" s="1320"/>
      <c r="AS501" s="1320"/>
      <c r="AT501" s="1320"/>
      <c r="AU501" s="1320"/>
      <c r="AV501" s="98"/>
      <c r="AW501" s="98"/>
      <c r="AX501" s="1320"/>
      <c r="AY501" s="1320"/>
      <c r="AZ501" s="1320"/>
      <c r="BA501" s="1320"/>
      <c r="BB501" s="1320"/>
      <c r="BC501" s="1320"/>
    </row>
    <row r="502" spans="24:55" x14ac:dyDescent="0.25">
      <c r="X502" s="1320"/>
      <c r="Y502" s="1320"/>
      <c r="Z502" s="1320"/>
      <c r="AL502" s="1320"/>
      <c r="AM502" s="1320"/>
      <c r="AN502" s="1320"/>
      <c r="AO502" s="1320"/>
      <c r="AP502" s="1320"/>
      <c r="AQ502" s="1320"/>
      <c r="AR502" s="1320"/>
      <c r="AS502" s="1320"/>
      <c r="AT502" s="1320"/>
      <c r="AU502" s="1320"/>
      <c r="AV502" s="98"/>
      <c r="AW502" s="98"/>
      <c r="AX502" s="1320"/>
      <c r="AY502" s="1320"/>
      <c r="AZ502" s="1320"/>
      <c r="BA502" s="1320"/>
      <c r="BB502" s="1320"/>
      <c r="BC502" s="1320"/>
    </row>
    <row r="503" spans="24:55" x14ac:dyDescent="0.25">
      <c r="X503" s="1320"/>
      <c r="Y503" s="1320"/>
      <c r="Z503" s="1320"/>
      <c r="AL503" s="1320"/>
      <c r="AM503" s="1320"/>
      <c r="AN503" s="1320"/>
      <c r="AO503" s="1320"/>
      <c r="AP503" s="1320"/>
      <c r="AQ503" s="1320"/>
      <c r="AR503" s="1320"/>
      <c r="AS503" s="1320"/>
      <c r="AT503" s="1320"/>
      <c r="AU503" s="1320"/>
      <c r="AV503" s="98"/>
      <c r="AW503" s="98"/>
      <c r="AX503" s="1320"/>
      <c r="AY503" s="1320"/>
      <c r="AZ503" s="1320"/>
      <c r="BA503" s="1320"/>
      <c r="BB503" s="1320"/>
      <c r="BC503" s="1320"/>
    </row>
    <row r="504" spans="24:55" x14ac:dyDescent="0.25">
      <c r="X504" s="1320"/>
      <c r="Y504" s="1320"/>
      <c r="Z504" s="1320"/>
      <c r="AL504" s="1320"/>
      <c r="AM504" s="1320"/>
      <c r="AN504" s="1320"/>
      <c r="AO504" s="1320"/>
      <c r="AP504" s="1320"/>
      <c r="AQ504" s="1320"/>
      <c r="AR504" s="1320"/>
      <c r="AS504" s="1320"/>
      <c r="AT504" s="1320"/>
      <c r="AU504" s="1320"/>
      <c r="AV504" s="98"/>
      <c r="AW504" s="98"/>
      <c r="AX504" s="1320"/>
      <c r="AY504" s="1320"/>
      <c r="AZ504" s="1320"/>
      <c r="BA504" s="1320"/>
      <c r="BB504" s="1320"/>
      <c r="BC504" s="1320"/>
    </row>
    <row r="505" spans="24:55" x14ac:dyDescent="0.25">
      <c r="X505" s="1320"/>
      <c r="Y505" s="1320"/>
      <c r="Z505" s="1320"/>
      <c r="AL505" s="1320"/>
      <c r="AM505" s="1320"/>
      <c r="AN505" s="1320"/>
      <c r="AO505" s="1320"/>
      <c r="AP505" s="1320"/>
      <c r="AQ505" s="1320"/>
      <c r="AR505" s="1320"/>
      <c r="AS505" s="1320"/>
      <c r="AT505" s="1320"/>
      <c r="AU505" s="1320"/>
      <c r="AV505" s="98"/>
      <c r="AW505" s="98"/>
      <c r="AX505" s="1320"/>
      <c r="AY505" s="1320"/>
      <c r="AZ505" s="1320"/>
      <c r="BA505" s="1320"/>
      <c r="BB505" s="1320"/>
      <c r="BC505" s="1320"/>
    </row>
    <row r="506" spans="24:55" x14ac:dyDescent="0.25">
      <c r="X506" s="1320"/>
      <c r="Y506" s="1320"/>
      <c r="Z506" s="1320"/>
      <c r="AL506" s="1320"/>
      <c r="AM506" s="1320"/>
      <c r="AN506" s="1320"/>
      <c r="AO506" s="1320"/>
      <c r="AP506" s="1320"/>
      <c r="AQ506" s="1320"/>
      <c r="AR506" s="1320"/>
      <c r="AS506" s="1320"/>
      <c r="AT506" s="1320"/>
      <c r="AU506" s="1320"/>
      <c r="AV506" s="98"/>
      <c r="AW506" s="98"/>
      <c r="AX506" s="1320"/>
      <c r="AY506" s="1320"/>
      <c r="AZ506" s="1320"/>
      <c r="BA506" s="1320"/>
      <c r="BB506" s="1320"/>
      <c r="BC506" s="1320"/>
    </row>
    <row r="507" spans="24:55" x14ac:dyDescent="0.25">
      <c r="X507" s="1320"/>
      <c r="Y507" s="1320"/>
      <c r="Z507" s="1320"/>
      <c r="AL507" s="1320"/>
      <c r="AM507" s="1320"/>
      <c r="AN507" s="1320"/>
      <c r="AO507" s="1320"/>
      <c r="AP507" s="1320"/>
      <c r="AQ507" s="1320"/>
      <c r="AR507" s="1320"/>
      <c r="AS507" s="1320"/>
      <c r="AT507" s="1320"/>
      <c r="AU507" s="1320"/>
      <c r="AV507" s="98"/>
      <c r="AW507" s="98"/>
      <c r="AX507" s="1320"/>
      <c r="AY507" s="1320"/>
      <c r="AZ507" s="1320"/>
      <c r="BA507" s="1320"/>
      <c r="BB507" s="1320"/>
      <c r="BC507" s="1320"/>
    </row>
    <row r="508" spans="24:55" x14ac:dyDescent="0.25">
      <c r="X508" s="1320"/>
      <c r="Y508" s="1320"/>
      <c r="Z508" s="1320"/>
      <c r="AL508" s="1320"/>
      <c r="AM508" s="1320"/>
      <c r="AN508" s="1320"/>
      <c r="AO508" s="1320"/>
      <c r="AP508" s="1320"/>
      <c r="AQ508" s="1320"/>
      <c r="AR508" s="1320"/>
      <c r="AS508" s="1320"/>
      <c r="AT508" s="1320"/>
      <c r="AU508" s="1320"/>
      <c r="AV508" s="98"/>
      <c r="AW508" s="98"/>
      <c r="AX508" s="1320"/>
      <c r="AY508" s="1320"/>
      <c r="AZ508" s="1320"/>
      <c r="BA508" s="1320"/>
      <c r="BB508" s="1320"/>
      <c r="BC508" s="1320"/>
    </row>
    <row r="509" spans="24:55" x14ac:dyDescent="0.25">
      <c r="X509" s="1320"/>
      <c r="Y509" s="1320"/>
      <c r="Z509" s="1320"/>
      <c r="AL509" s="1320"/>
      <c r="AM509" s="1320"/>
      <c r="AN509" s="1320"/>
      <c r="AO509" s="1320"/>
      <c r="AP509" s="1320"/>
      <c r="AQ509" s="1320"/>
      <c r="AR509" s="1320"/>
      <c r="AS509" s="1320"/>
      <c r="AT509" s="1320"/>
      <c r="AU509" s="1320"/>
      <c r="AV509" s="98"/>
      <c r="AW509" s="98"/>
      <c r="AX509" s="1320"/>
      <c r="AY509" s="1320"/>
      <c r="AZ509" s="1320"/>
      <c r="BA509" s="1320"/>
      <c r="BB509" s="1320"/>
      <c r="BC509" s="1320"/>
    </row>
    <row r="510" spans="24:55" x14ac:dyDescent="0.25">
      <c r="X510" s="1320"/>
      <c r="Y510" s="1320"/>
      <c r="Z510" s="1320"/>
      <c r="AL510" s="1320"/>
      <c r="AM510" s="1320"/>
      <c r="AN510" s="1320"/>
      <c r="AO510" s="1320"/>
      <c r="AP510" s="1320"/>
      <c r="AQ510" s="1320"/>
      <c r="AR510" s="1320"/>
      <c r="AS510" s="1320"/>
      <c r="AT510" s="1320"/>
      <c r="AU510" s="1320"/>
      <c r="AV510" s="98"/>
      <c r="AW510" s="98"/>
      <c r="AX510" s="1320"/>
      <c r="AY510" s="1320"/>
      <c r="AZ510" s="1320"/>
      <c r="BA510" s="1320"/>
      <c r="BB510" s="1320"/>
      <c r="BC510" s="1320"/>
    </row>
    <row r="511" spans="24:55" x14ac:dyDescent="0.25">
      <c r="X511" s="1320"/>
      <c r="Y511" s="1320"/>
      <c r="Z511" s="1320"/>
      <c r="AL511" s="1320"/>
      <c r="AM511" s="1320"/>
      <c r="AN511" s="1320"/>
      <c r="AO511" s="1320"/>
      <c r="AP511" s="1320"/>
      <c r="AQ511" s="1320"/>
      <c r="AR511" s="1320"/>
      <c r="AS511" s="1320"/>
      <c r="AT511" s="1320"/>
      <c r="AU511" s="1320"/>
      <c r="AV511" s="98"/>
      <c r="AW511" s="98"/>
      <c r="AX511" s="1320"/>
      <c r="AY511" s="1320"/>
      <c r="AZ511" s="1320"/>
      <c r="BA511" s="1320"/>
      <c r="BB511" s="1320"/>
      <c r="BC511" s="1320"/>
    </row>
    <row r="512" spans="24:55" x14ac:dyDescent="0.25">
      <c r="X512" s="1320"/>
      <c r="Y512" s="1320"/>
      <c r="Z512" s="1320"/>
      <c r="AL512" s="1320"/>
      <c r="AM512" s="1320"/>
      <c r="AN512" s="1320"/>
      <c r="AO512" s="1320"/>
      <c r="AP512" s="1320"/>
      <c r="AQ512" s="1320"/>
      <c r="AR512" s="1320"/>
      <c r="AS512" s="1320"/>
      <c r="AT512" s="1320"/>
      <c r="AU512" s="1320"/>
      <c r="AV512" s="98"/>
      <c r="AW512" s="98"/>
      <c r="AX512" s="1320"/>
      <c r="AY512" s="1320"/>
      <c r="AZ512" s="1320"/>
      <c r="BA512" s="1320"/>
      <c r="BB512" s="1320"/>
      <c r="BC512" s="1320"/>
    </row>
    <row r="513" spans="24:55" x14ac:dyDescent="0.25">
      <c r="X513" s="1320"/>
      <c r="Y513" s="1320"/>
      <c r="Z513" s="1320"/>
      <c r="AL513" s="1320"/>
      <c r="AM513" s="1320"/>
      <c r="AN513" s="1320"/>
      <c r="AO513" s="1320"/>
      <c r="AP513" s="1320"/>
      <c r="AQ513" s="1320"/>
      <c r="AR513" s="1320"/>
      <c r="AS513" s="1320"/>
      <c r="AT513" s="1320"/>
      <c r="AU513" s="1320"/>
      <c r="AV513" s="98"/>
      <c r="AW513" s="98"/>
      <c r="AX513" s="1320"/>
      <c r="AY513" s="1320"/>
      <c r="AZ513" s="1320"/>
      <c r="BA513" s="1320"/>
      <c r="BB513" s="1320"/>
      <c r="BC513" s="1320"/>
    </row>
    <row r="514" spans="24:55" x14ac:dyDescent="0.25">
      <c r="X514" s="1320"/>
      <c r="Y514" s="1320"/>
      <c r="Z514" s="1320"/>
      <c r="AL514" s="1320"/>
      <c r="AM514" s="1320"/>
      <c r="AN514" s="1320"/>
      <c r="AO514" s="1320"/>
      <c r="AP514" s="1320"/>
      <c r="AQ514" s="1320"/>
      <c r="AR514" s="1320"/>
      <c r="AS514" s="1320"/>
      <c r="AT514" s="1320"/>
      <c r="AU514" s="1320"/>
      <c r="AV514" s="98"/>
      <c r="AW514" s="98"/>
      <c r="AX514" s="1320"/>
      <c r="AY514" s="1320"/>
      <c r="AZ514" s="1320"/>
      <c r="BA514" s="1320"/>
      <c r="BB514" s="1320"/>
      <c r="BC514" s="1320"/>
    </row>
    <row r="515" spans="24:55" x14ac:dyDescent="0.25">
      <c r="X515" s="1320"/>
      <c r="Y515" s="1320"/>
      <c r="Z515" s="1320"/>
      <c r="AL515" s="1320"/>
      <c r="AM515" s="1320"/>
      <c r="AN515" s="1320"/>
      <c r="AO515" s="1320"/>
      <c r="AP515" s="1320"/>
      <c r="AQ515" s="1320"/>
      <c r="AR515" s="1320"/>
      <c r="AS515" s="1320"/>
      <c r="AT515" s="1320"/>
      <c r="AU515" s="1320"/>
      <c r="AV515" s="98"/>
      <c r="AW515" s="98"/>
      <c r="AX515" s="1320"/>
      <c r="AY515" s="1320"/>
      <c r="AZ515" s="1320"/>
      <c r="BA515" s="1320"/>
      <c r="BB515" s="1320"/>
      <c r="BC515" s="1320"/>
    </row>
    <row r="516" spans="24:55" x14ac:dyDescent="0.25">
      <c r="X516" s="1320"/>
      <c r="Y516" s="1320"/>
      <c r="Z516" s="1320"/>
      <c r="AL516" s="1320"/>
      <c r="AM516" s="1320"/>
      <c r="AN516" s="1320"/>
      <c r="AO516" s="1320"/>
      <c r="AP516" s="1320"/>
      <c r="AQ516" s="1320"/>
      <c r="AR516" s="1320"/>
      <c r="AS516" s="1320"/>
      <c r="AT516" s="1320"/>
      <c r="AU516" s="1320"/>
      <c r="AV516" s="98"/>
      <c r="AW516" s="98"/>
      <c r="AX516" s="1320"/>
      <c r="AY516" s="1320"/>
      <c r="AZ516" s="1320"/>
      <c r="BA516" s="1320"/>
      <c r="BB516" s="1320"/>
      <c r="BC516" s="1320"/>
    </row>
    <row r="517" spans="24:55" x14ac:dyDescent="0.25">
      <c r="X517" s="1320"/>
      <c r="Y517" s="1320"/>
      <c r="Z517" s="1320"/>
      <c r="AL517" s="1320"/>
      <c r="AM517" s="1320"/>
      <c r="AN517" s="1320"/>
      <c r="AO517" s="1320"/>
      <c r="AP517" s="1320"/>
      <c r="AQ517" s="1320"/>
      <c r="AR517" s="1320"/>
      <c r="AS517" s="1320"/>
      <c r="AT517" s="1320"/>
      <c r="AU517" s="1320"/>
      <c r="AV517" s="98"/>
      <c r="AW517" s="98"/>
      <c r="AX517" s="1320"/>
      <c r="AY517" s="1320"/>
      <c r="AZ517" s="1320"/>
      <c r="BA517" s="1320"/>
      <c r="BB517" s="1320"/>
      <c r="BC517" s="1320"/>
    </row>
    <row r="518" spans="24:55" x14ac:dyDescent="0.25">
      <c r="X518" s="1320"/>
      <c r="Y518" s="1320"/>
      <c r="Z518" s="1320"/>
      <c r="AL518" s="1320"/>
      <c r="AM518" s="1320"/>
      <c r="AN518" s="1320"/>
      <c r="AO518" s="1320"/>
      <c r="AP518" s="1320"/>
      <c r="AQ518" s="1320"/>
      <c r="AR518" s="1320"/>
      <c r="AS518" s="1320"/>
      <c r="AT518" s="1320"/>
      <c r="AU518" s="1320"/>
      <c r="AV518" s="98"/>
      <c r="AW518" s="98"/>
      <c r="AX518" s="1320"/>
      <c r="AY518" s="1320"/>
      <c r="AZ518" s="1320"/>
      <c r="BA518" s="1320"/>
      <c r="BB518" s="1320"/>
      <c r="BC518" s="1320"/>
    </row>
    <row r="519" spans="24:55" x14ac:dyDescent="0.25">
      <c r="X519" s="1320"/>
      <c r="Y519" s="1320"/>
      <c r="Z519" s="1320"/>
      <c r="AL519" s="1320"/>
      <c r="AM519" s="1320"/>
      <c r="AN519" s="1320"/>
      <c r="AO519" s="1320"/>
      <c r="AP519" s="1320"/>
      <c r="AQ519" s="1320"/>
      <c r="AR519" s="1320"/>
      <c r="AS519" s="1320"/>
      <c r="AT519" s="1320"/>
      <c r="AU519" s="1320"/>
      <c r="AV519" s="98"/>
      <c r="AW519" s="98"/>
      <c r="AX519" s="1320"/>
      <c r="AY519" s="1320"/>
      <c r="AZ519" s="1320"/>
      <c r="BA519" s="1320"/>
      <c r="BB519" s="1320"/>
      <c r="BC519" s="1320"/>
    </row>
    <row r="520" spans="24:55" x14ac:dyDescent="0.25">
      <c r="X520" s="1320"/>
      <c r="Y520" s="1320"/>
      <c r="Z520" s="1320"/>
      <c r="AL520" s="1320"/>
      <c r="AM520" s="1320"/>
      <c r="AN520" s="1320"/>
      <c r="AO520" s="1320"/>
      <c r="AP520" s="1320"/>
      <c r="AQ520" s="1320"/>
      <c r="AR520" s="1320"/>
      <c r="AS520" s="1320"/>
      <c r="AT520" s="1320"/>
      <c r="AU520" s="1320"/>
      <c r="AV520" s="98"/>
      <c r="AW520" s="98"/>
      <c r="AX520" s="1320"/>
      <c r="AY520" s="1320"/>
      <c r="AZ520" s="1320"/>
      <c r="BA520" s="1320"/>
      <c r="BB520" s="1320"/>
      <c r="BC520" s="1320"/>
    </row>
    <row r="521" spans="24:55" x14ac:dyDescent="0.25">
      <c r="X521" s="1320"/>
      <c r="Y521" s="1320"/>
      <c r="Z521" s="1320"/>
      <c r="AL521" s="1320"/>
      <c r="AM521" s="1320"/>
      <c r="AN521" s="1320"/>
      <c r="AO521" s="1320"/>
      <c r="AP521" s="1320"/>
      <c r="AQ521" s="1320"/>
      <c r="AR521" s="1320"/>
      <c r="AS521" s="1320"/>
      <c r="AT521" s="1320"/>
      <c r="AU521" s="1320"/>
      <c r="AV521" s="98"/>
      <c r="AW521" s="98"/>
      <c r="AX521" s="1320"/>
      <c r="AY521" s="1320"/>
      <c r="AZ521" s="1320"/>
      <c r="BA521" s="1320"/>
      <c r="BB521" s="1320"/>
      <c r="BC521" s="1320"/>
    </row>
    <row r="522" spans="24:55" x14ac:dyDescent="0.25">
      <c r="X522" s="1320"/>
      <c r="Y522" s="1320"/>
      <c r="Z522" s="1320"/>
      <c r="AL522" s="1320"/>
      <c r="AM522" s="1320"/>
      <c r="AN522" s="1320"/>
      <c r="AO522" s="1320"/>
      <c r="AP522" s="1320"/>
      <c r="AQ522" s="1320"/>
      <c r="AR522" s="1320"/>
      <c r="AS522" s="1320"/>
      <c r="AT522" s="1320"/>
      <c r="AU522" s="1320"/>
      <c r="AV522" s="98"/>
      <c r="AW522" s="98"/>
      <c r="AX522" s="1320"/>
      <c r="AY522" s="1320"/>
      <c r="AZ522" s="1320"/>
      <c r="BA522" s="1320"/>
      <c r="BB522" s="1320"/>
      <c r="BC522" s="1320"/>
    </row>
    <row r="523" spans="24:55" x14ac:dyDescent="0.25">
      <c r="X523" s="1320"/>
      <c r="Y523" s="1320"/>
      <c r="Z523" s="1320"/>
      <c r="AL523" s="1320"/>
      <c r="AM523" s="1320"/>
      <c r="AN523" s="1320"/>
      <c r="AO523" s="1320"/>
      <c r="AP523" s="1320"/>
      <c r="AQ523" s="1320"/>
      <c r="AR523" s="1320"/>
      <c r="AS523" s="1320"/>
      <c r="AT523" s="1320"/>
      <c r="AU523" s="1320"/>
      <c r="AV523" s="98"/>
      <c r="AW523" s="98"/>
      <c r="AX523" s="1320"/>
      <c r="AY523" s="1320"/>
      <c r="AZ523" s="1320"/>
      <c r="BA523" s="1320"/>
      <c r="BB523" s="1320"/>
      <c r="BC523" s="1320"/>
    </row>
    <row r="524" spans="24:55" x14ac:dyDescent="0.25">
      <c r="X524" s="1320"/>
      <c r="Y524" s="1320"/>
      <c r="Z524" s="1320"/>
      <c r="AL524" s="1320"/>
      <c r="AM524" s="1320"/>
      <c r="AN524" s="1320"/>
      <c r="AO524" s="1320"/>
      <c r="AP524" s="1320"/>
      <c r="AQ524" s="1320"/>
      <c r="AR524" s="1320"/>
      <c r="AS524" s="1320"/>
      <c r="AT524" s="1320"/>
      <c r="AU524" s="1320"/>
      <c r="AV524" s="98"/>
      <c r="AW524" s="98"/>
      <c r="AX524" s="1320"/>
      <c r="AY524" s="1320"/>
      <c r="AZ524" s="1320"/>
      <c r="BA524" s="1320"/>
      <c r="BB524" s="1320"/>
      <c r="BC524" s="1320"/>
    </row>
    <row r="525" spans="24:55" x14ac:dyDescent="0.25">
      <c r="X525" s="1320"/>
      <c r="Y525" s="1320"/>
      <c r="Z525" s="1320"/>
      <c r="AL525" s="1320"/>
      <c r="AM525" s="1320"/>
      <c r="AN525" s="1320"/>
      <c r="AO525" s="1320"/>
      <c r="AP525" s="1320"/>
      <c r="AQ525" s="1320"/>
      <c r="AR525" s="1320"/>
      <c r="AS525" s="1320"/>
      <c r="AT525" s="1320"/>
      <c r="AU525" s="1320"/>
      <c r="AV525" s="98"/>
      <c r="AW525" s="98"/>
      <c r="AX525" s="1320"/>
      <c r="AY525" s="1320"/>
      <c r="AZ525" s="1320"/>
      <c r="BA525" s="1320"/>
      <c r="BB525" s="1320"/>
      <c r="BC525" s="1320"/>
    </row>
    <row r="526" spans="24:55" x14ac:dyDescent="0.25">
      <c r="X526" s="1320"/>
      <c r="Y526" s="1320"/>
      <c r="Z526" s="1320"/>
      <c r="AL526" s="1320"/>
      <c r="AM526" s="1320"/>
      <c r="AN526" s="1320"/>
      <c r="AO526" s="1320"/>
      <c r="AP526" s="1320"/>
      <c r="AQ526" s="1320"/>
      <c r="AR526" s="1320"/>
      <c r="AS526" s="1320"/>
      <c r="AT526" s="1320"/>
      <c r="AU526" s="1320"/>
      <c r="AV526" s="98"/>
      <c r="AW526" s="98"/>
      <c r="AX526" s="1320"/>
      <c r="AY526" s="1320"/>
      <c r="AZ526" s="1320"/>
      <c r="BA526" s="1320"/>
      <c r="BB526" s="1320"/>
      <c r="BC526" s="1320"/>
    </row>
    <row r="527" spans="24:55" x14ac:dyDescent="0.25">
      <c r="X527" s="1320"/>
      <c r="Y527" s="1320"/>
      <c r="Z527" s="1320"/>
      <c r="AL527" s="1320"/>
      <c r="AM527" s="1320"/>
      <c r="AN527" s="1320"/>
      <c r="AO527" s="1320"/>
      <c r="AP527" s="1320"/>
      <c r="AQ527" s="1320"/>
      <c r="AR527" s="1320"/>
      <c r="AS527" s="1320"/>
      <c r="AT527" s="1320"/>
      <c r="AU527" s="1320"/>
      <c r="AV527" s="98"/>
      <c r="AW527" s="98"/>
      <c r="AX527" s="1320"/>
      <c r="AY527" s="1320"/>
      <c r="AZ527" s="1320"/>
      <c r="BA527" s="1320"/>
      <c r="BB527" s="1320"/>
      <c r="BC527" s="1320"/>
    </row>
    <row r="528" spans="24:55" x14ac:dyDescent="0.25">
      <c r="X528" s="1320"/>
      <c r="Y528" s="1320"/>
      <c r="Z528" s="1320"/>
      <c r="AL528" s="1320"/>
      <c r="AM528" s="1320"/>
      <c r="AN528" s="1320"/>
      <c r="AO528" s="1320"/>
      <c r="AP528" s="1320"/>
      <c r="AQ528" s="1320"/>
      <c r="AR528" s="1320"/>
      <c r="AS528" s="1320"/>
      <c r="AT528" s="1320"/>
      <c r="AU528" s="1320"/>
      <c r="AV528" s="98"/>
      <c r="AW528" s="98"/>
      <c r="AX528" s="1320"/>
      <c r="AY528" s="1320"/>
      <c r="AZ528" s="1320"/>
      <c r="BA528" s="1320"/>
      <c r="BB528" s="1320"/>
      <c r="BC528" s="1320"/>
    </row>
    <row r="529" spans="24:55" x14ac:dyDescent="0.25">
      <c r="X529" s="1320"/>
      <c r="Y529" s="1320"/>
      <c r="Z529" s="1320"/>
      <c r="AL529" s="1320"/>
      <c r="AM529" s="1320"/>
      <c r="AN529" s="1320"/>
      <c r="AO529" s="1320"/>
      <c r="AP529" s="1320"/>
      <c r="AQ529" s="1320"/>
      <c r="AR529" s="1320"/>
      <c r="AS529" s="1320"/>
      <c r="AT529" s="1320"/>
      <c r="AU529" s="1320"/>
      <c r="AV529" s="98"/>
      <c r="AW529" s="98"/>
      <c r="AX529" s="1320"/>
      <c r="AY529" s="1320"/>
      <c r="AZ529" s="1320"/>
      <c r="BA529" s="1320"/>
      <c r="BB529" s="1320"/>
      <c r="BC529" s="1320"/>
    </row>
    <row r="530" spans="24:55" x14ac:dyDescent="0.25">
      <c r="X530" s="1320"/>
      <c r="Y530" s="1320"/>
      <c r="Z530" s="1320"/>
      <c r="AL530" s="1320"/>
      <c r="AM530" s="1320"/>
      <c r="AN530" s="1320"/>
      <c r="AO530" s="1320"/>
      <c r="AP530" s="1320"/>
      <c r="AQ530" s="1320"/>
      <c r="AR530" s="1320"/>
      <c r="AS530" s="1320"/>
      <c r="AT530" s="1320"/>
      <c r="AU530" s="1320"/>
      <c r="AV530" s="98"/>
      <c r="AW530" s="98"/>
      <c r="AX530" s="1320"/>
      <c r="AY530" s="1320"/>
      <c r="AZ530" s="1320"/>
      <c r="BA530" s="1320"/>
      <c r="BB530" s="1320"/>
      <c r="BC530" s="1320"/>
    </row>
    <row r="531" spans="24:55" x14ac:dyDescent="0.25">
      <c r="X531" s="1320"/>
      <c r="Y531" s="1320"/>
      <c r="Z531" s="1320"/>
      <c r="AL531" s="1320"/>
      <c r="AM531" s="1320"/>
      <c r="AN531" s="1320"/>
      <c r="AO531" s="1320"/>
      <c r="AP531" s="1320"/>
      <c r="AQ531" s="1320"/>
      <c r="AR531" s="1320"/>
      <c r="AS531" s="1320"/>
      <c r="AT531" s="1320"/>
      <c r="AU531" s="1320"/>
      <c r="AV531" s="98"/>
      <c r="AW531" s="98"/>
      <c r="AX531" s="1320"/>
      <c r="AY531" s="1320"/>
      <c r="AZ531" s="1320"/>
      <c r="BA531" s="1320"/>
      <c r="BB531" s="1320"/>
      <c r="BC531" s="1320"/>
    </row>
    <row r="532" spans="24:55" x14ac:dyDescent="0.25">
      <c r="X532" s="1320"/>
      <c r="Y532" s="1320"/>
      <c r="Z532" s="1320"/>
      <c r="AL532" s="1320"/>
      <c r="AM532" s="1320"/>
      <c r="AN532" s="1320"/>
      <c r="AO532" s="1320"/>
      <c r="AP532" s="1320"/>
      <c r="AQ532" s="1320"/>
      <c r="AR532" s="1320"/>
      <c r="AS532" s="1320"/>
      <c r="AT532" s="1320"/>
      <c r="AU532" s="1320"/>
      <c r="AV532" s="98"/>
      <c r="AW532" s="98"/>
      <c r="AX532" s="1320"/>
      <c r="AY532" s="1320"/>
      <c r="AZ532" s="1320"/>
      <c r="BA532" s="1320"/>
      <c r="BB532" s="1320"/>
      <c r="BC532" s="1320"/>
    </row>
    <row r="533" spans="24:55" x14ac:dyDescent="0.25">
      <c r="X533" s="1320"/>
      <c r="Y533" s="1320"/>
      <c r="Z533" s="1320"/>
      <c r="AL533" s="1320"/>
      <c r="AM533" s="1320"/>
      <c r="AN533" s="1320"/>
      <c r="AO533" s="1320"/>
      <c r="AP533" s="1320"/>
      <c r="AQ533" s="1320"/>
      <c r="AR533" s="1320"/>
      <c r="AS533" s="1320"/>
      <c r="AT533" s="1320"/>
      <c r="AU533" s="1320"/>
      <c r="AV533" s="98"/>
      <c r="AW533" s="98"/>
      <c r="AX533" s="1320"/>
      <c r="AY533" s="1320"/>
      <c r="AZ533" s="1320"/>
      <c r="BA533" s="1320"/>
      <c r="BB533" s="1320"/>
      <c r="BC533" s="1320"/>
    </row>
    <row r="534" spans="24:55" x14ac:dyDescent="0.25">
      <c r="X534" s="1320"/>
      <c r="Y534" s="1320"/>
      <c r="Z534" s="1320"/>
      <c r="AL534" s="1320"/>
      <c r="AM534" s="1320"/>
      <c r="AN534" s="1320"/>
      <c r="AO534" s="1320"/>
      <c r="AP534" s="1320"/>
      <c r="AQ534" s="1320"/>
      <c r="AR534" s="1320"/>
      <c r="AS534" s="1320"/>
      <c r="AT534" s="1320"/>
      <c r="AU534" s="1320"/>
      <c r="AV534" s="98"/>
      <c r="AW534" s="98"/>
      <c r="AX534" s="1320"/>
      <c r="AY534" s="1320"/>
      <c r="AZ534" s="1320"/>
      <c r="BA534" s="1320"/>
      <c r="BB534" s="1320"/>
      <c r="BC534" s="1320"/>
    </row>
    <row r="535" spans="24:55" x14ac:dyDescent="0.25">
      <c r="X535" s="1320"/>
      <c r="Y535" s="1320"/>
      <c r="Z535" s="1320"/>
      <c r="AL535" s="1320"/>
      <c r="AM535" s="1320"/>
      <c r="AN535" s="1320"/>
      <c r="AO535" s="1320"/>
      <c r="AP535" s="1320"/>
      <c r="AQ535" s="1320"/>
      <c r="AR535" s="1320"/>
      <c r="AS535" s="1320"/>
      <c r="AT535" s="1320"/>
      <c r="AU535" s="1320"/>
      <c r="AV535" s="98"/>
      <c r="AW535" s="98"/>
      <c r="AX535" s="1320"/>
      <c r="AY535" s="1320"/>
      <c r="AZ535" s="1320"/>
      <c r="BA535" s="1320"/>
      <c r="BB535" s="1320"/>
      <c r="BC535" s="1320"/>
    </row>
    <row r="536" spans="24:55" x14ac:dyDescent="0.25">
      <c r="X536" s="1320"/>
      <c r="Y536" s="1320"/>
      <c r="Z536" s="1320"/>
      <c r="AL536" s="1320"/>
      <c r="AM536" s="1320"/>
      <c r="AN536" s="1320"/>
      <c r="AO536" s="1320"/>
      <c r="AP536" s="1320"/>
      <c r="AQ536" s="1320"/>
      <c r="AR536" s="1320"/>
      <c r="AS536" s="1320"/>
      <c r="AT536" s="1320"/>
      <c r="AU536" s="1320"/>
      <c r="AV536" s="98"/>
      <c r="AW536" s="98"/>
      <c r="AX536" s="1320"/>
      <c r="AY536" s="1320"/>
      <c r="AZ536" s="1320"/>
      <c r="BA536" s="1320"/>
      <c r="BB536" s="1320"/>
      <c r="BC536" s="1320"/>
    </row>
    <row r="537" spans="24:55" x14ac:dyDescent="0.25">
      <c r="X537" s="1320"/>
      <c r="Y537" s="1320"/>
      <c r="Z537" s="1320"/>
      <c r="AL537" s="1320"/>
      <c r="AM537" s="1320"/>
      <c r="AN537" s="1320"/>
      <c r="AO537" s="1320"/>
      <c r="AP537" s="1320"/>
      <c r="AQ537" s="1320"/>
      <c r="AR537" s="1320"/>
      <c r="AS537" s="1320"/>
      <c r="AT537" s="1320"/>
      <c r="AU537" s="1320"/>
      <c r="AV537" s="98"/>
      <c r="AW537" s="98"/>
      <c r="AX537" s="1320"/>
      <c r="AY537" s="1320"/>
      <c r="AZ537" s="1320"/>
      <c r="BA537" s="1320"/>
      <c r="BB537" s="1320"/>
      <c r="BC537" s="1320"/>
    </row>
    <row r="538" spans="24:55" x14ac:dyDescent="0.25">
      <c r="X538" s="1320"/>
      <c r="Y538" s="1320"/>
      <c r="Z538" s="1320"/>
      <c r="AL538" s="1320"/>
      <c r="AM538" s="1320"/>
      <c r="AN538" s="1320"/>
      <c r="AO538" s="1320"/>
      <c r="AP538" s="1320"/>
      <c r="AQ538" s="1320"/>
      <c r="AR538" s="1320"/>
      <c r="AS538" s="1320"/>
      <c r="AT538" s="1320"/>
      <c r="AU538" s="1320"/>
      <c r="AV538" s="98"/>
      <c r="AW538" s="98"/>
      <c r="AX538" s="1320"/>
      <c r="AY538" s="1320"/>
      <c r="AZ538" s="1320"/>
      <c r="BA538" s="1320"/>
      <c r="BB538" s="1320"/>
      <c r="BC538" s="1320"/>
    </row>
    <row r="539" spans="24:55" x14ac:dyDescent="0.25">
      <c r="X539" s="1320"/>
      <c r="Y539" s="1320"/>
      <c r="Z539" s="1320"/>
      <c r="AL539" s="1320"/>
      <c r="AM539" s="1320"/>
      <c r="AN539" s="1320"/>
      <c r="AO539" s="1320"/>
      <c r="AP539" s="1320"/>
      <c r="AQ539" s="1320"/>
      <c r="AR539" s="1320"/>
      <c r="AS539" s="1320"/>
      <c r="AT539" s="1320"/>
      <c r="AU539" s="1320"/>
      <c r="AV539" s="98"/>
      <c r="AW539" s="98"/>
      <c r="AX539" s="1320"/>
      <c r="AY539" s="1320"/>
      <c r="AZ539" s="1320"/>
      <c r="BA539" s="1320"/>
      <c r="BB539" s="1320"/>
      <c r="BC539" s="1320"/>
    </row>
    <row r="540" spans="24:55" x14ac:dyDescent="0.25">
      <c r="X540" s="1320"/>
      <c r="Y540" s="1320"/>
      <c r="Z540" s="1320"/>
      <c r="AL540" s="1320"/>
      <c r="AM540" s="1320"/>
      <c r="AN540" s="1320"/>
      <c r="AO540" s="1320"/>
      <c r="AP540" s="1320"/>
      <c r="AQ540" s="1320"/>
      <c r="AR540" s="1320"/>
      <c r="AS540" s="1320"/>
      <c r="AT540" s="1320"/>
      <c r="AU540" s="1320"/>
      <c r="AV540" s="98"/>
      <c r="AW540" s="98"/>
      <c r="AX540" s="1320"/>
      <c r="AY540" s="1320"/>
      <c r="AZ540" s="1320"/>
      <c r="BA540" s="1320"/>
      <c r="BB540" s="1320"/>
      <c r="BC540" s="1320"/>
    </row>
    <row r="541" spans="24:55" x14ac:dyDescent="0.25">
      <c r="X541" s="1320"/>
      <c r="Y541" s="1320"/>
      <c r="Z541" s="1320"/>
      <c r="AL541" s="1320"/>
      <c r="AM541" s="1320"/>
      <c r="AN541" s="1320"/>
      <c r="AO541" s="1320"/>
      <c r="AP541" s="1320"/>
      <c r="AQ541" s="1320"/>
      <c r="AR541" s="1320"/>
      <c r="AS541" s="1320"/>
      <c r="AT541" s="1320"/>
      <c r="AU541" s="1320"/>
      <c r="AV541" s="98"/>
      <c r="AW541" s="98"/>
      <c r="AX541" s="1320"/>
      <c r="AY541" s="1320"/>
      <c r="AZ541" s="1320"/>
      <c r="BA541" s="1320"/>
      <c r="BB541" s="1320"/>
      <c r="BC541" s="1320"/>
    </row>
    <row r="542" spans="24:55" x14ac:dyDescent="0.25">
      <c r="X542" s="1320"/>
      <c r="Y542" s="1320"/>
      <c r="Z542" s="1320"/>
      <c r="AL542" s="1320"/>
      <c r="AM542" s="1320"/>
      <c r="AN542" s="1320"/>
      <c r="AO542" s="1320"/>
      <c r="AP542" s="1320"/>
      <c r="AQ542" s="1320"/>
      <c r="AR542" s="1320"/>
      <c r="AS542" s="1320"/>
      <c r="AT542" s="1320"/>
      <c r="AU542" s="1320"/>
      <c r="AV542" s="98"/>
      <c r="AW542" s="98"/>
      <c r="AX542" s="1320"/>
      <c r="AY542" s="1320"/>
      <c r="AZ542" s="1320"/>
      <c r="BA542" s="1320"/>
      <c r="BB542" s="1320"/>
      <c r="BC542" s="1320"/>
    </row>
    <row r="543" spans="24:55" x14ac:dyDescent="0.25">
      <c r="X543" s="1320"/>
      <c r="Y543" s="1320"/>
      <c r="Z543" s="1320"/>
      <c r="AL543" s="1320"/>
      <c r="AM543" s="1320"/>
      <c r="AN543" s="1320"/>
      <c r="AO543" s="1320"/>
      <c r="AP543" s="1320"/>
      <c r="AQ543" s="1320"/>
      <c r="AR543" s="1320"/>
      <c r="AS543" s="1320"/>
      <c r="AT543" s="1320"/>
      <c r="AU543" s="1320"/>
      <c r="AV543" s="98"/>
      <c r="AW543" s="98"/>
      <c r="AX543" s="1320"/>
      <c r="AY543" s="1320"/>
      <c r="AZ543" s="1320"/>
      <c r="BA543" s="1320"/>
      <c r="BB543" s="1320"/>
      <c r="BC543" s="1320"/>
    </row>
    <row r="544" spans="24:55" x14ac:dyDescent="0.25">
      <c r="X544" s="1320"/>
      <c r="Y544" s="1320"/>
      <c r="Z544" s="1320"/>
      <c r="AL544" s="1320"/>
      <c r="AM544" s="1320"/>
      <c r="AN544" s="1320"/>
      <c r="AO544" s="1320"/>
      <c r="AP544" s="1320"/>
      <c r="AQ544" s="1320"/>
      <c r="AR544" s="1320"/>
      <c r="AS544" s="1320"/>
      <c r="AT544" s="1320"/>
      <c r="AU544" s="1320"/>
      <c r="AV544" s="98"/>
      <c r="AW544" s="98"/>
      <c r="AX544" s="1320"/>
      <c r="AY544" s="1320"/>
      <c r="AZ544" s="1320"/>
      <c r="BA544" s="1320"/>
      <c r="BB544" s="1320"/>
      <c r="BC544" s="1320"/>
    </row>
    <row r="545" spans="24:55" x14ac:dyDescent="0.25">
      <c r="X545" s="1320"/>
      <c r="Y545" s="1320"/>
      <c r="Z545" s="1320"/>
      <c r="AL545" s="1320"/>
      <c r="AM545" s="1320"/>
      <c r="AN545" s="1320"/>
      <c r="AO545" s="1320"/>
      <c r="AP545" s="1320"/>
      <c r="AQ545" s="1320"/>
      <c r="AR545" s="1320"/>
      <c r="AS545" s="1320"/>
      <c r="AT545" s="1320"/>
      <c r="AU545" s="1320"/>
      <c r="AV545" s="98"/>
      <c r="AW545" s="98"/>
      <c r="AX545" s="1320"/>
      <c r="AY545" s="1320"/>
      <c r="AZ545" s="1320"/>
      <c r="BA545" s="1320"/>
      <c r="BB545" s="1320"/>
      <c r="BC545" s="1320"/>
    </row>
    <row r="546" spans="24:55" x14ac:dyDescent="0.25">
      <c r="X546" s="1320"/>
      <c r="Y546" s="1320"/>
      <c r="Z546" s="1320"/>
      <c r="AL546" s="1320"/>
      <c r="AM546" s="1320"/>
      <c r="AN546" s="1320"/>
      <c r="AO546" s="1320"/>
      <c r="AP546" s="1320"/>
      <c r="AQ546" s="1320"/>
      <c r="AR546" s="1320"/>
      <c r="AS546" s="1320"/>
      <c r="AT546" s="1320"/>
      <c r="AU546" s="1320"/>
      <c r="AV546" s="98"/>
      <c r="AW546" s="98"/>
      <c r="AX546" s="1320"/>
      <c r="AY546" s="1320"/>
      <c r="AZ546" s="1320"/>
      <c r="BA546" s="1320"/>
      <c r="BB546" s="1320"/>
      <c r="BC546" s="1320"/>
    </row>
    <row r="547" spans="24:55" x14ac:dyDescent="0.25">
      <c r="X547" s="1320"/>
      <c r="Y547" s="1320"/>
      <c r="Z547" s="1320"/>
      <c r="AL547" s="1320"/>
      <c r="AM547" s="1320"/>
      <c r="AN547" s="1320"/>
      <c r="AO547" s="1320"/>
      <c r="AP547" s="1320"/>
      <c r="AQ547" s="1320"/>
      <c r="AR547" s="1320"/>
      <c r="AS547" s="1320"/>
      <c r="AT547" s="1320"/>
      <c r="AU547" s="1320"/>
      <c r="AV547" s="98"/>
      <c r="AW547" s="98"/>
      <c r="AX547" s="1320"/>
      <c r="AY547" s="1320"/>
      <c r="AZ547" s="1320"/>
      <c r="BA547" s="1320"/>
      <c r="BB547" s="1320"/>
      <c r="BC547" s="1320"/>
    </row>
    <row r="548" spans="24:55" x14ac:dyDescent="0.25">
      <c r="X548" s="1320"/>
      <c r="Y548" s="1320"/>
      <c r="Z548" s="1320"/>
      <c r="AL548" s="1320"/>
      <c r="AM548" s="1320"/>
      <c r="AN548" s="1320"/>
      <c r="AO548" s="1320"/>
      <c r="AP548" s="1320"/>
      <c r="AQ548" s="1320"/>
      <c r="AR548" s="1320"/>
      <c r="AS548" s="1320"/>
      <c r="AT548" s="1320"/>
      <c r="AU548" s="1320"/>
      <c r="AV548" s="98"/>
      <c r="AW548" s="98"/>
      <c r="AX548" s="1320"/>
      <c r="AY548" s="1320"/>
      <c r="AZ548" s="1320"/>
      <c r="BA548" s="1320"/>
      <c r="BB548" s="1320"/>
      <c r="BC548" s="1320"/>
    </row>
    <row r="549" spans="24:55" x14ac:dyDescent="0.25">
      <c r="X549" s="1320"/>
      <c r="Y549" s="1320"/>
      <c r="Z549" s="1320"/>
      <c r="AL549" s="1320"/>
      <c r="AM549" s="1320"/>
      <c r="AN549" s="1320"/>
      <c r="AO549" s="1320"/>
      <c r="AP549" s="1320"/>
      <c r="AQ549" s="1320"/>
      <c r="AR549" s="1320"/>
      <c r="AS549" s="1320"/>
      <c r="AT549" s="1320"/>
      <c r="AU549" s="1320"/>
      <c r="AV549" s="98"/>
      <c r="AW549" s="98"/>
      <c r="AX549" s="1320"/>
      <c r="AY549" s="1320"/>
      <c r="AZ549" s="1320"/>
      <c r="BA549" s="1320"/>
      <c r="BB549" s="1320"/>
      <c r="BC549" s="1320"/>
    </row>
    <row r="550" spans="24:55" x14ac:dyDescent="0.25">
      <c r="X550" s="1320"/>
      <c r="Y550" s="1320"/>
      <c r="Z550" s="1320"/>
      <c r="AL550" s="1320"/>
      <c r="AM550" s="1320"/>
      <c r="AN550" s="1320"/>
      <c r="AO550" s="1320"/>
      <c r="AP550" s="1320"/>
      <c r="AQ550" s="1320"/>
      <c r="AR550" s="1320"/>
      <c r="AS550" s="1320"/>
      <c r="AT550" s="1320"/>
      <c r="AU550" s="1320"/>
      <c r="AV550" s="98"/>
      <c r="AW550" s="98"/>
      <c r="AX550" s="1320"/>
      <c r="AY550" s="1320"/>
      <c r="AZ550" s="1320"/>
      <c r="BA550" s="1320"/>
      <c r="BB550" s="1320"/>
      <c r="BC550" s="1320"/>
    </row>
    <row r="551" spans="24:55" x14ac:dyDescent="0.25">
      <c r="X551" s="1320"/>
      <c r="Y551" s="1320"/>
      <c r="Z551" s="1320"/>
      <c r="AL551" s="1320"/>
      <c r="AM551" s="1320"/>
      <c r="AN551" s="1320"/>
      <c r="AO551" s="1320"/>
      <c r="AP551" s="1320"/>
      <c r="AQ551" s="1320"/>
      <c r="AR551" s="1320"/>
      <c r="AS551" s="1320"/>
      <c r="AT551" s="1320"/>
      <c r="AU551" s="1320"/>
      <c r="AV551" s="98"/>
      <c r="AW551" s="98"/>
      <c r="AX551" s="1320"/>
      <c r="AY551" s="1320"/>
      <c r="AZ551" s="1320"/>
      <c r="BA551" s="1320"/>
      <c r="BB551" s="1320"/>
      <c r="BC551" s="1320"/>
    </row>
    <row r="552" spans="24:55" x14ac:dyDescent="0.25">
      <c r="X552" s="1320"/>
      <c r="Y552" s="1320"/>
      <c r="Z552" s="1320"/>
      <c r="AL552" s="1320"/>
      <c r="AM552" s="1320"/>
      <c r="AN552" s="1320"/>
      <c r="AO552" s="1320"/>
      <c r="AP552" s="1320"/>
      <c r="AQ552" s="1320"/>
      <c r="AR552" s="1320"/>
      <c r="AS552" s="1320"/>
      <c r="AT552" s="1320"/>
      <c r="AU552" s="1320"/>
      <c r="AV552" s="98"/>
      <c r="AW552" s="98"/>
      <c r="AX552" s="1320"/>
      <c r="AY552" s="1320"/>
      <c r="AZ552" s="1320"/>
      <c r="BA552" s="1320"/>
      <c r="BB552" s="1320"/>
      <c r="BC552" s="1320"/>
    </row>
    <row r="553" spans="24:55" x14ac:dyDescent="0.25">
      <c r="X553" s="1320"/>
      <c r="Y553" s="1320"/>
      <c r="Z553" s="1320"/>
      <c r="AL553" s="1320"/>
      <c r="AM553" s="1320"/>
      <c r="AN553" s="1320"/>
      <c r="AO553" s="1320"/>
      <c r="AP553" s="1320"/>
      <c r="AQ553" s="1320"/>
      <c r="AR553" s="1320"/>
      <c r="AS553" s="1320"/>
      <c r="AT553" s="1320"/>
      <c r="AU553" s="1320"/>
      <c r="AV553" s="98"/>
      <c r="AW553" s="98"/>
      <c r="AX553" s="1320"/>
      <c r="AY553" s="1320"/>
      <c r="AZ553" s="1320"/>
      <c r="BA553" s="1320"/>
      <c r="BB553" s="1320"/>
      <c r="BC553" s="1320"/>
    </row>
    <row r="554" spans="24:55" x14ac:dyDescent="0.25">
      <c r="X554" s="1320"/>
      <c r="Y554" s="1320"/>
      <c r="Z554" s="1320"/>
      <c r="AL554" s="1320"/>
      <c r="AM554" s="1320"/>
      <c r="AN554" s="1320"/>
      <c r="AO554" s="1320"/>
      <c r="AP554" s="1320"/>
      <c r="AQ554" s="1320"/>
      <c r="AR554" s="1320"/>
      <c r="AS554" s="1320"/>
      <c r="AT554" s="1320"/>
      <c r="AU554" s="1320"/>
      <c r="AV554" s="98"/>
      <c r="AW554" s="98"/>
      <c r="AX554" s="1320"/>
      <c r="AY554" s="1320"/>
      <c r="AZ554" s="1320"/>
      <c r="BA554" s="1320"/>
      <c r="BB554" s="1320"/>
      <c r="BC554" s="1320"/>
    </row>
    <row r="555" spans="24:55" x14ac:dyDescent="0.25">
      <c r="X555" s="1320"/>
      <c r="Y555" s="1320"/>
      <c r="Z555" s="1320"/>
      <c r="AL555" s="1320"/>
      <c r="AM555" s="1320"/>
      <c r="AN555" s="1320"/>
      <c r="AO555" s="1320"/>
      <c r="AP555" s="1320"/>
      <c r="AQ555" s="1320"/>
      <c r="AR555" s="1320"/>
      <c r="AS555" s="1320"/>
      <c r="AT555" s="1320"/>
      <c r="AU555" s="1320"/>
      <c r="AV555" s="98"/>
      <c r="AW555" s="98"/>
      <c r="AX555" s="1320"/>
      <c r="AY555" s="1320"/>
      <c r="AZ555" s="1320"/>
      <c r="BA555" s="1320"/>
      <c r="BB555" s="1320"/>
      <c r="BC555" s="1320"/>
    </row>
    <row r="556" spans="24:55" x14ac:dyDescent="0.25">
      <c r="X556" s="1320"/>
      <c r="Y556" s="1320"/>
      <c r="Z556" s="1320"/>
      <c r="AL556" s="1320"/>
      <c r="AM556" s="1320"/>
      <c r="AN556" s="1320"/>
      <c r="AO556" s="1320"/>
      <c r="AP556" s="1320"/>
      <c r="AQ556" s="1320"/>
      <c r="AR556" s="1320"/>
      <c r="AS556" s="1320"/>
      <c r="AT556" s="1320"/>
      <c r="AU556" s="1320"/>
      <c r="AV556" s="98"/>
      <c r="AW556" s="98"/>
      <c r="AX556" s="1320"/>
      <c r="AY556" s="1320"/>
      <c r="AZ556" s="1320"/>
      <c r="BA556" s="1320"/>
      <c r="BB556" s="1320"/>
      <c r="BC556" s="1320"/>
    </row>
    <row r="557" spans="24:55" x14ac:dyDescent="0.25">
      <c r="X557" s="1320"/>
      <c r="Y557" s="1320"/>
      <c r="Z557" s="1320"/>
      <c r="AL557" s="1320"/>
      <c r="AM557" s="1320"/>
      <c r="AN557" s="1320"/>
      <c r="AO557" s="1320"/>
      <c r="AP557" s="1320"/>
      <c r="AQ557" s="1320"/>
      <c r="AR557" s="1320"/>
      <c r="AS557" s="1320"/>
      <c r="AT557" s="1320"/>
      <c r="AU557" s="1320"/>
      <c r="AV557" s="98"/>
      <c r="AW557" s="98"/>
      <c r="AX557" s="1320"/>
      <c r="AY557" s="1320"/>
      <c r="AZ557" s="1320"/>
      <c r="BA557" s="1320"/>
      <c r="BB557" s="1320"/>
      <c r="BC557" s="1320"/>
    </row>
    <row r="558" spans="24:55" x14ac:dyDescent="0.25">
      <c r="X558" s="1320"/>
      <c r="Y558" s="1320"/>
      <c r="Z558" s="1320"/>
      <c r="AL558" s="1320"/>
      <c r="AM558" s="1320"/>
      <c r="AN558" s="1320"/>
      <c r="AO558" s="1320"/>
      <c r="AP558" s="1320"/>
      <c r="AQ558" s="1320"/>
      <c r="AR558" s="1320"/>
      <c r="AS558" s="1320"/>
      <c r="AT558" s="1320"/>
      <c r="AU558" s="1320"/>
      <c r="AV558" s="98"/>
      <c r="AW558" s="98"/>
      <c r="AX558" s="1320"/>
      <c r="AY558" s="1320"/>
      <c r="AZ558" s="1320"/>
      <c r="BA558" s="1320"/>
      <c r="BB558" s="1320"/>
      <c r="BC558" s="1320"/>
    </row>
    <row r="559" spans="24:55" x14ac:dyDescent="0.25">
      <c r="X559" s="1320"/>
      <c r="Y559" s="1320"/>
      <c r="Z559" s="1320"/>
      <c r="AL559" s="1320"/>
      <c r="AM559" s="1320"/>
      <c r="AN559" s="1320"/>
      <c r="AO559" s="1320"/>
      <c r="AP559" s="1320"/>
      <c r="AQ559" s="1320"/>
      <c r="AR559" s="1320"/>
      <c r="AS559" s="1320"/>
      <c r="AT559" s="1320"/>
      <c r="AU559" s="1320"/>
      <c r="AV559" s="98"/>
      <c r="AW559" s="98"/>
      <c r="AX559" s="1320"/>
      <c r="AY559" s="1320"/>
      <c r="AZ559" s="1320"/>
      <c r="BA559" s="1320"/>
      <c r="BB559" s="1320"/>
      <c r="BC559" s="1320"/>
    </row>
    <row r="560" spans="24:55" x14ac:dyDescent="0.25">
      <c r="X560" s="1320"/>
      <c r="Y560" s="1320"/>
      <c r="Z560" s="1320"/>
      <c r="AL560" s="1320"/>
      <c r="AM560" s="1320"/>
      <c r="AN560" s="1320"/>
      <c r="AO560" s="1320"/>
      <c r="AP560" s="1320"/>
      <c r="AQ560" s="1320"/>
      <c r="AR560" s="1320"/>
      <c r="AS560" s="1320"/>
      <c r="AT560" s="1320"/>
      <c r="AU560" s="1320"/>
      <c r="AV560" s="98"/>
      <c r="AW560" s="98"/>
      <c r="AX560" s="1320"/>
      <c r="AY560" s="1320"/>
      <c r="AZ560" s="1320"/>
      <c r="BA560" s="1320"/>
      <c r="BB560" s="1320"/>
      <c r="BC560" s="1320"/>
    </row>
    <row r="561" spans="24:55" x14ac:dyDescent="0.25">
      <c r="X561" s="1320"/>
      <c r="Y561" s="1320"/>
      <c r="Z561" s="1320"/>
      <c r="AL561" s="1320"/>
      <c r="AM561" s="1320"/>
      <c r="AN561" s="1320"/>
      <c r="AO561" s="1320"/>
      <c r="AP561" s="1320"/>
      <c r="AQ561" s="1320"/>
      <c r="AR561" s="1320"/>
      <c r="AS561" s="1320"/>
      <c r="AT561" s="1320"/>
      <c r="AU561" s="1320"/>
      <c r="AV561" s="98"/>
      <c r="AW561" s="98"/>
      <c r="AX561" s="1320"/>
      <c r="AY561" s="1320"/>
      <c r="AZ561" s="1320"/>
      <c r="BA561" s="1320"/>
      <c r="BB561" s="1320"/>
      <c r="BC561" s="1320"/>
    </row>
    <row r="562" spans="24:55" x14ac:dyDescent="0.25">
      <c r="X562" s="1320"/>
      <c r="Y562" s="1320"/>
      <c r="Z562" s="1320"/>
      <c r="AL562" s="1320"/>
      <c r="AM562" s="1320"/>
      <c r="AN562" s="1320"/>
      <c r="AO562" s="1320"/>
      <c r="AP562" s="1320"/>
      <c r="AQ562" s="1320"/>
      <c r="AR562" s="1320"/>
      <c r="AS562" s="1320"/>
      <c r="AT562" s="1320"/>
      <c r="AU562" s="1320"/>
      <c r="AV562" s="98"/>
      <c r="AW562" s="98"/>
      <c r="AX562" s="1320"/>
      <c r="AY562" s="1320"/>
      <c r="AZ562" s="1320"/>
      <c r="BA562" s="1320"/>
      <c r="BB562" s="1320"/>
      <c r="BC562" s="1320"/>
    </row>
    <row r="563" spans="24:55" x14ac:dyDescent="0.25">
      <c r="X563" s="1320"/>
      <c r="Y563" s="1320"/>
      <c r="Z563" s="1320"/>
      <c r="AL563" s="1320"/>
      <c r="AM563" s="1320"/>
      <c r="AN563" s="1320"/>
      <c r="AO563" s="1320"/>
      <c r="AP563" s="1320"/>
      <c r="AQ563" s="1320"/>
      <c r="AR563" s="1320"/>
      <c r="AS563" s="1320"/>
      <c r="AT563" s="1320"/>
      <c r="AU563" s="1320"/>
      <c r="AV563" s="98"/>
      <c r="AW563" s="98"/>
      <c r="AX563" s="1320"/>
      <c r="AY563" s="1320"/>
      <c r="AZ563" s="1320"/>
      <c r="BA563" s="1320"/>
      <c r="BB563" s="1320"/>
      <c r="BC563" s="1320"/>
    </row>
    <row r="564" spans="24:55" x14ac:dyDescent="0.25">
      <c r="X564" s="1320"/>
      <c r="Y564" s="1320"/>
      <c r="Z564" s="1320"/>
      <c r="AL564" s="1320"/>
      <c r="AM564" s="1320"/>
      <c r="AN564" s="1320"/>
      <c r="AO564" s="1320"/>
      <c r="AP564" s="1320"/>
      <c r="AQ564" s="1320"/>
      <c r="AR564" s="1320"/>
      <c r="AS564" s="1320"/>
      <c r="AT564" s="1320"/>
      <c r="AU564" s="1320"/>
      <c r="AV564" s="98"/>
      <c r="AW564" s="98"/>
      <c r="AX564" s="1320"/>
      <c r="AY564" s="1320"/>
      <c r="AZ564" s="1320"/>
      <c r="BA564" s="1320"/>
      <c r="BB564" s="1320"/>
      <c r="BC564" s="1320"/>
    </row>
    <row r="565" spans="24:55" x14ac:dyDescent="0.25">
      <c r="X565" s="1320"/>
      <c r="Y565" s="1320"/>
      <c r="Z565" s="1320"/>
      <c r="AL565" s="1320"/>
      <c r="AM565" s="1320"/>
      <c r="AN565" s="1320"/>
      <c r="AO565" s="1320"/>
      <c r="AP565" s="1320"/>
      <c r="AQ565" s="1320"/>
      <c r="AR565" s="1320"/>
      <c r="AS565" s="1320"/>
      <c r="AT565" s="1320"/>
      <c r="AU565" s="1320"/>
      <c r="AV565" s="98"/>
      <c r="AW565" s="98"/>
      <c r="AX565" s="1320"/>
      <c r="AY565" s="1320"/>
      <c r="AZ565" s="1320"/>
      <c r="BA565" s="1320"/>
      <c r="BB565" s="1320"/>
      <c r="BC565" s="1320"/>
    </row>
    <row r="566" spans="24:55" x14ac:dyDescent="0.25">
      <c r="X566" s="1320"/>
      <c r="Y566" s="1320"/>
      <c r="Z566" s="1320"/>
      <c r="AL566" s="1320"/>
      <c r="AM566" s="1320"/>
      <c r="AN566" s="1320"/>
      <c r="AO566" s="1320"/>
      <c r="AP566" s="1320"/>
      <c r="AQ566" s="1320"/>
      <c r="AR566" s="1320"/>
      <c r="AS566" s="1320"/>
      <c r="AT566" s="1320"/>
      <c r="AU566" s="1320"/>
      <c r="AV566" s="98"/>
      <c r="AW566" s="98"/>
      <c r="AX566" s="1320"/>
      <c r="AY566" s="1320"/>
      <c r="AZ566" s="1320"/>
      <c r="BA566" s="1320"/>
      <c r="BB566" s="1320"/>
      <c r="BC566" s="1320"/>
    </row>
    <row r="567" spans="24:55" x14ac:dyDescent="0.25">
      <c r="X567" s="1320"/>
      <c r="Y567" s="1320"/>
      <c r="Z567" s="1320"/>
      <c r="AL567" s="1320"/>
      <c r="AM567" s="1320"/>
      <c r="AN567" s="1320"/>
      <c r="AO567" s="1320"/>
      <c r="AP567" s="1320"/>
      <c r="AQ567" s="1320"/>
      <c r="AR567" s="1320"/>
      <c r="AS567" s="1320"/>
      <c r="AT567" s="1320"/>
      <c r="AU567" s="1320"/>
      <c r="AV567" s="98"/>
      <c r="AW567" s="98"/>
      <c r="AX567" s="1320"/>
      <c r="AY567" s="1320"/>
      <c r="AZ567" s="1320"/>
      <c r="BA567" s="1320"/>
      <c r="BB567" s="1320"/>
      <c r="BC567" s="1320"/>
    </row>
    <row r="568" spans="24:55" x14ac:dyDescent="0.25">
      <c r="X568" s="1320"/>
      <c r="Y568" s="1320"/>
      <c r="Z568" s="1320"/>
      <c r="AL568" s="1320"/>
      <c r="AM568" s="1320"/>
      <c r="AN568" s="1320"/>
      <c r="AO568" s="1320"/>
      <c r="AP568" s="1320"/>
      <c r="AQ568" s="1320"/>
      <c r="AR568" s="1320"/>
      <c r="AS568" s="1320"/>
      <c r="AT568" s="1320"/>
      <c r="AU568" s="1320"/>
      <c r="AV568" s="98"/>
      <c r="AW568" s="98"/>
      <c r="AX568" s="1320"/>
      <c r="AY568" s="1320"/>
      <c r="AZ568" s="1320"/>
      <c r="BA568" s="1320"/>
      <c r="BB568" s="1320"/>
      <c r="BC568" s="1320"/>
    </row>
    <row r="569" spans="24:55" x14ac:dyDescent="0.25">
      <c r="X569" s="1320"/>
      <c r="Y569" s="1320"/>
      <c r="Z569" s="1320"/>
      <c r="AL569" s="1320"/>
      <c r="AM569" s="1320"/>
      <c r="AN569" s="1320"/>
      <c r="AO569" s="1320"/>
      <c r="AP569" s="1320"/>
      <c r="AQ569" s="1320"/>
      <c r="AR569" s="1320"/>
      <c r="AS569" s="1320"/>
      <c r="AT569" s="1320"/>
      <c r="AU569" s="1320"/>
      <c r="AV569" s="98"/>
      <c r="AW569" s="98"/>
      <c r="AX569" s="1320"/>
      <c r="AY569" s="1320"/>
      <c r="AZ569" s="1320"/>
      <c r="BA569" s="1320"/>
      <c r="BB569" s="1320"/>
      <c r="BC569" s="1320"/>
    </row>
    <row r="570" spans="24:55" x14ac:dyDescent="0.25">
      <c r="X570" s="1320"/>
      <c r="Y570" s="1320"/>
      <c r="Z570" s="1320"/>
      <c r="AL570" s="1320"/>
      <c r="AM570" s="1320"/>
      <c r="AN570" s="1320"/>
      <c r="AO570" s="1320"/>
      <c r="AP570" s="1320"/>
      <c r="AQ570" s="1320"/>
      <c r="AR570" s="1320"/>
      <c r="AS570" s="1320"/>
      <c r="AT570" s="1320"/>
      <c r="AU570" s="1320"/>
      <c r="AV570" s="98"/>
      <c r="AW570" s="98"/>
      <c r="AX570" s="1320"/>
      <c r="AY570" s="1320"/>
      <c r="AZ570" s="1320"/>
      <c r="BA570" s="1320"/>
      <c r="BB570" s="1320"/>
      <c r="BC570" s="1320"/>
    </row>
    <row r="571" spans="24:55" x14ac:dyDescent="0.25">
      <c r="X571" s="1320"/>
      <c r="Y571" s="1320"/>
      <c r="Z571" s="1320"/>
      <c r="AL571" s="1320"/>
      <c r="AM571" s="1320"/>
      <c r="AN571" s="1320"/>
      <c r="AO571" s="1320"/>
      <c r="AP571" s="1320"/>
      <c r="AQ571" s="1320"/>
      <c r="AR571" s="1320"/>
      <c r="AS571" s="1320"/>
      <c r="AT571" s="1320"/>
      <c r="AU571" s="1320"/>
      <c r="AV571" s="98"/>
      <c r="AW571" s="98"/>
      <c r="AX571" s="1320"/>
      <c r="AY571" s="1320"/>
      <c r="AZ571" s="1320"/>
      <c r="BA571" s="1320"/>
      <c r="BB571" s="1320"/>
      <c r="BC571" s="1320"/>
    </row>
    <row r="572" spans="24:55" x14ac:dyDescent="0.25">
      <c r="X572" s="1320"/>
      <c r="Y572" s="1320"/>
      <c r="Z572" s="1320"/>
      <c r="AL572" s="1320"/>
      <c r="AM572" s="1320"/>
      <c r="AN572" s="1320"/>
      <c r="AO572" s="1320"/>
      <c r="AP572" s="1320"/>
      <c r="AQ572" s="1320"/>
      <c r="AR572" s="1320"/>
      <c r="AS572" s="1320"/>
      <c r="AT572" s="1320"/>
      <c r="AU572" s="1320"/>
      <c r="AV572" s="98"/>
      <c r="AW572" s="98"/>
      <c r="AX572" s="1320"/>
      <c r="AY572" s="1320"/>
      <c r="AZ572" s="1320"/>
      <c r="BA572" s="1320"/>
      <c r="BB572" s="1320"/>
      <c r="BC572" s="1320"/>
    </row>
    <row r="573" spans="24:55" x14ac:dyDescent="0.25">
      <c r="X573" s="1320"/>
      <c r="Y573" s="1320"/>
      <c r="Z573" s="1320"/>
      <c r="AL573" s="1320"/>
      <c r="AM573" s="1320"/>
      <c r="AN573" s="1320"/>
      <c r="AO573" s="1320"/>
      <c r="AP573" s="1320"/>
      <c r="AQ573" s="1320"/>
      <c r="AR573" s="1320"/>
      <c r="AS573" s="1320"/>
      <c r="AT573" s="1320"/>
      <c r="AU573" s="1320"/>
      <c r="AV573" s="98"/>
      <c r="AW573" s="98"/>
      <c r="AX573" s="1320"/>
      <c r="AY573" s="1320"/>
      <c r="AZ573" s="1320"/>
      <c r="BA573" s="1320"/>
      <c r="BB573" s="1320"/>
      <c r="BC573" s="1320"/>
    </row>
    <row r="574" spans="24:55" x14ac:dyDescent="0.25">
      <c r="X574" s="1320"/>
      <c r="Y574" s="1320"/>
      <c r="Z574" s="1320"/>
      <c r="AL574" s="1320"/>
      <c r="AM574" s="1320"/>
      <c r="AN574" s="1320"/>
      <c r="AO574" s="1320"/>
      <c r="AP574" s="1320"/>
      <c r="AQ574" s="1320"/>
      <c r="AR574" s="1320"/>
      <c r="AS574" s="1320"/>
      <c r="AT574" s="1320"/>
      <c r="AU574" s="1320"/>
      <c r="AV574" s="98"/>
      <c r="AW574" s="98"/>
      <c r="AX574" s="1320"/>
      <c r="AY574" s="1320"/>
      <c r="AZ574" s="1320"/>
      <c r="BA574" s="1320"/>
      <c r="BB574" s="1320"/>
      <c r="BC574" s="1320"/>
    </row>
    <row r="575" spans="24:55" x14ac:dyDescent="0.25">
      <c r="X575" s="1320"/>
      <c r="Y575" s="1320"/>
      <c r="Z575" s="1320"/>
      <c r="AL575" s="1320"/>
      <c r="AM575" s="1320"/>
      <c r="AN575" s="1320"/>
      <c r="AO575" s="1320"/>
      <c r="AP575" s="1320"/>
      <c r="AQ575" s="1320"/>
      <c r="AR575" s="1320"/>
      <c r="AS575" s="1320"/>
      <c r="AT575" s="1320"/>
      <c r="AU575" s="1320"/>
      <c r="AV575" s="98"/>
      <c r="AW575" s="98"/>
      <c r="AX575" s="1320"/>
      <c r="AY575" s="1320"/>
      <c r="AZ575" s="1320"/>
      <c r="BA575" s="1320"/>
      <c r="BB575" s="1320"/>
      <c r="BC575" s="1320"/>
    </row>
    <row r="576" spans="24:55" x14ac:dyDescent="0.25">
      <c r="X576" s="1320"/>
      <c r="Y576" s="1320"/>
      <c r="Z576" s="1320"/>
      <c r="AL576" s="1320"/>
      <c r="AM576" s="1320"/>
      <c r="AN576" s="1320"/>
      <c r="AO576" s="1320"/>
      <c r="AP576" s="1320"/>
      <c r="AQ576" s="1320"/>
      <c r="AR576" s="1320"/>
      <c r="AS576" s="1320"/>
      <c r="AT576" s="1320"/>
      <c r="AU576" s="1320"/>
      <c r="AV576" s="98"/>
      <c r="AW576" s="98"/>
      <c r="AX576" s="1320"/>
      <c r="AY576" s="1320"/>
      <c r="AZ576" s="1320"/>
      <c r="BA576" s="1320"/>
      <c r="BB576" s="1320"/>
      <c r="BC576" s="1320"/>
    </row>
    <row r="577" spans="24:55" x14ac:dyDescent="0.25">
      <c r="X577" s="1320"/>
      <c r="Y577" s="1320"/>
      <c r="Z577" s="1320"/>
      <c r="AL577" s="1320"/>
      <c r="AM577" s="1320"/>
      <c r="AN577" s="1320"/>
      <c r="AO577" s="1320"/>
      <c r="AP577" s="1320"/>
      <c r="AQ577" s="1320"/>
      <c r="AR577" s="1320"/>
      <c r="AS577" s="1320"/>
      <c r="AT577" s="1320"/>
      <c r="AU577" s="1320"/>
      <c r="AV577" s="98"/>
      <c r="AW577" s="98"/>
      <c r="AX577" s="1320"/>
      <c r="AY577" s="1320"/>
      <c r="AZ577" s="1320"/>
      <c r="BA577" s="1320"/>
      <c r="BB577" s="1320"/>
      <c r="BC577" s="1320"/>
    </row>
    <row r="578" spans="24:55" x14ac:dyDescent="0.25">
      <c r="X578" s="1320"/>
      <c r="Y578" s="1320"/>
      <c r="Z578" s="1320"/>
      <c r="AL578" s="1320"/>
      <c r="AM578" s="1320"/>
      <c r="AN578" s="1320"/>
      <c r="AO578" s="1320"/>
      <c r="AP578" s="1320"/>
      <c r="AQ578" s="1320"/>
      <c r="AR578" s="1320"/>
      <c r="AS578" s="1320"/>
      <c r="AT578" s="1320"/>
      <c r="AU578" s="1320"/>
      <c r="AV578" s="98"/>
      <c r="AW578" s="98"/>
      <c r="AX578" s="1320"/>
      <c r="AY578" s="1320"/>
      <c r="AZ578" s="1320"/>
      <c r="BA578" s="1320"/>
      <c r="BB578" s="1320"/>
      <c r="BC578" s="1320"/>
    </row>
    <row r="579" spans="24:55" x14ac:dyDescent="0.25">
      <c r="X579" s="1320"/>
      <c r="Y579" s="1320"/>
      <c r="Z579" s="1320"/>
      <c r="AL579" s="1320"/>
      <c r="AM579" s="1320"/>
      <c r="AN579" s="1320"/>
      <c r="AO579" s="1320"/>
      <c r="AP579" s="1320"/>
      <c r="AQ579" s="1320"/>
      <c r="AR579" s="1320"/>
      <c r="AS579" s="1320"/>
      <c r="AT579" s="1320"/>
      <c r="AU579" s="1320"/>
      <c r="AV579" s="98"/>
      <c r="AW579" s="98"/>
      <c r="AX579" s="1320"/>
      <c r="AY579" s="1320"/>
      <c r="AZ579" s="1320"/>
      <c r="BA579" s="1320"/>
      <c r="BB579" s="1320"/>
      <c r="BC579" s="1320"/>
    </row>
    <row r="580" spans="24:55" x14ac:dyDescent="0.25">
      <c r="X580" s="1320"/>
      <c r="Y580" s="1320"/>
      <c r="Z580" s="1320"/>
      <c r="AL580" s="1320"/>
      <c r="AM580" s="1320"/>
      <c r="AN580" s="1320"/>
      <c r="AO580" s="1320"/>
      <c r="AP580" s="1320"/>
      <c r="AQ580" s="1320"/>
      <c r="AR580" s="1320"/>
      <c r="AS580" s="1320"/>
      <c r="AT580" s="1320"/>
      <c r="AU580" s="1320"/>
      <c r="AV580" s="98"/>
      <c r="AW580" s="98"/>
      <c r="AX580" s="1320"/>
      <c r="AY580" s="1320"/>
      <c r="AZ580" s="1320"/>
      <c r="BA580" s="1320"/>
      <c r="BB580" s="1320"/>
      <c r="BC580" s="1320"/>
    </row>
    <row r="581" spans="24:55" x14ac:dyDescent="0.25">
      <c r="X581" s="1320"/>
      <c r="Y581" s="1320"/>
      <c r="Z581" s="1320"/>
      <c r="AL581" s="1320"/>
      <c r="AM581" s="1320"/>
      <c r="AN581" s="1320"/>
      <c r="AO581" s="1320"/>
      <c r="AP581" s="1320"/>
      <c r="AQ581" s="1320"/>
      <c r="AR581" s="1320"/>
      <c r="AS581" s="1320"/>
      <c r="AT581" s="1320"/>
      <c r="AU581" s="1320"/>
      <c r="AV581" s="98"/>
      <c r="AW581" s="98"/>
      <c r="AX581" s="1320"/>
      <c r="AY581" s="1320"/>
      <c r="AZ581" s="1320"/>
      <c r="BA581" s="1320"/>
      <c r="BB581" s="1320"/>
      <c r="BC581" s="1320"/>
    </row>
    <row r="582" spans="24:55" x14ac:dyDescent="0.25">
      <c r="X582" s="1320"/>
      <c r="Y582" s="1320"/>
      <c r="Z582" s="1320"/>
      <c r="AL582" s="1320"/>
      <c r="AM582" s="1320"/>
      <c r="AN582" s="1320"/>
      <c r="AO582" s="1320"/>
      <c r="AP582" s="1320"/>
      <c r="AQ582" s="1320"/>
      <c r="AR582" s="1320"/>
      <c r="AS582" s="1320"/>
      <c r="AT582" s="1320"/>
      <c r="AU582" s="1320"/>
      <c r="AV582" s="98"/>
      <c r="AW582" s="98"/>
      <c r="AX582" s="1320"/>
      <c r="AY582" s="1320"/>
      <c r="AZ582" s="1320"/>
      <c r="BA582" s="1320"/>
      <c r="BB582" s="1320"/>
      <c r="BC582" s="1320"/>
    </row>
    <row r="583" spans="24:55" x14ac:dyDescent="0.25">
      <c r="X583" s="1320"/>
      <c r="Y583" s="1320"/>
      <c r="Z583" s="1320"/>
      <c r="AL583" s="1320"/>
      <c r="AM583" s="1320"/>
      <c r="AN583" s="1320"/>
      <c r="AO583" s="1320"/>
      <c r="AP583" s="1320"/>
      <c r="AQ583" s="1320"/>
      <c r="AR583" s="1320"/>
      <c r="AS583" s="1320"/>
      <c r="AT583" s="1320"/>
      <c r="AU583" s="1320"/>
      <c r="AV583" s="98"/>
      <c r="AW583" s="98"/>
      <c r="AX583" s="1320"/>
      <c r="AY583" s="1320"/>
      <c r="AZ583" s="1320"/>
      <c r="BA583" s="1320"/>
      <c r="BB583" s="1320"/>
      <c r="BC583" s="1320"/>
    </row>
    <row r="584" spans="24:55" x14ac:dyDescent="0.25">
      <c r="X584" s="1320"/>
      <c r="Y584" s="1320"/>
      <c r="Z584" s="1320"/>
      <c r="AL584" s="1320"/>
      <c r="AM584" s="1320"/>
      <c r="AN584" s="1320"/>
      <c r="AO584" s="1320"/>
      <c r="AP584" s="1320"/>
      <c r="AQ584" s="1320"/>
      <c r="AR584" s="1320"/>
      <c r="AS584" s="1320"/>
      <c r="AT584" s="1320"/>
      <c r="AU584" s="1320"/>
      <c r="AV584" s="98"/>
      <c r="AW584" s="98"/>
      <c r="AX584" s="1320"/>
      <c r="AY584" s="1320"/>
      <c r="AZ584" s="1320"/>
      <c r="BA584" s="1320"/>
      <c r="BB584" s="1320"/>
      <c r="BC584" s="1320"/>
    </row>
    <row r="585" spans="24:55" x14ac:dyDescent="0.25">
      <c r="X585" s="1320"/>
      <c r="Y585" s="1320"/>
      <c r="Z585" s="1320"/>
      <c r="AL585" s="1320"/>
      <c r="AM585" s="1320"/>
      <c r="AN585" s="1320"/>
      <c r="AO585" s="1320"/>
      <c r="AP585" s="1320"/>
      <c r="AQ585" s="1320"/>
      <c r="AR585" s="1320"/>
      <c r="AS585" s="1320"/>
      <c r="AT585" s="1320"/>
      <c r="AU585" s="1320"/>
      <c r="AV585" s="98"/>
      <c r="AW585" s="98"/>
      <c r="AX585" s="1320"/>
      <c r="AY585" s="1320"/>
      <c r="AZ585" s="1320"/>
      <c r="BA585" s="1320"/>
      <c r="BB585" s="1320"/>
      <c r="BC585" s="1320"/>
    </row>
    <row r="586" spans="24:55" x14ac:dyDescent="0.25">
      <c r="X586" s="1320"/>
      <c r="Y586" s="1320"/>
      <c r="Z586" s="1320"/>
      <c r="AL586" s="1320"/>
      <c r="AM586" s="1320"/>
      <c r="AN586" s="1320"/>
      <c r="AO586" s="1320"/>
      <c r="AP586" s="1320"/>
      <c r="AQ586" s="1320"/>
      <c r="AR586" s="1320"/>
      <c r="AS586" s="1320"/>
      <c r="AT586" s="1320"/>
      <c r="AU586" s="1320"/>
      <c r="AV586" s="98"/>
      <c r="AW586" s="98"/>
      <c r="AX586" s="1320"/>
      <c r="AY586" s="1320"/>
      <c r="AZ586" s="1320"/>
      <c r="BA586" s="1320"/>
      <c r="BB586" s="1320"/>
      <c r="BC586" s="1320"/>
    </row>
    <row r="587" spans="24:55" x14ac:dyDescent="0.25">
      <c r="X587" s="1320"/>
      <c r="Y587" s="1320"/>
      <c r="Z587" s="1320"/>
      <c r="AL587" s="1320"/>
      <c r="AM587" s="1320"/>
      <c r="AN587" s="1320"/>
      <c r="AO587" s="1320"/>
      <c r="AP587" s="1320"/>
      <c r="AQ587" s="1320"/>
      <c r="AR587" s="1320"/>
      <c r="AS587" s="1320"/>
      <c r="AT587" s="1320"/>
      <c r="AU587" s="1320"/>
      <c r="AV587" s="98"/>
      <c r="AW587" s="98"/>
      <c r="AX587" s="1320"/>
      <c r="AY587" s="1320"/>
      <c r="AZ587" s="1320"/>
      <c r="BA587" s="1320"/>
      <c r="BB587" s="1320"/>
      <c r="BC587" s="1320"/>
    </row>
    <row r="588" spans="24:55" x14ac:dyDescent="0.25">
      <c r="X588" s="1320"/>
      <c r="Y588" s="1320"/>
      <c r="Z588" s="1320"/>
      <c r="AL588" s="1320"/>
      <c r="AM588" s="1320"/>
      <c r="AN588" s="1320"/>
      <c r="AO588" s="1320"/>
      <c r="AP588" s="1320"/>
      <c r="AQ588" s="1320"/>
      <c r="AR588" s="1320"/>
      <c r="AS588" s="1320"/>
      <c r="AT588" s="1320"/>
      <c r="AU588" s="1320"/>
      <c r="AV588" s="98"/>
      <c r="AW588" s="98"/>
      <c r="AX588" s="1320"/>
      <c r="AY588" s="1320"/>
      <c r="AZ588" s="1320"/>
      <c r="BA588" s="1320"/>
      <c r="BB588" s="1320"/>
      <c r="BC588" s="1320"/>
    </row>
    <row r="589" spans="24:55" x14ac:dyDescent="0.25">
      <c r="X589" s="1320"/>
      <c r="Y589" s="1320"/>
      <c r="Z589" s="1320"/>
      <c r="AL589" s="1320"/>
      <c r="AM589" s="1320"/>
      <c r="AN589" s="1320"/>
      <c r="AO589" s="1320"/>
      <c r="AP589" s="1320"/>
      <c r="AQ589" s="1320"/>
      <c r="AR589" s="1320"/>
      <c r="AS589" s="1320"/>
      <c r="AT589" s="1320"/>
      <c r="AU589" s="1320"/>
      <c r="AV589" s="98"/>
      <c r="AW589" s="98"/>
      <c r="AX589" s="1320"/>
      <c r="AY589" s="1320"/>
      <c r="AZ589" s="1320"/>
      <c r="BA589" s="1320"/>
      <c r="BB589" s="1320"/>
      <c r="BC589" s="1320"/>
    </row>
    <row r="590" spans="24:55" x14ac:dyDescent="0.25">
      <c r="X590" s="1320"/>
      <c r="Y590" s="1320"/>
      <c r="Z590" s="1320"/>
      <c r="AL590" s="1320"/>
      <c r="AM590" s="1320"/>
      <c r="AN590" s="1320"/>
      <c r="AO590" s="1320"/>
      <c r="AP590" s="1320"/>
      <c r="AQ590" s="1320"/>
      <c r="AR590" s="1320"/>
      <c r="AS590" s="1320"/>
      <c r="AT590" s="1320"/>
      <c r="AU590" s="1320"/>
      <c r="AV590" s="98"/>
      <c r="AW590" s="98"/>
      <c r="AX590" s="1320"/>
      <c r="AY590" s="1320"/>
      <c r="AZ590" s="1320"/>
      <c r="BA590" s="1320"/>
      <c r="BB590" s="1320"/>
      <c r="BC590" s="1320"/>
    </row>
    <row r="591" spans="24:55" x14ac:dyDescent="0.25">
      <c r="X591" s="1320"/>
      <c r="Y591" s="1320"/>
      <c r="Z591" s="1320"/>
      <c r="AL591" s="1320"/>
      <c r="AM591" s="1320"/>
      <c r="AN591" s="1320"/>
      <c r="AO591" s="1320"/>
      <c r="AP591" s="1320"/>
      <c r="AQ591" s="1320"/>
      <c r="AR591" s="1320"/>
      <c r="AS591" s="1320"/>
      <c r="AT591" s="1320"/>
      <c r="AU591" s="1320"/>
      <c r="AV591" s="98"/>
      <c r="AW591" s="98"/>
      <c r="AX591" s="1320"/>
      <c r="AY591" s="1320"/>
      <c r="AZ591" s="1320"/>
      <c r="BA591" s="1320"/>
      <c r="BB591" s="1320"/>
      <c r="BC591" s="1320"/>
    </row>
    <row r="592" spans="24:55" x14ac:dyDescent="0.25">
      <c r="X592" s="1320"/>
      <c r="Y592" s="1320"/>
      <c r="Z592" s="1320"/>
      <c r="AL592" s="1320"/>
      <c r="AM592" s="1320"/>
      <c r="AN592" s="1320"/>
      <c r="AO592" s="1320"/>
      <c r="AP592" s="1320"/>
      <c r="AQ592" s="1320"/>
      <c r="AR592" s="1320"/>
      <c r="AS592" s="1320"/>
      <c r="AT592" s="1320"/>
      <c r="AU592" s="1320"/>
      <c r="AV592" s="98"/>
      <c r="AW592" s="98"/>
      <c r="AX592" s="1320"/>
      <c r="AY592" s="1320"/>
      <c r="AZ592" s="1320"/>
      <c r="BA592" s="1320"/>
      <c r="BB592" s="1320"/>
      <c r="BC592" s="1320"/>
    </row>
    <row r="593" spans="24:55" x14ac:dyDescent="0.25">
      <c r="X593" s="1320"/>
      <c r="Y593" s="1320"/>
      <c r="Z593" s="1320"/>
      <c r="AL593" s="1320"/>
      <c r="AM593" s="1320"/>
      <c r="AN593" s="1320"/>
      <c r="AO593" s="1320"/>
      <c r="AP593" s="1320"/>
      <c r="AQ593" s="1320"/>
      <c r="AR593" s="1320"/>
      <c r="AS593" s="1320"/>
      <c r="AT593" s="1320"/>
      <c r="AU593" s="1320"/>
      <c r="AV593" s="98"/>
      <c r="AW593" s="98"/>
      <c r="AX593" s="1320"/>
      <c r="AY593" s="1320"/>
      <c r="AZ593" s="1320"/>
      <c r="BA593" s="1320"/>
      <c r="BB593" s="1320"/>
      <c r="BC593" s="1320"/>
    </row>
    <row r="594" spans="24:55" x14ac:dyDescent="0.25">
      <c r="X594" s="1320"/>
      <c r="Y594" s="1320"/>
      <c r="Z594" s="1320"/>
      <c r="AL594" s="1320"/>
      <c r="AM594" s="1320"/>
      <c r="AN594" s="1320"/>
      <c r="AO594" s="1320"/>
      <c r="AP594" s="1320"/>
      <c r="AQ594" s="1320"/>
      <c r="AR594" s="1320"/>
      <c r="AS594" s="1320"/>
      <c r="AT594" s="1320"/>
      <c r="AU594" s="1320"/>
      <c r="AV594" s="98"/>
      <c r="AW594" s="98"/>
      <c r="AX594" s="1320"/>
      <c r="AY594" s="1320"/>
      <c r="AZ594" s="1320"/>
      <c r="BA594" s="1320"/>
      <c r="BB594" s="1320"/>
      <c r="BC594" s="1320"/>
    </row>
    <row r="595" spans="24:55" x14ac:dyDescent="0.25">
      <c r="X595" s="1320"/>
      <c r="Y595" s="1320"/>
      <c r="Z595" s="1320"/>
      <c r="AL595" s="1320"/>
      <c r="AM595" s="1320"/>
      <c r="AN595" s="1320"/>
      <c r="AO595" s="1320"/>
      <c r="AP595" s="1320"/>
      <c r="AQ595" s="1320"/>
      <c r="AR595" s="1320"/>
      <c r="AS595" s="1320"/>
      <c r="AT595" s="1320"/>
      <c r="AU595" s="1320"/>
      <c r="AV595" s="98"/>
      <c r="AW595" s="98"/>
      <c r="AX595" s="1320"/>
      <c r="AY595" s="1320"/>
      <c r="AZ595" s="1320"/>
      <c r="BA595" s="1320"/>
      <c r="BB595" s="1320"/>
      <c r="BC595" s="1320"/>
    </row>
    <row r="596" spans="24:55" x14ac:dyDescent="0.25">
      <c r="X596" s="1320"/>
      <c r="Y596" s="1320"/>
      <c r="Z596" s="1320"/>
      <c r="AL596" s="1320"/>
      <c r="AM596" s="1320"/>
      <c r="AN596" s="1320"/>
      <c r="AO596" s="1320"/>
      <c r="AP596" s="1320"/>
      <c r="AQ596" s="1320"/>
      <c r="AR596" s="1320"/>
      <c r="AS596" s="1320"/>
      <c r="AT596" s="1320"/>
      <c r="AU596" s="1320"/>
      <c r="AV596" s="98"/>
      <c r="AW596" s="98"/>
      <c r="AX596" s="1320"/>
      <c r="AY596" s="1320"/>
      <c r="AZ596" s="1320"/>
      <c r="BA596" s="1320"/>
      <c r="BB596" s="1320"/>
      <c r="BC596" s="1320"/>
    </row>
    <row r="597" spans="24:55" x14ac:dyDescent="0.25">
      <c r="X597" s="1320"/>
      <c r="Y597" s="1320"/>
      <c r="Z597" s="1320"/>
      <c r="AL597" s="1320"/>
      <c r="AM597" s="1320"/>
      <c r="AN597" s="1320"/>
      <c r="AO597" s="1320"/>
      <c r="AP597" s="1320"/>
      <c r="AQ597" s="1320"/>
      <c r="AR597" s="1320"/>
      <c r="AS597" s="1320"/>
      <c r="AT597" s="1320"/>
      <c r="AU597" s="1320"/>
      <c r="AV597" s="98"/>
      <c r="AW597" s="98"/>
      <c r="AX597" s="1320"/>
      <c r="AY597" s="1320"/>
      <c r="AZ597" s="1320"/>
      <c r="BA597" s="1320"/>
      <c r="BB597" s="1320"/>
      <c r="BC597" s="1320"/>
    </row>
    <row r="598" spans="24:55" x14ac:dyDescent="0.25">
      <c r="X598" s="1320"/>
      <c r="Y598" s="1320"/>
      <c r="Z598" s="1320"/>
      <c r="AL598" s="1320"/>
      <c r="AM598" s="1320"/>
      <c r="AN598" s="1320"/>
      <c r="AO598" s="1320"/>
      <c r="AP598" s="1320"/>
      <c r="AQ598" s="1320"/>
      <c r="AR598" s="1320"/>
      <c r="AS598" s="1320"/>
      <c r="AT598" s="1320"/>
      <c r="AU598" s="1320"/>
      <c r="AV598" s="98"/>
      <c r="AW598" s="98"/>
      <c r="AX598" s="1320"/>
      <c r="AY598" s="1320"/>
      <c r="AZ598" s="1320"/>
      <c r="BA598" s="1320"/>
      <c r="BB598" s="1320"/>
      <c r="BC598" s="1320"/>
    </row>
    <row r="599" spans="24:55" x14ac:dyDescent="0.25">
      <c r="X599" s="1320"/>
      <c r="Y599" s="1320"/>
      <c r="Z599" s="1320"/>
      <c r="AL599" s="1320"/>
      <c r="AM599" s="1320"/>
      <c r="AN599" s="1320"/>
      <c r="AO599" s="1320"/>
      <c r="AP599" s="1320"/>
      <c r="AQ599" s="1320"/>
      <c r="AR599" s="1320"/>
      <c r="AS599" s="1320"/>
      <c r="AT599" s="1320"/>
      <c r="AU599" s="1320"/>
      <c r="AV599" s="98"/>
      <c r="AW599" s="98"/>
      <c r="AX599" s="1320"/>
      <c r="AY599" s="1320"/>
      <c r="AZ599" s="1320"/>
      <c r="BA599" s="1320"/>
      <c r="BB599" s="1320"/>
      <c r="BC599" s="1320"/>
    </row>
    <row r="600" spans="24:55" x14ac:dyDescent="0.25">
      <c r="X600" s="1320"/>
      <c r="Y600" s="1320"/>
      <c r="Z600" s="1320"/>
      <c r="AL600" s="1320"/>
      <c r="AM600" s="1320"/>
      <c r="AN600" s="1320"/>
      <c r="AO600" s="1320"/>
      <c r="AP600" s="1320"/>
      <c r="AQ600" s="1320"/>
      <c r="AR600" s="1320"/>
      <c r="AS600" s="1320"/>
      <c r="AT600" s="1320"/>
      <c r="AU600" s="1320"/>
      <c r="AV600" s="98"/>
      <c r="AW600" s="98"/>
      <c r="AX600" s="1320"/>
      <c r="AY600" s="1320"/>
      <c r="AZ600" s="1320"/>
      <c r="BA600" s="1320"/>
      <c r="BB600" s="1320"/>
      <c r="BC600" s="1320"/>
    </row>
    <row r="601" spans="24:55" x14ac:dyDescent="0.25">
      <c r="X601" s="1320"/>
      <c r="Y601" s="1320"/>
      <c r="Z601" s="1320"/>
      <c r="AL601" s="1320"/>
      <c r="AM601" s="1320"/>
      <c r="AN601" s="1320"/>
      <c r="AO601" s="1320"/>
      <c r="AP601" s="1320"/>
      <c r="AQ601" s="1320"/>
      <c r="AR601" s="1320"/>
      <c r="AS601" s="1320"/>
      <c r="AT601" s="1320"/>
      <c r="AU601" s="1320"/>
      <c r="AV601" s="98"/>
      <c r="AW601" s="98"/>
      <c r="AX601" s="1320"/>
      <c r="AY601" s="1320"/>
      <c r="AZ601" s="1320"/>
      <c r="BA601" s="1320"/>
      <c r="BB601" s="1320"/>
      <c r="BC601" s="1320"/>
    </row>
    <row r="602" spans="24:55" x14ac:dyDescent="0.25">
      <c r="X602" s="1320"/>
      <c r="Y602" s="1320"/>
      <c r="Z602" s="1320"/>
      <c r="AL602" s="1320"/>
      <c r="AM602" s="1320"/>
      <c r="AN602" s="1320"/>
      <c r="AO602" s="1320"/>
      <c r="AP602" s="1320"/>
      <c r="AQ602" s="1320"/>
      <c r="AR602" s="1320"/>
      <c r="AS602" s="1320"/>
      <c r="AT602" s="1320"/>
      <c r="AU602" s="1320"/>
      <c r="AV602" s="98"/>
      <c r="AW602" s="98"/>
      <c r="AX602" s="1320"/>
      <c r="AY602" s="1320"/>
      <c r="AZ602" s="1320"/>
      <c r="BA602" s="1320"/>
      <c r="BB602" s="1320"/>
      <c r="BC602" s="1320"/>
    </row>
    <row r="603" spans="24:55" x14ac:dyDescent="0.25">
      <c r="X603" s="1320"/>
      <c r="Y603" s="1320"/>
      <c r="Z603" s="1320"/>
      <c r="AL603" s="1320"/>
      <c r="AM603" s="1320"/>
      <c r="AN603" s="1320"/>
      <c r="AO603" s="1320"/>
      <c r="AP603" s="1320"/>
      <c r="AQ603" s="1320"/>
      <c r="AR603" s="1320"/>
      <c r="AS603" s="1320"/>
      <c r="AT603" s="1320"/>
      <c r="AU603" s="1320"/>
      <c r="AV603" s="98"/>
      <c r="AW603" s="98"/>
      <c r="AX603" s="1320"/>
      <c r="AY603" s="1320"/>
      <c r="AZ603" s="1320"/>
      <c r="BA603" s="1320"/>
      <c r="BB603" s="1320"/>
      <c r="BC603" s="1320"/>
    </row>
    <row r="604" spans="24:55" x14ac:dyDescent="0.25">
      <c r="X604" s="1320"/>
      <c r="Y604" s="1320"/>
      <c r="Z604" s="1320"/>
      <c r="AL604" s="1320"/>
      <c r="AM604" s="1320"/>
      <c r="AN604" s="1320"/>
      <c r="AO604" s="1320"/>
      <c r="AP604" s="1320"/>
      <c r="AQ604" s="1320"/>
      <c r="AR604" s="1320"/>
      <c r="AS604" s="1320"/>
      <c r="AT604" s="1320"/>
      <c r="AU604" s="1320"/>
      <c r="AV604" s="98"/>
      <c r="AW604" s="98"/>
      <c r="AX604" s="1320"/>
      <c r="AY604" s="1320"/>
      <c r="AZ604" s="1320"/>
      <c r="BA604" s="1320"/>
      <c r="BB604" s="1320"/>
      <c r="BC604" s="1320"/>
    </row>
    <row r="605" spans="24:55" x14ac:dyDescent="0.25">
      <c r="X605" s="1320"/>
      <c r="Y605" s="1320"/>
      <c r="Z605" s="1320"/>
      <c r="AL605" s="1320"/>
      <c r="AM605" s="1320"/>
      <c r="AN605" s="1320"/>
      <c r="AO605" s="1320"/>
      <c r="AP605" s="1320"/>
      <c r="AQ605" s="1320"/>
      <c r="AR605" s="1320"/>
      <c r="AS605" s="1320"/>
      <c r="AT605" s="1320"/>
      <c r="AU605" s="1320"/>
      <c r="AV605" s="98"/>
      <c r="AW605" s="98"/>
      <c r="AX605" s="1320"/>
      <c r="AY605" s="1320"/>
      <c r="AZ605" s="1320"/>
      <c r="BA605" s="1320"/>
      <c r="BB605" s="1320"/>
      <c r="BC605" s="1320"/>
    </row>
    <row r="606" spans="24:55" x14ac:dyDescent="0.25">
      <c r="X606" s="1320"/>
      <c r="Y606" s="1320"/>
      <c r="Z606" s="1320"/>
      <c r="AL606" s="1320"/>
      <c r="AM606" s="1320"/>
      <c r="AN606" s="1320"/>
      <c r="AO606" s="1320"/>
      <c r="AP606" s="1320"/>
      <c r="AQ606" s="1320"/>
      <c r="AR606" s="1320"/>
      <c r="AS606" s="1320"/>
      <c r="AT606" s="1320"/>
      <c r="AU606" s="1320"/>
      <c r="AV606" s="98"/>
      <c r="AW606" s="98"/>
      <c r="AX606" s="1320"/>
      <c r="AY606" s="1320"/>
      <c r="AZ606" s="1320"/>
      <c r="BA606" s="1320"/>
      <c r="BB606" s="1320"/>
      <c r="BC606" s="1320"/>
    </row>
    <row r="607" spans="24:55" x14ac:dyDescent="0.25">
      <c r="X607" s="1320"/>
      <c r="Y607" s="1320"/>
      <c r="Z607" s="1320"/>
      <c r="AL607" s="1320"/>
      <c r="AM607" s="1320"/>
      <c r="AN607" s="1320"/>
      <c r="AO607" s="1320"/>
      <c r="AP607" s="1320"/>
      <c r="AQ607" s="1320"/>
      <c r="AR607" s="1320"/>
      <c r="AS607" s="1320"/>
      <c r="AT607" s="1320"/>
      <c r="AU607" s="1320"/>
      <c r="AV607" s="98"/>
      <c r="AW607" s="98"/>
      <c r="AX607" s="1320"/>
      <c r="AY607" s="1320"/>
      <c r="AZ607" s="1320"/>
      <c r="BA607" s="1320"/>
      <c r="BB607" s="1320"/>
      <c r="BC607" s="1320"/>
    </row>
    <row r="608" spans="24:55" x14ac:dyDescent="0.25">
      <c r="X608" s="1320"/>
      <c r="Y608" s="1320"/>
      <c r="Z608" s="1320"/>
      <c r="AL608" s="1320"/>
      <c r="AM608" s="1320"/>
      <c r="AN608" s="1320"/>
      <c r="AO608" s="1320"/>
      <c r="AP608" s="1320"/>
      <c r="AQ608" s="1320"/>
      <c r="AR608" s="1320"/>
      <c r="AS608" s="1320"/>
      <c r="AT608" s="1320"/>
      <c r="AU608" s="1320"/>
      <c r="AV608" s="98"/>
      <c r="AW608" s="98"/>
      <c r="AX608" s="1320"/>
      <c r="AY608" s="1320"/>
      <c r="AZ608" s="1320"/>
      <c r="BA608" s="1320"/>
      <c r="BB608" s="1320"/>
      <c r="BC608" s="1320"/>
    </row>
    <row r="609" spans="24:55" x14ac:dyDescent="0.25">
      <c r="X609" s="1320"/>
      <c r="Y609" s="1320"/>
      <c r="Z609" s="1320"/>
      <c r="AL609" s="1320"/>
      <c r="AM609" s="1320"/>
      <c r="AN609" s="1320"/>
      <c r="AO609" s="1320"/>
      <c r="AP609" s="1320"/>
      <c r="AQ609" s="1320"/>
      <c r="AR609" s="1320"/>
      <c r="AS609" s="1320"/>
      <c r="AT609" s="1320"/>
      <c r="AU609" s="1320"/>
      <c r="AV609" s="98"/>
      <c r="AW609" s="98"/>
      <c r="AX609" s="1320"/>
      <c r="AY609" s="1320"/>
      <c r="AZ609" s="1320"/>
      <c r="BA609" s="1320"/>
      <c r="BB609" s="1320"/>
      <c r="BC609" s="1320"/>
    </row>
    <row r="610" spans="24:55" x14ac:dyDescent="0.25">
      <c r="X610" s="1320"/>
      <c r="Y610" s="1320"/>
      <c r="Z610" s="1320"/>
      <c r="AL610" s="1320"/>
      <c r="AM610" s="1320"/>
      <c r="AN610" s="1320"/>
      <c r="AO610" s="1320"/>
      <c r="AP610" s="1320"/>
      <c r="AQ610" s="1320"/>
      <c r="AR610" s="1320"/>
      <c r="AS610" s="1320"/>
      <c r="AT610" s="1320"/>
      <c r="AU610" s="1320"/>
      <c r="AV610" s="98"/>
      <c r="AW610" s="98"/>
      <c r="AX610" s="1320"/>
      <c r="AY610" s="1320"/>
      <c r="AZ610" s="1320"/>
      <c r="BA610" s="1320"/>
      <c r="BB610" s="1320"/>
      <c r="BC610" s="1320"/>
    </row>
    <row r="611" spans="24:55" x14ac:dyDescent="0.25">
      <c r="X611" s="1320"/>
      <c r="Y611" s="1320"/>
      <c r="Z611" s="1320"/>
      <c r="AL611" s="1320"/>
      <c r="AM611" s="1320"/>
      <c r="AN611" s="1320"/>
      <c r="AO611" s="1320"/>
      <c r="AP611" s="1320"/>
      <c r="AQ611" s="1320"/>
      <c r="AR611" s="1320"/>
      <c r="AS611" s="1320"/>
      <c r="AT611" s="1320"/>
      <c r="AU611" s="1320"/>
      <c r="AV611" s="98"/>
      <c r="AW611" s="98"/>
      <c r="AX611" s="1320"/>
      <c r="AY611" s="1320"/>
      <c r="AZ611" s="1320"/>
      <c r="BA611" s="1320"/>
      <c r="BB611" s="1320"/>
      <c r="BC611" s="1320"/>
    </row>
    <row r="612" spans="24:55" x14ac:dyDescent="0.25">
      <c r="X612" s="1320"/>
      <c r="Y612" s="1320"/>
      <c r="Z612" s="1320"/>
      <c r="AL612" s="1320"/>
      <c r="AM612" s="1320"/>
      <c r="AN612" s="1320"/>
      <c r="AO612" s="1320"/>
      <c r="AP612" s="1320"/>
      <c r="AQ612" s="1320"/>
      <c r="AR612" s="1320"/>
      <c r="AS612" s="1320"/>
      <c r="AT612" s="1320"/>
      <c r="AU612" s="1320"/>
      <c r="AV612" s="98"/>
      <c r="AW612" s="98"/>
      <c r="AX612" s="1320"/>
      <c r="AY612" s="1320"/>
      <c r="AZ612" s="1320"/>
      <c r="BA612" s="1320"/>
      <c r="BB612" s="1320"/>
      <c r="BC612" s="1320"/>
    </row>
    <row r="613" spans="24:55" x14ac:dyDescent="0.25">
      <c r="X613" s="1320"/>
      <c r="Y613" s="1320"/>
      <c r="Z613" s="1320"/>
      <c r="AL613" s="1320"/>
      <c r="AM613" s="1320"/>
      <c r="AN613" s="1320"/>
      <c r="AO613" s="1320"/>
      <c r="AP613" s="1320"/>
      <c r="AQ613" s="1320"/>
      <c r="AR613" s="1320"/>
      <c r="AS613" s="1320"/>
      <c r="AT613" s="1320"/>
      <c r="AU613" s="1320"/>
      <c r="AV613" s="98"/>
      <c r="AW613" s="98"/>
      <c r="AX613" s="1320"/>
      <c r="AY613" s="1320"/>
      <c r="AZ613" s="1320"/>
      <c r="BA613" s="1320"/>
      <c r="BB613" s="1320"/>
      <c r="BC613" s="1320"/>
    </row>
    <row r="614" spans="24:55" x14ac:dyDescent="0.25">
      <c r="X614" s="1320"/>
      <c r="Y614" s="1320"/>
      <c r="Z614" s="1320"/>
      <c r="AL614" s="1320"/>
      <c r="AM614" s="1320"/>
      <c r="AN614" s="1320"/>
      <c r="AO614" s="1320"/>
      <c r="AP614" s="1320"/>
      <c r="AQ614" s="1320"/>
      <c r="AR614" s="1320"/>
      <c r="AS614" s="1320"/>
      <c r="AT614" s="1320"/>
      <c r="AU614" s="1320"/>
      <c r="AV614" s="98"/>
      <c r="AW614" s="98"/>
      <c r="AX614" s="1320"/>
      <c r="AY614" s="1320"/>
      <c r="AZ614" s="1320"/>
      <c r="BA614" s="1320"/>
      <c r="BB614" s="1320"/>
      <c r="BC614" s="1320"/>
    </row>
    <row r="615" spans="24:55" x14ac:dyDescent="0.25">
      <c r="X615" s="1320"/>
      <c r="Y615" s="1320"/>
      <c r="Z615" s="1320"/>
      <c r="AL615" s="1320"/>
      <c r="AM615" s="1320"/>
      <c r="AN615" s="1320"/>
      <c r="AO615" s="1320"/>
      <c r="AP615" s="1320"/>
      <c r="AQ615" s="1320"/>
      <c r="AR615" s="1320"/>
      <c r="AS615" s="1320"/>
      <c r="AT615" s="1320"/>
      <c r="AU615" s="1320"/>
      <c r="AV615" s="98"/>
      <c r="AW615" s="98"/>
      <c r="AX615" s="1320"/>
      <c r="AY615" s="1320"/>
      <c r="AZ615" s="1320"/>
      <c r="BA615" s="1320"/>
      <c r="BB615" s="1320"/>
      <c r="BC615" s="1320"/>
    </row>
    <row r="616" spans="24:55" x14ac:dyDescent="0.25">
      <c r="X616" s="1320"/>
      <c r="Y616" s="1320"/>
      <c r="Z616" s="1320"/>
      <c r="AL616" s="1320"/>
      <c r="AM616" s="1320"/>
      <c r="AN616" s="1320"/>
      <c r="AO616" s="1320"/>
      <c r="AP616" s="1320"/>
      <c r="AQ616" s="1320"/>
      <c r="AR616" s="1320"/>
      <c r="AS616" s="1320"/>
      <c r="AT616" s="1320"/>
      <c r="AU616" s="1320"/>
      <c r="AV616" s="98"/>
      <c r="AW616" s="98"/>
      <c r="AX616" s="1320"/>
      <c r="AY616" s="1320"/>
      <c r="AZ616" s="1320"/>
      <c r="BA616" s="1320"/>
      <c r="BB616" s="1320"/>
      <c r="BC616" s="1320"/>
    </row>
    <row r="617" spans="24:55" x14ac:dyDescent="0.25">
      <c r="X617" s="1320"/>
      <c r="Y617" s="1320"/>
      <c r="Z617" s="1320"/>
      <c r="AL617" s="1320"/>
      <c r="AM617" s="1320"/>
      <c r="AN617" s="1320"/>
      <c r="AO617" s="1320"/>
      <c r="AP617" s="1320"/>
      <c r="AQ617" s="1320"/>
      <c r="AR617" s="1320"/>
      <c r="AS617" s="1320"/>
      <c r="AT617" s="1320"/>
      <c r="AU617" s="1320"/>
      <c r="AV617" s="98"/>
      <c r="AW617" s="98"/>
      <c r="AX617" s="1320"/>
      <c r="AY617" s="1320"/>
      <c r="AZ617" s="1320"/>
      <c r="BA617" s="1320"/>
      <c r="BB617" s="1320"/>
      <c r="BC617" s="1320"/>
    </row>
    <row r="618" spans="24:55" x14ac:dyDescent="0.25">
      <c r="X618" s="1320"/>
      <c r="Y618" s="1320"/>
      <c r="Z618" s="1320"/>
      <c r="AL618" s="1320"/>
      <c r="AM618" s="1320"/>
      <c r="AN618" s="1320"/>
      <c r="AO618" s="1320"/>
      <c r="AP618" s="1320"/>
      <c r="AQ618" s="1320"/>
      <c r="AR618" s="1320"/>
      <c r="AS618" s="1320"/>
      <c r="AT618" s="1320"/>
      <c r="AU618" s="1320"/>
      <c r="AV618" s="98"/>
      <c r="AW618" s="98"/>
      <c r="AX618" s="1320"/>
      <c r="AY618" s="1320"/>
      <c r="AZ618" s="1320"/>
      <c r="BA618" s="1320"/>
      <c r="BB618" s="1320"/>
      <c r="BC618" s="1320"/>
    </row>
    <row r="619" spans="24:55" x14ac:dyDescent="0.25">
      <c r="X619" s="1320"/>
      <c r="Y619" s="1320"/>
      <c r="Z619" s="1320"/>
      <c r="AL619" s="1320"/>
      <c r="AM619" s="1320"/>
      <c r="AN619" s="1320"/>
      <c r="AO619" s="1320"/>
      <c r="AP619" s="1320"/>
      <c r="AQ619" s="1320"/>
      <c r="AR619" s="1320"/>
      <c r="AS619" s="1320"/>
      <c r="AT619" s="1320"/>
      <c r="AU619" s="1320"/>
      <c r="AV619" s="98"/>
      <c r="AW619" s="98"/>
      <c r="AX619" s="1320"/>
      <c r="AY619" s="1320"/>
      <c r="AZ619" s="1320"/>
      <c r="BA619" s="1320"/>
      <c r="BB619" s="1320"/>
      <c r="BC619" s="1320"/>
    </row>
    <row r="620" spans="24:55" x14ac:dyDescent="0.25">
      <c r="X620" s="1320"/>
      <c r="Y620" s="1320"/>
      <c r="Z620" s="1320"/>
      <c r="AL620" s="1320"/>
      <c r="AM620" s="1320"/>
      <c r="AN620" s="1320"/>
      <c r="AO620" s="1320"/>
      <c r="AP620" s="1320"/>
      <c r="AQ620" s="1320"/>
      <c r="AR620" s="1320"/>
      <c r="AS620" s="1320"/>
      <c r="AT620" s="1320"/>
      <c r="AU620" s="1320"/>
      <c r="AV620" s="98"/>
      <c r="AW620" s="98"/>
      <c r="AX620" s="1320"/>
      <c r="AY620" s="1320"/>
      <c r="AZ620" s="1320"/>
      <c r="BA620" s="1320"/>
      <c r="BB620" s="1320"/>
      <c r="BC620" s="1320"/>
    </row>
    <row r="621" spans="24:55" x14ac:dyDescent="0.25">
      <c r="X621" s="1320"/>
      <c r="Y621" s="1320"/>
      <c r="Z621" s="1320"/>
      <c r="AL621" s="1320"/>
      <c r="AM621" s="1320"/>
      <c r="AN621" s="1320"/>
      <c r="AO621" s="1320"/>
      <c r="AP621" s="1320"/>
      <c r="AQ621" s="1320"/>
      <c r="AR621" s="1320"/>
      <c r="AS621" s="1320"/>
      <c r="AT621" s="1320"/>
      <c r="AU621" s="1320"/>
      <c r="AV621" s="98"/>
      <c r="AW621" s="98"/>
      <c r="AX621" s="1320"/>
      <c r="AY621" s="1320"/>
      <c r="AZ621" s="1320"/>
      <c r="BA621" s="1320"/>
      <c r="BB621" s="1320"/>
      <c r="BC621" s="1320"/>
    </row>
    <row r="622" spans="24:55" x14ac:dyDescent="0.25">
      <c r="X622" s="1320"/>
      <c r="Y622" s="1320"/>
      <c r="Z622" s="1320"/>
      <c r="AL622" s="1320"/>
      <c r="AM622" s="1320"/>
      <c r="AN622" s="1320"/>
      <c r="AO622" s="1320"/>
      <c r="AP622" s="1320"/>
      <c r="AQ622" s="1320"/>
      <c r="AR622" s="1320"/>
      <c r="AS622" s="1320"/>
      <c r="AT622" s="1320"/>
      <c r="AU622" s="1320"/>
      <c r="AV622" s="98"/>
      <c r="AW622" s="98"/>
      <c r="AX622" s="1320"/>
      <c r="AY622" s="1320"/>
      <c r="AZ622" s="1320"/>
      <c r="BA622" s="1320"/>
      <c r="BB622" s="1320"/>
      <c r="BC622" s="1320"/>
    </row>
    <row r="623" spans="24:55" x14ac:dyDescent="0.25">
      <c r="X623" s="1320"/>
      <c r="Y623" s="1320"/>
      <c r="Z623" s="1320"/>
      <c r="AL623" s="1320"/>
      <c r="AM623" s="1320"/>
      <c r="AN623" s="1320"/>
      <c r="AO623" s="1320"/>
      <c r="AP623" s="1320"/>
      <c r="AQ623" s="1320"/>
      <c r="AR623" s="1320"/>
      <c r="AS623" s="1320"/>
      <c r="AT623" s="1320"/>
      <c r="AU623" s="1320"/>
      <c r="AV623" s="98"/>
      <c r="AW623" s="98"/>
      <c r="AX623" s="1320"/>
      <c r="AY623" s="1320"/>
      <c r="AZ623" s="1320"/>
      <c r="BA623" s="1320"/>
      <c r="BB623" s="1320"/>
      <c r="BC623" s="1320"/>
    </row>
    <row r="624" spans="24:55" x14ac:dyDescent="0.25">
      <c r="X624" s="1320"/>
      <c r="Y624" s="1320"/>
      <c r="Z624" s="1320"/>
      <c r="AL624" s="1320"/>
      <c r="AM624" s="1320"/>
      <c r="AN624" s="1320"/>
      <c r="AO624" s="1320"/>
      <c r="AP624" s="1320"/>
      <c r="AQ624" s="1320"/>
      <c r="AR624" s="1320"/>
      <c r="AS624" s="1320"/>
      <c r="AT624" s="1320"/>
      <c r="AU624" s="1320"/>
      <c r="AV624" s="98"/>
      <c r="AW624" s="98"/>
      <c r="AX624" s="1320"/>
      <c r="AY624" s="1320"/>
      <c r="AZ624" s="1320"/>
      <c r="BA624" s="1320"/>
      <c r="BB624" s="1320"/>
      <c r="BC624" s="1320"/>
    </row>
    <row r="625" spans="24:55" x14ac:dyDescent="0.25">
      <c r="X625" s="1320"/>
      <c r="Y625" s="1320"/>
      <c r="Z625" s="1320"/>
      <c r="AL625" s="1320"/>
      <c r="AM625" s="1320"/>
      <c r="AN625" s="1320"/>
      <c r="AO625" s="1320"/>
      <c r="AP625" s="1320"/>
      <c r="AQ625" s="1320"/>
      <c r="AR625" s="1320"/>
      <c r="AS625" s="1320"/>
      <c r="AT625" s="1320"/>
      <c r="AU625" s="1320"/>
      <c r="AV625" s="98"/>
      <c r="AW625" s="98"/>
      <c r="AX625" s="1320"/>
      <c r="AY625" s="1320"/>
      <c r="AZ625" s="1320"/>
      <c r="BA625" s="1320"/>
      <c r="BB625" s="1320"/>
      <c r="BC625" s="1320"/>
    </row>
    <row r="626" spans="24:55" x14ac:dyDescent="0.25">
      <c r="X626" s="1320"/>
      <c r="Y626" s="1320"/>
      <c r="Z626" s="1320"/>
      <c r="AL626" s="1320"/>
      <c r="AM626" s="1320"/>
      <c r="AN626" s="1320"/>
      <c r="AO626" s="1320"/>
      <c r="AP626" s="1320"/>
      <c r="AQ626" s="1320"/>
      <c r="AR626" s="1320"/>
      <c r="AS626" s="1320"/>
      <c r="AT626" s="1320"/>
      <c r="AU626" s="1320"/>
      <c r="AV626" s="98"/>
      <c r="AW626" s="98"/>
      <c r="AX626" s="1320"/>
      <c r="AY626" s="1320"/>
      <c r="AZ626" s="1320"/>
      <c r="BA626" s="1320"/>
      <c r="BB626" s="1320"/>
      <c r="BC626" s="1320"/>
    </row>
    <row r="627" spans="24:55" x14ac:dyDescent="0.25">
      <c r="X627" s="1320"/>
      <c r="Y627" s="1320"/>
      <c r="Z627" s="1320"/>
      <c r="AL627" s="1320"/>
      <c r="AM627" s="1320"/>
      <c r="AN627" s="1320"/>
      <c r="AO627" s="1320"/>
      <c r="AP627" s="1320"/>
      <c r="AQ627" s="1320"/>
      <c r="AR627" s="1320"/>
      <c r="AS627" s="1320"/>
      <c r="AT627" s="1320"/>
      <c r="AU627" s="1320"/>
      <c r="AV627" s="98"/>
      <c r="AW627" s="98"/>
      <c r="AX627" s="1320"/>
      <c r="AY627" s="1320"/>
      <c r="AZ627" s="1320"/>
      <c r="BA627" s="1320"/>
      <c r="BB627" s="1320"/>
      <c r="BC627" s="1320"/>
    </row>
    <row r="628" spans="24:55" x14ac:dyDescent="0.25">
      <c r="X628" s="1320"/>
      <c r="Y628" s="1320"/>
      <c r="Z628" s="1320"/>
      <c r="AL628" s="1320"/>
      <c r="AM628" s="1320"/>
      <c r="AN628" s="1320"/>
      <c r="AO628" s="1320"/>
      <c r="AP628" s="1320"/>
      <c r="AQ628" s="1320"/>
      <c r="AR628" s="1320"/>
      <c r="AS628" s="1320"/>
      <c r="AT628" s="1320"/>
      <c r="AU628" s="1320"/>
      <c r="AV628" s="98"/>
      <c r="AW628" s="98"/>
      <c r="AX628" s="1320"/>
      <c r="AY628" s="1320"/>
      <c r="AZ628" s="1320"/>
      <c r="BA628" s="1320"/>
      <c r="BB628" s="1320"/>
      <c r="BC628" s="1320"/>
    </row>
    <row r="629" spans="24:55" x14ac:dyDescent="0.25">
      <c r="X629" s="1320"/>
      <c r="Y629" s="1320"/>
      <c r="Z629" s="1320"/>
      <c r="AL629" s="1320"/>
      <c r="AM629" s="1320"/>
      <c r="AN629" s="1320"/>
      <c r="AO629" s="1320"/>
      <c r="AP629" s="1320"/>
      <c r="AQ629" s="1320"/>
      <c r="AR629" s="1320"/>
      <c r="AS629" s="1320"/>
      <c r="AT629" s="1320"/>
      <c r="AU629" s="1320"/>
      <c r="AV629" s="98"/>
      <c r="AW629" s="98"/>
      <c r="AX629" s="1320"/>
      <c r="AY629" s="1320"/>
      <c r="AZ629" s="1320"/>
      <c r="BA629" s="1320"/>
      <c r="BB629" s="1320"/>
      <c r="BC629" s="1320"/>
    </row>
    <row r="630" spans="24:55" x14ac:dyDescent="0.25">
      <c r="X630" s="1320"/>
      <c r="Y630" s="1320"/>
      <c r="Z630" s="1320"/>
      <c r="AL630" s="1320"/>
      <c r="AM630" s="1320"/>
      <c r="AN630" s="1320"/>
      <c r="AO630" s="1320"/>
      <c r="AP630" s="1320"/>
      <c r="AQ630" s="1320"/>
      <c r="AR630" s="1320"/>
      <c r="AS630" s="1320"/>
      <c r="AT630" s="1320"/>
      <c r="AU630" s="1320"/>
      <c r="AV630" s="98"/>
      <c r="AW630" s="98"/>
      <c r="AX630" s="1320"/>
      <c r="AY630" s="1320"/>
      <c r="AZ630" s="1320"/>
      <c r="BA630" s="1320"/>
      <c r="BB630" s="1320"/>
      <c r="BC630" s="1320"/>
    </row>
    <row r="631" spans="24:55" x14ac:dyDescent="0.25">
      <c r="X631" s="1320"/>
      <c r="Y631" s="1320"/>
      <c r="Z631" s="1320"/>
      <c r="AL631" s="1320"/>
      <c r="AM631" s="1320"/>
      <c r="AN631" s="1320"/>
      <c r="AO631" s="1320"/>
      <c r="AP631" s="1320"/>
      <c r="AQ631" s="1320"/>
      <c r="AR631" s="1320"/>
      <c r="AS631" s="1320"/>
      <c r="AT631" s="1320"/>
      <c r="AU631" s="1320"/>
      <c r="AV631" s="98"/>
      <c r="AW631" s="98"/>
      <c r="AX631" s="1320"/>
      <c r="AY631" s="1320"/>
      <c r="AZ631" s="1320"/>
      <c r="BA631" s="1320"/>
      <c r="BB631" s="1320"/>
      <c r="BC631" s="1320"/>
    </row>
    <row r="632" spans="24:55" x14ac:dyDescent="0.25">
      <c r="X632" s="1320"/>
      <c r="Y632" s="1320"/>
      <c r="Z632" s="1320"/>
      <c r="AL632" s="1320"/>
      <c r="AM632" s="1320"/>
      <c r="AN632" s="1320"/>
      <c r="AO632" s="1320"/>
      <c r="AP632" s="1320"/>
      <c r="AQ632" s="1320"/>
      <c r="AR632" s="1320"/>
      <c r="AS632" s="1320"/>
      <c r="AT632" s="1320"/>
      <c r="AU632" s="1320"/>
      <c r="AV632" s="98"/>
      <c r="AW632" s="98"/>
      <c r="AX632" s="1320"/>
      <c r="AY632" s="1320"/>
      <c r="AZ632" s="1320"/>
      <c r="BA632" s="1320"/>
      <c r="BB632" s="1320"/>
      <c r="BC632" s="1320"/>
    </row>
    <row r="633" spans="24:55" x14ac:dyDescent="0.25">
      <c r="X633" s="1320"/>
      <c r="Y633" s="1320"/>
      <c r="Z633" s="1320"/>
      <c r="AL633" s="1320"/>
      <c r="AM633" s="1320"/>
      <c r="AN633" s="1320"/>
      <c r="AO633" s="1320"/>
      <c r="AP633" s="1320"/>
      <c r="AQ633" s="1320"/>
      <c r="AR633" s="1320"/>
      <c r="AS633" s="1320"/>
      <c r="AT633" s="1320"/>
      <c r="AU633" s="1320"/>
      <c r="AV633" s="98"/>
      <c r="AW633" s="98"/>
      <c r="AX633" s="1320"/>
      <c r="AY633" s="1320"/>
      <c r="AZ633" s="1320"/>
      <c r="BA633" s="1320"/>
      <c r="BB633" s="1320"/>
      <c r="BC633" s="1320"/>
    </row>
    <row r="634" spans="24:55" x14ac:dyDescent="0.25">
      <c r="X634" s="1320"/>
      <c r="Y634" s="1320"/>
      <c r="Z634" s="1320"/>
      <c r="AL634" s="1320"/>
      <c r="AM634" s="1320"/>
      <c r="AN634" s="1320"/>
      <c r="AO634" s="1320"/>
      <c r="AP634" s="1320"/>
      <c r="AQ634" s="1320"/>
      <c r="AR634" s="1320"/>
      <c r="AS634" s="1320"/>
      <c r="AT634" s="1320"/>
      <c r="AU634" s="1320"/>
      <c r="AV634" s="98"/>
      <c r="AW634" s="98"/>
      <c r="AX634" s="1320"/>
      <c r="AY634" s="1320"/>
      <c r="AZ634" s="1320"/>
      <c r="BA634" s="1320"/>
      <c r="BB634" s="1320"/>
      <c r="BC634" s="1320"/>
    </row>
    <row r="635" spans="24:55" x14ac:dyDescent="0.25">
      <c r="X635" s="1320"/>
      <c r="Y635" s="1320"/>
      <c r="Z635" s="1320"/>
      <c r="AL635" s="1320"/>
      <c r="AM635" s="1320"/>
      <c r="AN635" s="1320"/>
      <c r="AO635" s="1320"/>
      <c r="AP635" s="1320"/>
      <c r="AQ635" s="1320"/>
      <c r="AR635" s="1320"/>
      <c r="AS635" s="1320"/>
      <c r="AT635" s="1320"/>
      <c r="AU635" s="1320"/>
      <c r="AV635" s="98"/>
      <c r="AW635" s="98"/>
      <c r="AX635" s="1320"/>
      <c r="AY635" s="1320"/>
      <c r="AZ635" s="1320"/>
      <c r="BA635" s="1320"/>
      <c r="BB635" s="1320"/>
      <c r="BC635" s="1320"/>
    </row>
    <row r="636" spans="24:55" x14ac:dyDescent="0.25">
      <c r="X636" s="1320"/>
      <c r="Y636" s="1320"/>
      <c r="Z636" s="1320"/>
      <c r="AL636" s="1320"/>
      <c r="AM636" s="1320"/>
      <c r="AN636" s="1320"/>
      <c r="AO636" s="1320"/>
      <c r="AP636" s="1320"/>
      <c r="AQ636" s="1320"/>
      <c r="AR636" s="1320"/>
      <c r="AS636" s="1320"/>
      <c r="AT636" s="1320"/>
      <c r="AU636" s="1320"/>
      <c r="AV636" s="98"/>
      <c r="AW636" s="98"/>
      <c r="AX636" s="1320"/>
      <c r="AY636" s="1320"/>
      <c r="AZ636" s="1320"/>
      <c r="BA636" s="1320"/>
      <c r="BB636" s="1320"/>
      <c r="BC636" s="1320"/>
    </row>
    <row r="637" spans="24:55" x14ac:dyDescent="0.25">
      <c r="X637" s="1320"/>
      <c r="Y637" s="1320"/>
      <c r="Z637" s="1320"/>
      <c r="AL637" s="1320"/>
      <c r="AM637" s="1320"/>
      <c r="AN637" s="1320"/>
      <c r="AO637" s="1320"/>
      <c r="AP637" s="1320"/>
      <c r="AQ637" s="1320"/>
      <c r="AR637" s="1320"/>
      <c r="AS637" s="1320"/>
      <c r="AT637" s="1320"/>
      <c r="AU637" s="1320"/>
      <c r="AV637" s="98"/>
      <c r="AW637" s="98"/>
      <c r="AX637" s="1320"/>
      <c r="AY637" s="1320"/>
      <c r="AZ637" s="1320"/>
      <c r="BA637" s="1320"/>
      <c r="BB637" s="1320"/>
      <c r="BC637" s="1320"/>
    </row>
    <row r="638" spans="24:55" x14ac:dyDescent="0.25">
      <c r="X638" s="1320"/>
      <c r="Y638" s="1320"/>
      <c r="Z638" s="1320"/>
      <c r="AL638" s="1320"/>
      <c r="AM638" s="1320"/>
      <c r="AN638" s="1320"/>
      <c r="AO638" s="1320"/>
      <c r="AP638" s="1320"/>
      <c r="AQ638" s="1320"/>
      <c r="AR638" s="1320"/>
      <c r="AS638" s="1320"/>
      <c r="AT638" s="1320"/>
      <c r="AU638" s="1320"/>
      <c r="AV638" s="98"/>
      <c r="AW638" s="98"/>
      <c r="AX638" s="1320"/>
      <c r="AY638" s="1320"/>
      <c r="AZ638" s="1320"/>
      <c r="BA638" s="1320"/>
      <c r="BB638" s="1320"/>
      <c r="BC638" s="1320"/>
    </row>
    <row r="639" spans="24:55" x14ac:dyDescent="0.25">
      <c r="X639" s="1320"/>
      <c r="Y639" s="1320"/>
      <c r="Z639" s="1320"/>
      <c r="AL639" s="1320"/>
      <c r="AM639" s="1320"/>
      <c r="AN639" s="1320"/>
      <c r="AO639" s="1320"/>
      <c r="AP639" s="1320"/>
      <c r="AQ639" s="1320"/>
      <c r="AR639" s="1320"/>
      <c r="AS639" s="1320"/>
      <c r="AT639" s="1320"/>
      <c r="AU639" s="1320"/>
      <c r="AV639" s="98"/>
      <c r="AW639" s="98"/>
      <c r="AX639" s="1320"/>
      <c r="AY639" s="1320"/>
      <c r="AZ639" s="1320"/>
      <c r="BA639" s="1320"/>
      <c r="BB639" s="1320"/>
      <c r="BC639" s="1320"/>
    </row>
    <row r="640" spans="24:55" x14ac:dyDescent="0.25">
      <c r="X640" s="1320"/>
      <c r="Y640" s="1320"/>
      <c r="Z640" s="1320"/>
      <c r="AL640" s="1320"/>
      <c r="AM640" s="1320"/>
      <c r="AN640" s="1320"/>
      <c r="AO640" s="1320"/>
      <c r="AP640" s="1320"/>
      <c r="AQ640" s="1320"/>
      <c r="AR640" s="1320"/>
      <c r="AS640" s="1320"/>
      <c r="AT640" s="1320"/>
      <c r="AU640" s="1320"/>
      <c r="AV640" s="98"/>
      <c r="AW640" s="98"/>
      <c r="AX640" s="1320"/>
      <c r="AY640" s="1320"/>
      <c r="AZ640" s="1320"/>
      <c r="BA640" s="1320"/>
      <c r="BB640" s="1320"/>
      <c r="BC640" s="1320"/>
    </row>
    <row r="641" spans="24:55" x14ac:dyDescent="0.25">
      <c r="X641" s="1320"/>
      <c r="Y641" s="1320"/>
      <c r="Z641" s="1320"/>
      <c r="AL641" s="1320"/>
      <c r="AM641" s="1320"/>
      <c r="AN641" s="1320"/>
      <c r="AO641" s="1320"/>
      <c r="AP641" s="1320"/>
      <c r="AQ641" s="1320"/>
      <c r="AR641" s="1320"/>
      <c r="AS641" s="1320"/>
      <c r="AT641" s="1320"/>
      <c r="AU641" s="1320"/>
      <c r="AV641" s="98"/>
      <c r="AW641" s="98"/>
      <c r="AX641" s="1320"/>
      <c r="AY641" s="1320"/>
      <c r="AZ641" s="1320"/>
      <c r="BA641" s="1320"/>
      <c r="BB641" s="1320"/>
      <c r="BC641" s="1320"/>
    </row>
    <row r="642" spans="24:55" x14ac:dyDescent="0.25">
      <c r="X642" s="1320"/>
      <c r="Y642" s="1320"/>
      <c r="Z642" s="1320"/>
      <c r="AL642" s="1320"/>
      <c r="AM642" s="1320"/>
      <c r="AN642" s="1320"/>
      <c r="AO642" s="1320"/>
      <c r="AP642" s="1320"/>
      <c r="AQ642" s="1320"/>
      <c r="AR642" s="1320"/>
      <c r="AS642" s="1320"/>
      <c r="AT642" s="1320"/>
      <c r="AU642" s="1320"/>
      <c r="AV642" s="98"/>
      <c r="AW642" s="98"/>
      <c r="AX642" s="1320"/>
      <c r="AY642" s="1320"/>
      <c r="AZ642" s="1320"/>
      <c r="BA642" s="1320"/>
      <c r="BB642" s="1320"/>
      <c r="BC642" s="1320"/>
    </row>
    <row r="643" spans="24:55" x14ac:dyDescent="0.25">
      <c r="X643" s="1320"/>
      <c r="Y643" s="1320"/>
      <c r="Z643" s="1320"/>
      <c r="AL643" s="1320"/>
      <c r="AM643" s="1320"/>
      <c r="AN643" s="1320"/>
      <c r="AO643" s="1320"/>
      <c r="AP643" s="1320"/>
      <c r="AQ643" s="1320"/>
      <c r="AR643" s="1320"/>
      <c r="AS643" s="1320"/>
      <c r="AT643" s="1320"/>
      <c r="AU643" s="1320"/>
      <c r="AV643" s="98"/>
      <c r="AW643" s="98"/>
      <c r="AX643" s="1320"/>
      <c r="AY643" s="1320"/>
      <c r="AZ643" s="1320"/>
      <c r="BA643" s="1320"/>
      <c r="BB643" s="1320"/>
      <c r="BC643" s="1320"/>
    </row>
    <row r="644" spans="24:55" x14ac:dyDescent="0.25">
      <c r="X644" s="1320"/>
      <c r="Y644" s="1320"/>
      <c r="Z644" s="1320"/>
      <c r="AL644" s="1320"/>
      <c r="AM644" s="1320"/>
      <c r="AN644" s="1320"/>
      <c r="AO644" s="1320"/>
      <c r="AP644" s="1320"/>
      <c r="AQ644" s="1320"/>
      <c r="AR644" s="1320"/>
      <c r="AS644" s="1320"/>
      <c r="AT644" s="1320"/>
      <c r="AU644" s="1320"/>
      <c r="AV644" s="98"/>
      <c r="AW644" s="98"/>
      <c r="AX644" s="1320"/>
      <c r="AY644" s="1320"/>
      <c r="AZ644" s="1320"/>
      <c r="BA644" s="1320"/>
      <c r="BB644" s="1320"/>
      <c r="BC644" s="1320"/>
    </row>
    <row r="645" spans="24:55" x14ac:dyDescent="0.25">
      <c r="X645" s="1320"/>
      <c r="Y645" s="1320"/>
      <c r="Z645" s="1320"/>
      <c r="AL645" s="1320"/>
      <c r="AM645" s="1320"/>
      <c r="AN645" s="1320"/>
      <c r="AO645" s="1320"/>
      <c r="AP645" s="1320"/>
      <c r="AQ645" s="1320"/>
      <c r="AR645" s="1320"/>
      <c r="AS645" s="1320"/>
      <c r="AT645" s="1320"/>
      <c r="AU645" s="1320"/>
      <c r="AV645" s="98"/>
      <c r="AW645" s="98"/>
      <c r="AX645" s="1320"/>
      <c r="AY645" s="1320"/>
      <c r="AZ645" s="1320"/>
      <c r="BA645" s="1320"/>
      <c r="BB645" s="1320"/>
      <c r="BC645" s="1320"/>
    </row>
    <row r="646" spans="24:55" x14ac:dyDescent="0.25">
      <c r="X646" s="1320"/>
      <c r="Y646" s="1320"/>
      <c r="Z646" s="1320"/>
      <c r="AL646" s="1320"/>
      <c r="AM646" s="1320"/>
      <c r="AN646" s="1320"/>
      <c r="AO646" s="1320"/>
      <c r="AP646" s="1320"/>
      <c r="AQ646" s="1320"/>
      <c r="AR646" s="1320"/>
      <c r="AS646" s="1320"/>
      <c r="AT646" s="1320"/>
      <c r="AU646" s="1320"/>
      <c r="AV646" s="98"/>
      <c r="AW646" s="98"/>
      <c r="AX646" s="1320"/>
      <c r="AY646" s="1320"/>
      <c r="AZ646" s="1320"/>
      <c r="BA646" s="1320"/>
      <c r="BB646" s="1320"/>
      <c r="BC646" s="1320"/>
    </row>
    <row r="647" spans="24:55" x14ac:dyDescent="0.25">
      <c r="X647" s="1320"/>
      <c r="Y647" s="1320"/>
      <c r="Z647" s="1320"/>
      <c r="AL647" s="1320"/>
      <c r="AM647" s="1320"/>
      <c r="AN647" s="1320"/>
      <c r="AO647" s="1320"/>
      <c r="AP647" s="1320"/>
      <c r="AQ647" s="1320"/>
      <c r="AR647" s="1320"/>
      <c r="AS647" s="1320"/>
      <c r="AT647" s="1320"/>
      <c r="AU647" s="1320"/>
      <c r="AV647" s="98"/>
      <c r="AW647" s="98"/>
      <c r="AX647" s="1320"/>
      <c r="AY647" s="1320"/>
      <c r="AZ647" s="1320"/>
      <c r="BA647" s="1320"/>
      <c r="BB647" s="1320"/>
      <c r="BC647" s="1320"/>
    </row>
    <row r="648" spans="24:55" x14ac:dyDescent="0.25">
      <c r="X648" s="1320"/>
      <c r="Y648" s="1320"/>
      <c r="Z648" s="1320"/>
      <c r="AL648" s="1320"/>
      <c r="AM648" s="1320"/>
      <c r="AN648" s="1320"/>
      <c r="AO648" s="1320"/>
      <c r="AP648" s="1320"/>
      <c r="AQ648" s="1320"/>
      <c r="AR648" s="1320"/>
      <c r="AS648" s="1320"/>
      <c r="AT648" s="1320"/>
      <c r="AU648" s="1320"/>
      <c r="AV648" s="98"/>
      <c r="AW648" s="98"/>
      <c r="AX648" s="1320"/>
      <c r="AY648" s="1320"/>
      <c r="AZ648" s="1320"/>
      <c r="BA648" s="1320"/>
      <c r="BB648" s="1320"/>
      <c r="BC648" s="1320"/>
    </row>
    <row r="649" spans="24:55" x14ac:dyDescent="0.25">
      <c r="X649" s="1320"/>
      <c r="Y649" s="1320"/>
      <c r="Z649" s="1320"/>
      <c r="AL649" s="1320"/>
      <c r="AM649" s="1320"/>
      <c r="AN649" s="1320"/>
      <c r="AO649" s="1320"/>
      <c r="AP649" s="1320"/>
      <c r="AQ649" s="1320"/>
      <c r="AR649" s="1320"/>
      <c r="AS649" s="1320"/>
      <c r="AT649" s="1320"/>
      <c r="AU649" s="1320"/>
      <c r="AV649" s="98"/>
      <c r="AW649" s="98"/>
      <c r="AX649" s="1320"/>
      <c r="AY649" s="1320"/>
      <c r="AZ649" s="1320"/>
      <c r="BA649" s="1320"/>
      <c r="BB649" s="1320"/>
      <c r="BC649" s="1320"/>
    </row>
    <row r="650" spans="24:55" x14ac:dyDescent="0.25">
      <c r="X650" s="1320"/>
      <c r="Y650" s="1320"/>
      <c r="Z650" s="1320"/>
      <c r="AL650" s="1320"/>
      <c r="AM650" s="1320"/>
      <c r="AN650" s="1320"/>
      <c r="AO650" s="1320"/>
      <c r="AP650" s="1320"/>
      <c r="AQ650" s="1320"/>
      <c r="AR650" s="1320"/>
      <c r="AS650" s="1320"/>
      <c r="AT650" s="1320"/>
      <c r="AU650" s="1320"/>
      <c r="AV650" s="98"/>
      <c r="AW650" s="98"/>
      <c r="AX650" s="1320"/>
      <c r="AY650" s="1320"/>
      <c r="AZ650" s="1320"/>
      <c r="BA650" s="1320"/>
      <c r="BB650" s="1320"/>
      <c r="BC650" s="1320"/>
    </row>
    <row r="651" spans="24:55" x14ac:dyDescent="0.25">
      <c r="X651" s="1320"/>
      <c r="Y651" s="1320"/>
      <c r="Z651" s="1320"/>
      <c r="AL651" s="1320"/>
      <c r="AM651" s="1320"/>
      <c r="AN651" s="1320"/>
      <c r="AO651" s="1320"/>
      <c r="AP651" s="1320"/>
      <c r="AQ651" s="1320"/>
      <c r="AR651" s="1320"/>
      <c r="AS651" s="1320"/>
      <c r="AT651" s="1320"/>
      <c r="AU651" s="1320"/>
      <c r="AV651" s="98"/>
      <c r="AW651" s="98"/>
      <c r="AX651" s="1320"/>
      <c r="AY651" s="1320"/>
      <c r="AZ651" s="1320"/>
      <c r="BA651" s="1320"/>
      <c r="BB651" s="1320"/>
      <c r="BC651" s="1320"/>
    </row>
    <row r="652" spans="24:55" x14ac:dyDescent="0.25">
      <c r="X652" s="1320"/>
      <c r="Y652" s="1320"/>
      <c r="Z652" s="1320"/>
      <c r="AL652" s="1320"/>
      <c r="AM652" s="1320"/>
      <c r="AN652" s="1320"/>
      <c r="AO652" s="1320"/>
      <c r="AP652" s="1320"/>
      <c r="AQ652" s="1320"/>
      <c r="AR652" s="1320"/>
      <c r="AS652" s="1320"/>
      <c r="AT652" s="1320"/>
      <c r="AU652" s="1320"/>
      <c r="AV652" s="98"/>
      <c r="AW652" s="98"/>
      <c r="AX652" s="1320"/>
      <c r="AY652" s="1320"/>
      <c r="AZ652" s="1320"/>
      <c r="BA652" s="1320"/>
      <c r="BB652" s="1320"/>
      <c r="BC652" s="1320"/>
    </row>
    <row r="653" spans="24:55" x14ac:dyDescent="0.25">
      <c r="X653" s="1320"/>
      <c r="Y653" s="1320"/>
      <c r="Z653" s="1320"/>
      <c r="AL653" s="1320"/>
      <c r="AM653" s="1320"/>
      <c r="AN653" s="1320"/>
      <c r="AO653" s="1320"/>
      <c r="AP653" s="1320"/>
      <c r="AQ653" s="1320"/>
      <c r="AR653" s="1320"/>
      <c r="AS653" s="1320"/>
      <c r="AT653" s="1320"/>
      <c r="AU653" s="1320"/>
      <c r="AV653" s="98"/>
      <c r="AW653" s="98"/>
      <c r="AX653" s="1320"/>
      <c r="AY653" s="1320"/>
      <c r="AZ653" s="1320"/>
      <c r="BA653" s="1320"/>
      <c r="BB653" s="1320"/>
      <c r="BC653" s="1320"/>
    </row>
    <row r="654" spans="24:55" x14ac:dyDescent="0.25">
      <c r="X654" s="1320"/>
      <c r="Y654" s="1320"/>
      <c r="Z654" s="1320"/>
      <c r="AL654" s="1320"/>
      <c r="AM654" s="1320"/>
      <c r="AN654" s="1320"/>
      <c r="AO654" s="1320"/>
      <c r="AP654" s="1320"/>
      <c r="AQ654" s="1320"/>
      <c r="AR654" s="1320"/>
      <c r="AS654" s="1320"/>
      <c r="AT654" s="1320"/>
      <c r="AU654" s="1320"/>
      <c r="AV654" s="98"/>
      <c r="AW654" s="98"/>
      <c r="AX654" s="1320"/>
      <c r="AY654" s="1320"/>
      <c r="AZ654" s="1320"/>
      <c r="BA654" s="1320"/>
      <c r="BB654" s="1320"/>
      <c r="BC654" s="1320"/>
    </row>
    <row r="655" spans="24:55" x14ac:dyDescent="0.25">
      <c r="X655" s="1320"/>
      <c r="Y655" s="1320"/>
      <c r="Z655" s="1320"/>
      <c r="AL655" s="1320"/>
      <c r="AM655" s="1320"/>
      <c r="AN655" s="1320"/>
      <c r="AO655" s="1320"/>
      <c r="AP655" s="1320"/>
      <c r="AQ655" s="1320"/>
      <c r="AR655" s="1320"/>
      <c r="AS655" s="1320"/>
      <c r="AT655" s="1320"/>
      <c r="AU655" s="1320"/>
      <c r="AV655" s="98"/>
      <c r="AW655" s="98"/>
      <c r="AX655" s="1320"/>
      <c r="AY655" s="1320"/>
      <c r="AZ655" s="1320"/>
      <c r="BA655" s="1320"/>
      <c r="BB655" s="1320"/>
      <c r="BC655" s="1320"/>
    </row>
    <row r="656" spans="24:55" x14ac:dyDescent="0.25">
      <c r="X656" s="1320"/>
      <c r="Y656" s="1320"/>
      <c r="Z656" s="1320"/>
      <c r="AL656" s="1320"/>
      <c r="AM656" s="1320"/>
      <c r="AN656" s="1320"/>
      <c r="AO656" s="1320"/>
      <c r="AP656" s="1320"/>
      <c r="AQ656" s="1320"/>
      <c r="AR656" s="1320"/>
      <c r="AS656" s="1320"/>
      <c r="AT656" s="1320"/>
      <c r="AU656" s="1320"/>
      <c r="AV656" s="98"/>
      <c r="AW656" s="98"/>
      <c r="AX656" s="1320"/>
      <c r="AY656" s="1320"/>
      <c r="AZ656" s="1320"/>
      <c r="BA656" s="1320"/>
      <c r="BB656" s="1320"/>
      <c r="BC656" s="1320"/>
    </row>
    <row r="657" spans="24:55" x14ac:dyDescent="0.25">
      <c r="X657" s="1320"/>
      <c r="Y657" s="1320"/>
      <c r="Z657" s="1320"/>
      <c r="AL657" s="1320"/>
      <c r="AM657" s="1320"/>
      <c r="AN657" s="1320"/>
      <c r="AO657" s="1320"/>
      <c r="AP657" s="1320"/>
      <c r="AQ657" s="1320"/>
      <c r="AR657" s="1320"/>
      <c r="AS657" s="1320"/>
      <c r="AT657" s="1320"/>
      <c r="AU657" s="1320"/>
      <c r="AV657" s="98"/>
      <c r="AW657" s="98"/>
      <c r="AX657" s="1320"/>
      <c r="AY657" s="1320"/>
      <c r="AZ657" s="1320"/>
      <c r="BA657" s="1320"/>
      <c r="BB657" s="1320"/>
      <c r="BC657" s="1320"/>
    </row>
    <row r="658" spans="24:55" x14ac:dyDescent="0.25">
      <c r="X658" s="1320"/>
      <c r="Y658" s="1320"/>
      <c r="Z658" s="1320"/>
      <c r="AL658" s="1320"/>
      <c r="AM658" s="1320"/>
      <c r="AN658" s="1320"/>
      <c r="AO658" s="1320"/>
      <c r="AP658" s="1320"/>
      <c r="AQ658" s="1320"/>
      <c r="AR658" s="1320"/>
      <c r="AS658" s="1320"/>
      <c r="AT658" s="1320"/>
      <c r="AU658" s="1320"/>
      <c r="AV658" s="98"/>
      <c r="AW658" s="98"/>
      <c r="AX658" s="1320"/>
      <c r="AY658" s="1320"/>
      <c r="AZ658" s="1320"/>
      <c r="BA658" s="1320"/>
      <c r="BB658" s="1320"/>
      <c r="BC658" s="1320"/>
    </row>
    <row r="659" spans="24:55" x14ac:dyDescent="0.25">
      <c r="X659" s="1320"/>
      <c r="Y659" s="1320"/>
      <c r="Z659" s="1320"/>
      <c r="AL659" s="1320"/>
      <c r="AM659" s="1320"/>
      <c r="AN659" s="1320"/>
      <c r="AO659" s="1320"/>
      <c r="AP659" s="1320"/>
      <c r="AQ659" s="1320"/>
      <c r="AR659" s="1320"/>
      <c r="AS659" s="1320"/>
      <c r="AT659" s="1320"/>
      <c r="AU659" s="1320"/>
      <c r="AV659" s="98"/>
      <c r="AW659" s="98"/>
      <c r="AX659" s="1320"/>
      <c r="AY659" s="1320"/>
      <c r="AZ659" s="1320"/>
      <c r="BA659" s="1320"/>
      <c r="BB659" s="1320"/>
      <c r="BC659" s="1320"/>
    </row>
    <row r="660" spans="24:55" x14ac:dyDescent="0.25">
      <c r="X660" s="1320"/>
      <c r="Y660" s="1320"/>
      <c r="Z660" s="1320"/>
      <c r="AL660" s="1320"/>
      <c r="AM660" s="1320"/>
      <c r="AN660" s="1320"/>
      <c r="AO660" s="1320"/>
      <c r="AP660" s="1320"/>
      <c r="AQ660" s="1320"/>
      <c r="AR660" s="1320"/>
      <c r="AS660" s="1320"/>
      <c r="AT660" s="1320"/>
      <c r="AU660" s="1320"/>
      <c r="AV660" s="98"/>
      <c r="AW660" s="98"/>
      <c r="AX660" s="1320"/>
      <c r="AY660" s="1320"/>
      <c r="AZ660" s="1320"/>
      <c r="BA660" s="1320"/>
      <c r="BB660" s="1320"/>
      <c r="BC660" s="1320"/>
    </row>
    <row r="661" spans="24:55" x14ac:dyDescent="0.25">
      <c r="X661" s="1320"/>
      <c r="Y661" s="1320"/>
      <c r="Z661" s="1320"/>
      <c r="AL661" s="1320"/>
      <c r="AM661" s="1320"/>
      <c r="AN661" s="1320"/>
      <c r="AO661" s="1320"/>
      <c r="AP661" s="1320"/>
      <c r="AQ661" s="1320"/>
      <c r="AR661" s="1320"/>
      <c r="AS661" s="1320"/>
      <c r="AT661" s="1320"/>
      <c r="AU661" s="1320"/>
      <c r="AV661" s="98"/>
      <c r="AW661" s="98"/>
      <c r="AX661" s="1320"/>
      <c r="AY661" s="1320"/>
      <c r="AZ661" s="1320"/>
      <c r="BA661" s="1320"/>
      <c r="BB661" s="1320"/>
      <c r="BC661" s="1320"/>
    </row>
    <row r="662" spans="24:55" x14ac:dyDescent="0.25">
      <c r="X662" s="1320"/>
      <c r="Y662" s="1320"/>
      <c r="Z662" s="1320"/>
      <c r="AL662" s="1320"/>
      <c r="AM662" s="1320"/>
      <c r="AN662" s="1320"/>
      <c r="AO662" s="1320"/>
      <c r="AP662" s="1320"/>
      <c r="AQ662" s="1320"/>
      <c r="AR662" s="1320"/>
      <c r="AS662" s="1320"/>
      <c r="AT662" s="1320"/>
      <c r="AU662" s="1320"/>
      <c r="AV662" s="98"/>
      <c r="AW662" s="98"/>
      <c r="AX662" s="1320"/>
      <c r="AY662" s="1320"/>
      <c r="AZ662" s="1320"/>
      <c r="BA662" s="1320"/>
      <c r="BB662" s="1320"/>
      <c r="BC662" s="1320"/>
    </row>
    <row r="663" spans="24:55" x14ac:dyDescent="0.25">
      <c r="X663" s="1320"/>
      <c r="Y663" s="1320"/>
      <c r="Z663" s="1320"/>
      <c r="AL663" s="1320"/>
      <c r="AM663" s="1320"/>
      <c r="AN663" s="1320"/>
      <c r="AO663" s="1320"/>
      <c r="AP663" s="1320"/>
      <c r="AQ663" s="1320"/>
      <c r="AR663" s="1320"/>
      <c r="AS663" s="1320"/>
      <c r="AT663" s="1320"/>
      <c r="AU663" s="1320"/>
      <c r="AV663" s="98"/>
      <c r="AW663" s="98"/>
      <c r="AX663" s="1320"/>
      <c r="AY663" s="1320"/>
      <c r="AZ663" s="1320"/>
      <c r="BA663" s="1320"/>
      <c r="BB663" s="1320"/>
      <c r="BC663" s="1320"/>
    </row>
    <row r="664" spans="24:55" x14ac:dyDescent="0.25">
      <c r="X664" s="1320"/>
      <c r="Y664" s="1320"/>
      <c r="Z664" s="1320"/>
      <c r="AL664" s="1320"/>
      <c r="AM664" s="1320"/>
      <c r="AN664" s="1320"/>
      <c r="AO664" s="1320"/>
      <c r="AP664" s="1320"/>
      <c r="AQ664" s="1320"/>
      <c r="AR664" s="1320"/>
      <c r="AS664" s="1320"/>
      <c r="AT664" s="1320"/>
      <c r="AU664" s="1320"/>
      <c r="AV664" s="98"/>
      <c r="AW664" s="98"/>
      <c r="AX664" s="1320"/>
      <c r="AY664" s="1320"/>
      <c r="AZ664" s="1320"/>
      <c r="BA664" s="1320"/>
      <c r="BB664" s="1320"/>
      <c r="BC664" s="1320"/>
    </row>
    <row r="665" spans="24:55" x14ac:dyDescent="0.25">
      <c r="X665" s="1320"/>
      <c r="Y665" s="1320"/>
      <c r="Z665" s="1320"/>
      <c r="AL665" s="1320"/>
      <c r="AM665" s="1320"/>
      <c r="AN665" s="1320"/>
      <c r="AO665" s="1320"/>
      <c r="AP665" s="1320"/>
      <c r="AQ665" s="1320"/>
      <c r="AR665" s="1320"/>
      <c r="AS665" s="1320"/>
      <c r="AT665" s="1320"/>
      <c r="AU665" s="1320"/>
      <c r="AV665" s="98"/>
      <c r="AW665" s="98"/>
      <c r="AX665" s="1320"/>
      <c r="AY665" s="1320"/>
      <c r="AZ665" s="1320"/>
      <c r="BA665" s="1320"/>
      <c r="BB665" s="1320"/>
      <c r="BC665" s="1320"/>
    </row>
    <row r="666" spans="24:55" x14ac:dyDescent="0.25">
      <c r="X666" s="1320"/>
      <c r="Y666" s="1320"/>
      <c r="Z666" s="1320"/>
      <c r="AL666" s="1320"/>
      <c r="AM666" s="1320"/>
      <c r="AN666" s="1320"/>
      <c r="AO666" s="1320"/>
      <c r="AP666" s="1320"/>
      <c r="AQ666" s="1320"/>
      <c r="AR666" s="1320"/>
      <c r="AS666" s="1320"/>
      <c r="AT666" s="1320"/>
      <c r="AU666" s="1320"/>
      <c r="AV666" s="98"/>
      <c r="AW666" s="98"/>
      <c r="AX666" s="1320"/>
      <c r="AY666" s="1320"/>
      <c r="AZ666" s="1320"/>
      <c r="BA666" s="1320"/>
      <c r="BB666" s="1320"/>
      <c r="BC666" s="1320"/>
    </row>
    <row r="667" spans="24:55" x14ac:dyDescent="0.25">
      <c r="X667" s="1320"/>
      <c r="Y667" s="1320"/>
      <c r="Z667" s="1320"/>
      <c r="AL667" s="1320"/>
      <c r="AM667" s="1320"/>
      <c r="AN667" s="1320"/>
      <c r="AO667" s="1320"/>
      <c r="AP667" s="1320"/>
      <c r="AQ667" s="1320"/>
      <c r="AR667" s="1320"/>
      <c r="AS667" s="1320"/>
      <c r="AT667" s="1320"/>
      <c r="AU667" s="1320"/>
      <c r="AV667" s="98"/>
      <c r="AW667" s="98"/>
      <c r="AX667" s="1320"/>
      <c r="AY667" s="1320"/>
      <c r="AZ667" s="1320"/>
      <c r="BA667" s="1320"/>
      <c r="BB667" s="1320"/>
      <c r="BC667" s="1320"/>
    </row>
    <row r="668" spans="24:55" x14ac:dyDescent="0.25">
      <c r="X668" s="1320"/>
      <c r="Y668" s="1320"/>
      <c r="Z668" s="1320"/>
      <c r="AL668" s="1320"/>
      <c r="AM668" s="1320"/>
      <c r="AN668" s="1320"/>
      <c r="AO668" s="1320"/>
      <c r="AP668" s="1320"/>
      <c r="AQ668" s="1320"/>
      <c r="AR668" s="1320"/>
      <c r="AS668" s="1320"/>
      <c r="AT668" s="1320"/>
      <c r="AU668" s="1320"/>
      <c r="AV668" s="98"/>
      <c r="AW668" s="98"/>
      <c r="AX668" s="1320"/>
      <c r="AY668" s="1320"/>
      <c r="AZ668" s="1320"/>
      <c r="BA668" s="1320"/>
      <c r="BB668" s="1320"/>
      <c r="BC668" s="1320"/>
    </row>
    <row r="669" spans="24:55" x14ac:dyDescent="0.25">
      <c r="X669" s="1320"/>
      <c r="Y669" s="1320"/>
      <c r="Z669" s="1320"/>
      <c r="AL669" s="1320"/>
      <c r="AM669" s="1320"/>
      <c r="AN669" s="1320"/>
      <c r="AO669" s="1320"/>
      <c r="AP669" s="1320"/>
      <c r="AQ669" s="1320"/>
      <c r="AR669" s="1320"/>
      <c r="AS669" s="1320"/>
      <c r="AT669" s="1320"/>
      <c r="AU669" s="1320"/>
      <c r="AV669" s="98"/>
      <c r="AW669" s="98"/>
      <c r="AX669" s="1320"/>
      <c r="AY669" s="1320"/>
      <c r="AZ669" s="1320"/>
      <c r="BA669" s="1320"/>
      <c r="BB669" s="1320"/>
      <c r="BC669" s="1320"/>
    </row>
    <row r="670" spans="24:55" x14ac:dyDescent="0.25">
      <c r="X670" s="1320"/>
      <c r="Y670" s="1320"/>
      <c r="Z670" s="1320"/>
      <c r="AL670" s="1320"/>
      <c r="AM670" s="1320"/>
      <c r="AN670" s="1320"/>
      <c r="AO670" s="1320"/>
      <c r="AP670" s="1320"/>
      <c r="AQ670" s="1320"/>
      <c r="AR670" s="1320"/>
      <c r="AS670" s="1320"/>
      <c r="AT670" s="1320"/>
      <c r="AU670" s="1320"/>
      <c r="AV670" s="98"/>
      <c r="AW670" s="98"/>
      <c r="AX670" s="1320"/>
      <c r="AY670" s="1320"/>
      <c r="AZ670" s="1320"/>
      <c r="BA670" s="1320"/>
      <c r="BB670" s="1320"/>
      <c r="BC670" s="1320"/>
    </row>
    <row r="671" spans="24:55" x14ac:dyDescent="0.25">
      <c r="X671" s="1320"/>
      <c r="Y671" s="1320"/>
      <c r="Z671" s="1320"/>
      <c r="AL671" s="1320"/>
      <c r="AM671" s="1320"/>
      <c r="AN671" s="1320"/>
      <c r="AO671" s="1320"/>
      <c r="AP671" s="1320"/>
      <c r="AQ671" s="1320"/>
      <c r="AR671" s="1320"/>
      <c r="AS671" s="1320"/>
      <c r="AT671" s="1320"/>
      <c r="AU671" s="1320"/>
      <c r="AV671" s="98"/>
      <c r="AW671" s="98"/>
      <c r="AX671" s="1320"/>
      <c r="AY671" s="1320"/>
      <c r="AZ671" s="1320"/>
      <c r="BA671" s="1320"/>
      <c r="BB671" s="1320"/>
      <c r="BC671" s="1320"/>
    </row>
    <row r="672" spans="24:55" x14ac:dyDescent="0.25">
      <c r="X672" s="1320"/>
      <c r="Y672" s="1320"/>
      <c r="Z672" s="1320"/>
      <c r="AL672" s="1320"/>
      <c r="AM672" s="1320"/>
      <c r="AN672" s="1320"/>
      <c r="AO672" s="1320"/>
      <c r="AP672" s="1320"/>
      <c r="AQ672" s="1320"/>
      <c r="AR672" s="1320"/>
      <c r="AS672" s="1320"/>
      <c r="AT672" s="1320"/>
      <c r="AU672" s="1320"/>
      <c r="AV672" s="98"/>
      <c r="AW672" s="98"/>
      <c r="AX672" s="1320"/>
      <c r="AY672" s="1320"/>
      <c r="AZ672" s="1320"/>
      <c r="BA672" s="1320"/>
      <c r="BB672" s="1320"/>
      <c r="BC672" s="1320"/>
    </row>
    <row r="673" spans="24:55" x14ac:dyDescent="0.25">
      <c r="X673" s="1320"/>
      <c r="Y673" s="1320"/>
      <c r="Z673" s="1320"/>
      <c r="AL673" s="1320"/>
      <c r="AM673" s="1320"/>
      <c r="AN673" s="1320"/>
      <c r="AO673" s="1320"/>
      <c r="AP673" s="1320"/>
      <c r="AQ673" s="1320"/>
      <c r="AR673" s="1320"/>
      <c r="AS673" s="1320"/>
      <c r="AT673" s="1320"/>
      <c r="AU673" s="1320"/>
      <c r="AV673" s="98"/>
      <c r="AW673" s="98"/>
      <c r="AX673" s="1320"/>
      <c r="AY673" s="1320"/>
      <c r="AZ673" s="1320"/>
      <c r="BA673" s="1320"/>
      <c r="BB673" s="1320"/>
      <c r="BC673" s="1320"/>
    </row>
    <row r="674" spans="24:55" x14ac:dyDescent="0.25">
      <c r="X674" s="1320"/>
      <c r="Y674" s="1320"/>
      <c r="Z674" s="1320"/>
      <c r="AL674" s="1320"/>
      <c r="AM674" s="1320"/>
      <c r="AN674" s="1320"/>
      <c r="AO674" s="1320"/>
      <c r="AP674" s="1320"/>
      <c r="AQ674" s="1320"/>
      <c r="AR674" s="1320"/>
      <c r="AS674" s="1320"/>
      <c r="AT674" s="1320"/>
      <c r="AU674" s="1320"/>
      <c r="AV674" s="98"/>
      <c r="AW674" s="98"/>
      <c r="AX674" s="1320"/>
      <c r="AY674" s="1320"/>
      <c r="AZ674" s="1320"/>
      <c r="BA674" s="1320"/>
      <c r="BB674" s="1320"/>
      <c r="BC674" s="1320"/>
    </row>
    <row r="675" spans="24:55" x14ac:dyDescent="0.25">
      <c r="X675" s="1320"/>
      <c r="Y675" s="1320"/>
      <c r="Z675" s="1320"/>
      <c r="AL675" s="1320"/>
      <c r="AM675" s="1320"/>
      <c r="AN675" s="1320"/>
      <c r="AO675" s="1320"/>
      <c r="AP675" s="1320"/>
      <c r="AQ675" s="1320"/>
      <c r="AR675" s="1320"/>
      <c r="AS675" s="1320"/>
      <c r="AT675" s="1320"/>
      <c r="AU675" s="1320"/>
      <c r="AV675" s="98"/>
      <c r="AW675" s="98"/>
      <c r="AX675" s="1320"/>
      <c r="AY675" s="1320"/>
      <c r="AZ675" s="1320"/>
      <c r="BA675" s="1320"/>
      <c r="BB675" s="1320"/>
      <c r="BC675" s="1320"/>
    </row>
    <row r="676" spans="24:55" x14ac:dyDescent="0.25">
      <c r="X676" s="1320"/>
      <c r="Y676" s="1320"/>
      <c r="Z676" s="1320"/>
      <c r="AL676" s="1320"/>
      <c r="AM676" s="1320"/>
      <c r="AN676" s="1320"/>
      <c r="AO676" s="1320"/>
      <c r="AP676" s="1320"/>
      <c r="AQ676" s="1320"/>
      <c r="AR676" s="1320"/>
      <c r="AS676" s="1320"/>
      <c r="AT676" s="1320"/>
      <c r="AU676" s="1320"/>
      <c r="AV676" s="98"/>
      <c r="AW676" s="98"/>
      <c r="AX676" s="1320"/>
      <c r="AY676" s="1320"/>
      <c r="AZ676" s="1320"/>
      <c r="BA676" s="1320"/>
      <c r="BB676" s="1320"/>
      <c r="BC676" s="1320"/>
    </row>
    <row r="677" spans="24:55" x14ac:dyDescent="0.25">
      <c r="X677" s="1320"/>
      <c r="Y677" s="1320"/>
      <c r="Z677" s="1320"/>
      <c r="AL677" s="1320"/>
      <c r="AM677" s="1320"/>
      <c r="AN677" s="1320"/>
      <c r="AO677" s="1320"/>
      <c r="AP677" s="1320"/>
      <c r="AQ677" s="1320"/>
      <c r="AR677" s="1320"/>
      <c r="AS677" s="1320"/>
      <c r="AT677" s="1320"/>
      <c r="AU677" s="1320"/>
      <c r="AV677" s="98"/>
      <c r="AW677" s="98"/>
      <c r="AX677" s="1320"/>
      <c r="AY677" s="1320"/>
      <c r="AZ677" s="1320"/>
      <c r="BA677" s="1320"/>
      <c r="BB677" s="1320"/>
      <c r="BC677" s="1320"/>
    </row>
    <row r="678" spans="24:55" x14ac:dyDescent="0.25">
      <c r="X678" s="1320"/>
      <c r="Y678" s="1320"/>
      <c r="Z678" s="1320"/>
      <c r="AL678" s="1320"/>
      <c r="AM678" s="1320"/>
      <c r="AN678" s="1320"/>
      <c r="AO678" s="1320"/>
      <c r="AP678" s="1320"/>
      <c r="AQ678" s="1320"/>
      <c r="AR678" s="1320"/>
      <c r="AS678" s="1320"/>
      <c r="AT678" s="1320"/>
      <c r="AU678" s="1320"/>
      <c r="AV678" s="98"/>
      <c r="AW678" s="98"/>
      <c r="AX678" s="1320"/>
      <c r="AY678" s="1320"/>
      <c r="AZ678" s="1320"/>
      <c r="BA678" s="1320"/>
      <c r="BB678" s="1320"/>
      <c r="BC678" s="1320"/>
    </row>
    <row r="679" spans="24:55" x14ac:dyDescent="0.25">
      <c r="X679" s="1320"/>
      <c r="Y679" s="1320"/>
      <c r="Z679" s="1320"/>
      <c r="AL679" s="1320"/>
      <c r="AM679" s="1320"/>
      <c r="AN679" s="1320"/>
      <c r="AO679" s="1320"/>
      <c r="AP679" s="1320"/>
      <c r="AQ679" s="1320"/>
      <c r="AR679" s="1320"/>
      <c r="AS679" s="1320"/>
      <c r="AT679" s="1320"/>
      <c r="AU679" s="1320"/>
      <c r="AV679" s="98"/>
      <c r="AW679" s="98"/>
      <c r="AX679" s="1320"/>
      <c r="AY679" s="1320"/>
      <c r="AZ679" s="1320"/>
      <c r="BA679" s="1320"/>
      <c r="BB679" s="1320"/>
      <c r="BC679" s="1320"/>
    </row>
    <row r="680" spans="24:55" x14ac:dyDescent="0.25">
      <c r="X680" s="1320"/>
      <c r="Y680" s="1320"/>
      <c r="Z680" s="1320"/>
      <c r="AL680" s="1320"/>
      <c r="AM680" s="1320"/>
      <c r="AN680" s="1320"/>
      <c r="AO680" s="1320"/>
      <c r="AP680" s="1320"/>
      <c r="AQ680" s="1320"/>
      <c r="AR680" s="1320"/>
      <c r="AS680" s="1320"/>
      <c r="AT680" s="1320"/>
      <c r="AU680" s="1320"/>
      <c r="AV680" s="98"/>
      <c r="AW680" s="98"/>
      <c r="AX680" s="1320"/>
      <c r="AY680" s="1320"/>
      <c r="AZ680" s="1320"/>
      <c r="BA680" s="1320"/>
      <c r="BB680" s="1320"/>
      <c r="BC680" s="1320"/>
    </row>
    <row r="681" spans="24:55" x14ac:dyDescent="0.25">
      <c r="X681" s="1320"/>
      <c r="Y681" s="1320"/>
      <c r="Z681" s="1320"/>
      <c r="AL681" s="1320"/>
      <c r="AM681" s="1320"/>
      <c r="AN681" s="1320"/>
      <c r="AO681" s="1320"/>
      <c r="AP681" s="1320"/>
      <c r="AQ681" s="1320"/>
      <c r="AR681" s="1320"/>
      <c r="AS681" s="1320"/>
      <c r="AT681" s="1320"/>
      <c r="AU681" s="1320"/>
      <c r="AV681" s="98"/>
      <c r="AW681" s="98"/>
      <c r="AX681" s="1320"/>
      <c r="AY681" s="1320"/>
      <c r="AZ681" s="1320"/>
      <c r="BA681" s="1320"/>
      <c r="BB681" s="1320"/>
      <c r="BC681" s="1320"/>
    </row>
    <row r="682" spans="24:55" x14ac:dyDescent="0.25">
      <c r="X682" s="1320"/>
      <c r="Y682" s="1320"/>
      <c r="Z682" s="1320"/>
      <c r="AL682" s="1320"/>
      <c r="AM682" s="1320"/>
      <c r="AN682" s="1320"/>
      <c r="AO682" s="1320"/>
      <c r="AP682" s="1320"/>
      <c r="AQ682" s="1320"/>
      <c r="AR682" s="1320"/>
      <c r="AS682" s="1320"/>
      <c r="AT682" s="1320"/>
      <c r="AU682" s="1320"/>
      <c r="AV682" s="98"/>
      <c r="AW682" s="98"/>
      <c r="AX682" s="1320"/>
      <c r="AY682" s="1320"/>
      <c r="AZ682" s="1320"/>
      <c r="BA682" s="1320"/>
      <c r="BB682" s="1320"/>
      <c r="BC682" s="1320"/>
    </row>
    <row r="683" spans="24:55" x14ac:dyDescent="0.25">
      <c r="X683" s="1320"/>
      <c r="Y683" s="1320"/>
      <c r="Z683" s="1320"/>
      <c r="AL683" s="1320"/>
      <c r="AM683" s="1320"/>
      <c r="AN683" s="1320"/>
      <c r="AO683" s="1320"/>
      <c r="AP683" s="1320"/>
      <c r="AQ683" s="1320"/>
      <c r="AR683" s="1320"/>
      <c r="AS683" s="1320"/>
      <c r="AT683" s="1320"/>
      <c r="AU683" s="1320"/>
      <c r="AV683" s="98"/>
      <c r="AW683" s="98"/>
      <c r="AX683" s="1320"/>
      <c r="AY683" s="1320"/>
      <c r="AZ683" s="1320"/>
      <c r="BA683" s="1320"/>
      <c r="BB683" s="1320"/>
      <c r="BC683" s="1320"/>
    </row>
    <row r="684" spans="24:55" x14ac:dyDescent="0.25">
      <c r="X684" s="1320"/>
      <c r="Y684" s="1320"/>
      <c r="Z684" s="1320"/>
      <c r="AL684" s="1320"/>
      <c r="AM684" s="1320"/>
      <c r="AN684" s="1320"/>
      <c r="AO684" s="1320"/>
      <c r="AP684" s="1320"/>
      <c r="AQ684" s="1320"/>
      <c r="AR684" s="1320"/>
      <c r="AS684" s="1320"/>
      <c r="AT684" s="1320"/>
      <c r="AU684" s="1320"/>
      <c r="AV684" s="98"/>
      <c r="AW684" s="98"/>
      <c r="AX684" s="1320"/>
      <c r="AY684" s="1320"/>
      <c r="AZ684" s="1320"/>
      <c r="BA684" s="1320"/>
      <c r="BB684" s="1320"/>
      <c r="BC684" s="1320"/>
    </row>
    <row r="685" spans="24:55" x14ac:dyDescent="0.25">
      <c r="X685" s="1320"/>
      <c r="Y685" s="1320"/>
      <c r="Z685" s="1320"/>
      <c r="AL685" s="1320"/>
      <c r="AM685" s="1320"/>
      <c r="AN685" s="1320"/>
      <c r="AO685" s="1320"/>
      <c r="AP685" s="1320"/>
      <c r="AQ685" s="1320"/>
      <c r="AR685" s="1320"/>
      <c r="AS685" s="1320"/>
      <c r="AT685" s="1320"/>
      <c r="AU685" s="1320"/>
      <c r="AV685" s="98"/>
      <c r="AW685" s="98"/>
      <c r="AX685" s="1320"/>
      <c r="AY685" s="1320"/>
      <c r="AZ685" s="1320"/>
      <c r="BA685" s="1320"/>
      <c r="BB685" s="1320"/>
      <c r="BC685" s="1320"/>
    </row>
    <row r="686" spans="24:55" x14ac:dyDescent="0.25">
      <c r="X686" s="1320"/>
      <c r="Y686" s="1320"/>
      <c r="Z686" s="1320"/>
      <c r="AL686" s="1320"/>
      <c r="AM686" s="1320"/>
      <c r="AN686" s="1320"/>
      <c r="AO686" s="1320"/>
      <c r="AP686" s="1320"/>
      <c r="AQ686" s="1320"/>
      <c r="AR686" s="1320"/>
      <c r="AS686" s="1320"/>
      <c r="AT686" s="1320"/>
      <c r="AU686" s="1320"/>
      <c r="AV686" s="98"/>
      <c r="AW686" s="98"/>
      <c r="AX686" s="1320"/>
      <c r="AY686" s="1320"/>
      <c r="AZ686" s="1320"/>
      <c r="BA686" s="1320"/>
      <c r="BB686" s="1320"/>
      <c r="BC686" s="1320"/>
    </row>
    <row r="687" spans="24:55" x14ac:dyDescent="0.25">
      <c r="X687" s="1320"/>
      <c r="Y687" s="1320"/>
      <c r="Z687" s="1320"/>
      <c r="AL687" s="1320"/>
      <c r="AM687" s="1320"/>
      <c r="AN687" s="1320"/>
      <c r="AO687" s="1320"/>
      <c r="AP687" s="1320"/>
      <c r="AQ687" s="1320"/>
      <c r="AR687" s="1320"/>
      <c r="AS687" s="1320"/>
      <c r="AT687" s="1320"/>
      <c r="AU687" s="1320"/>
      <c r="AV687" s="98"/>
      <c r="AW687" s="98"/>
      <c r="AX687" s="1320"/>
      <c r="AY687" s="1320"/>
      <c r="AZ687" s="1320"/>
      <c r="BA687" s="1320"/>
      <c r="BB687" s="1320"/>
      <c r="BC687" s="1320"/>
    </row>
    <row r="688" spans="24:55" x14ac:dyDescent="0.25">
      <c r="X688" s="1320"/>
      <c r="Y688" s="1320"/>
      <c r="Z688" s="1320"/>
      <c r="AL688" s="1320"/>
      <c r="AM688" s="1320"/>
      <c r="AN688" s="1320"/>
      <c r="AO688" s="1320"/>
      <c r="AP688" s="1320"/>
      <c r="AQ688" s="1320"/>
      <c r="AR688" s="1320"/>
      <c r="AS688" s="1320"/>
      <c r="AT688" s="1320"/>
      <c r="AU688" s="1320"/>
      <c r="AV688" s="98"/>
      <c r="AW688" s="98"/>
      <c r="AX688" s="1320"/>
      <c r="AY688" s="1320"/>
      <c r="AZ688" s="1320"/>
      <c r="BA688" s="1320"/>
      <c r="BB688" s="1320"/>
      <c r="BC688" s="1320"/>
    </row>
    <row r="689" spans="24:55" x14ac:dyDescent="0.25">
      <c r="X689" s="1320"/>
      <c r="Y689" s="1320"/>
      <c r="Z689" s="1320"/>
      <c r="AL689" s="1320"/>
      <c r="AM689" s="1320"/>
      <c r="AN689" s="1320"/>
      <c r="AO689" s="1320"/>
      <c r="AP689" s="1320"/>
      <c r="AQ689" s="1320"/>
      <c r="AR689" s="1320"/>
      <c r="AS689" s="1320"/>
      <c r="AT689" s="1320"/>
      <c r="AU689" s="1320"/>
      <c r="AV689" s="98"/>
      <c r="AW689" s="98"/>
      <c r="AX689" s="1320"/>
      <c r="AY689" s="1320"/>
      <c r="AZ689" s="1320"/>
      <c r="BA689" s="1320"/>
      <c r="BB689" s="1320"/>
      <c r="BC689" s="1320"/>
    </row>
    <row r="690" spans="24:55" x14ac:dyDescent="0.25">
      <c r="X690" s="1320"/>
      <c r="Y690" s="1320"/>
      <c r="Z690" s="1320"/>
      <c r="AL690" s="1320"/>
      <c r="AM690" s="1320"/>
      <c r="AN690" s="1320"/>
      <c r="AO690" s="1320"/>
      <c r="AP690" s="1320"/>
      <c r="AQ690" s="1320"/>
      <c r="AR690" s="1320"/>
      <c r="AS690" s="1320"/>
      <c r="AT690" s="1320"/>
      <c r="AU690" s="1320"/>
      <c r="AV690" s="98"/>
      <c r="AW690" s="98"/>
      <c r="AX690" s="1320"/>
      <c r="AY690" s="1320"/>
      <c r="AZ690" s="1320"/>
      <c r="BA690" s="1320"/>
      <c r="BB690" s="1320"/>
      <c r="BC690" s="1320"/>
    </row>
    <row r="691" spans="24:55" x14ac:dyDescent="0.25">
      <c r="X691" s="1320"/>
      <c r="Y691" s="1320"/>
      <c r="Z691" s="1320"/>
      <c r="AL691" s="1320"/>
      <c r="AM691" s="1320"/>
      <c r="AN691" s="1320"/>
      <c r="AO691" s="1320"/>
      <c r="AP691" s="1320"/>
      <c r="AQ691" s="1320"/>
      <c r="AR691" s="1320"/>
      <c r="AS691" s="1320"/>
      <c r="AT691" s="1320"/>
      <c r="AU691" s="1320"/>
      <c r="AV691" s="98"/>
      <c r="AW691" s="98"/>
      <c r="AX691" s="1320"/>
      <c r="AY691" s="1320"/>
      <c r="AZ691" s="1320"/>
      <c r="BA691" s="1320"/>
      <c r="BB691" s="1320"/>
      <c r="BC691" s="1320"/>
    </row>
    <row r="692" spans="24:55" x14ac:dyDescent="0.25">
      <c r="X692" s="1320"/>
      <c r="Y692" s="1320"/>
      <c r="Z692" s="1320"/>
      <c r="AL692" s="1320"/>
      <c r="AM692" s="1320"/>
      <c r="AN692" s="1320"/>
      <c r="AO692" s="1320"/>
      <c r="AP692" s="1320"/>
      <c r="AQ692" s="1320"/>
      <c r="AR692" s="1320"/>
      <c r="AS692" s="1320"/>
      <c r="AT692" s="1320"/>
      <c r="AU692" s="1320"/>
      <c r="AV692" s="98"/>
      <c r="AW692" s="98"/>
      <c r="AX692" s="1320"/>
      <c r="AY692" s="1320"/>
      <c r="AZ692" s="1320"/>
      <c r="BA692" s="1320"/>
      <c r="BB692" s="1320"/>
      <c r="BC692" s="1320"/>
    </row>
    <row r="693" spans="24:55" x14ac:dyDescent="0.25">
      <c r="X693" s="1320"/>
      <c r="Y693" s="1320"/>
      <c r="Z693" s="1320"/>
      <c r="AL693" s="1320"/>
      <c r="AM693" s="1320"/>
      <c r="AN693" s="1320"/>
      <c r="AO693" s="1320"/>
      <c r="AP693" s="1320"/>
      <c r="AQ693" s="1320"/>
      <c r="AR693" s="1320"/>
      <c r="AS693" s="1320"/>
      <c r="AT693" s="1320"/>
      <c r="AU693" s="1320"/>
      <c r="AV693" s="98"/>
      <c r="AW693" s="98"/>
      <c r="AX693" s="1320"/>
      <c r="AY693" s="1320"/>
      <c r="AZ693" s="1320"/>
      <c r="BA693" s="1320"/>
      <c r="BB693" s="1320"/>
      <c r="BC693" s="1320"/>
    </row>
    <row r="694" spans="24:55" x14ac:dyDescent="0.25">
      <c r="X694" s="1320"/>
      <c r="Y694" s="1320"/>
      <c r="Z694" s="1320"/>
      <c r="AL694" s="1320"/>
      <c r="AM694" s="1320"/>
      <c r="AN694" s="1320"/>
      <c r="AO694" s="1320"/>
      <c r="AP694" s="1320"/>
      <c r="AQ694" s="1320"/>
      <c r="AR694" s="1320"/>
      <c r="AS694" s="1320"/>
      <c r="AT694" s="1320"/>
      <c r="AU694" s="1320"/>
      <c r="AV694" s="98"/>
      <c r="AW694" s="98"/>
      <c r="AX694" s="1320"/>
      <c r="AY694" s="1320"/>
      <c r="AZ694" s="1320"/>
      <c r="BA694" s="1320"/>
      <c r="BB694" s="1320"/>
      <c r="BC694" s="1320"/>
    </row>
    <row r="695" spans="24:55" x14ac:dyDescent="0.25">
      <c r="X695" s="1320"/>
      <c r="Y695" s="1320"/>
      <c r="Z695" s="1320"/>
      <c r="AL695" s="1320"/>
      <c r="AM695" s="1320"/>
      <c r="AN695" s="1320"/>
      <c r="AO695" s="1320"/>
      <c r="AP695" s="1320"/>
      <c r="AQ695" s="1320"/>
      <c r="AR695" s="1320"/>
      <c r="AS695" s="1320"/>
      <c r="AT695" s="1320"/>
      <c r="AU695" s="1320"/>
      <c r="AV695" s="98"/>
      <c r="AW695" s="98"/>
      <c r="AX695" s="1320"/>
      <c r="AY695" s="1320"/>
      <c r="AZ695" s="1320"/>
      <c r="BA695" s="1320"/>
      <c r="BB695" s="1320"/>
      <c r="BC695" s="1320"/>
    </row>
    <row r="696" spans="24:55" x14ac:dyDescent="0.25">
      <c r="X696" s="1320"/>
      <c r="Y696" s="1320"/>
      <c r="Z696" s="1320"/>
      <c r="AL696" s="1320"/>
      <c r="AM696" s="1320"/>
      <c r="AN696" s="1320"/>
      <c r="AO696" s="1320"/>
      <c r="AP696" s="1320"/>
      <c r="AQ696" s="1320"/>
      <c r="AR696" s="1320"/>
      <c r="AS696" s="1320"/>
      <c r="AT696" s="1320"/>
      <c r="AU696" s="1320"/>
      <c r="AV696" s="98"/>
      <c r="AW696" s="98"/>
      <c r="AX696" s="1320"/>
      <c r="AY696" s="1320"/>
      <c r="AZ696" s="1320"/>
      <c r="BA696" s="1320"/>
      <c r="BB696" s="1320"/>
      <c r="BC696" s="1320"/>
    </row>
    <row r="697" spans="24:55" x14ac:dyDescent="0.25">
      <c r="X697" s="1320"/>
      <c r="Y697" s="1320"/>
      <c r="Z697" s="1320"/>
      <c r="AL697" s="1320"/>
      <c r="AM697" s="1320"/>
      <c r="AN697" s="1320"/>
      <c r="AO697" s="1320"/>
      <c r="AP697" s="1320"/>
      <c r="AQ697" s="1320"/>
      <c r="AR697" s="1320"/>
      <c r="AS697" s="1320"/>
      <c r="AT697" s="1320"/>
      <c r="AU697" s="1320"/>
      <c r="AV697" s="98"/>
      <c r="AW697" s="98"/>
      <c r="AX697" s="1320"/>
      <c r="AY697" s="1320"/>
      <c r="AZ697" s="1320"/>
      <c r="BA697" s="1320"/>
      <c r="BB697" s="1320"/>
      <c r="BC697" s="1320"/>
    </row>
    <row r="698" spans="24:55" x14ac:dyDescent="0.25">
      <c r="X698" s="1320"/>
      <c r="Y698" s="1320"/>
      <c r="Z698" s="1320"/>
      <c r="AL698" s="1320"/>
      <c r="AM698" s="1320"/>
      <c r="AN698" s="1320"/>
      <c r="AO698" s="1320"/>
      <c r="AP698" s="1320"/>
      <c r="AQ698" s="1320"/>
      <c r="AR698" s="1320"/>
      <c r="AS698" s="1320"/>
      <c r="AT698" s="1320"/>
      <c r="AU698" s="1320"/>
      <c r="AV698" s="98"/>
      <c r="AW698" s="98"/>
      <c r="AX698" s="1320"/>
      <c r="AY698" s="1320"/>
      <c r="AZ698" s="1320"/>
      <c r="BA698" s="1320"/>
      <c r="BB698" s="1320"/>
      <c r="BC698" s="1320"/>
    </row>
    <row r="699" spans="24:55" x14ac:dyDescent="0.25">
      <c r="X699" s="1320"/>
      <c r="Y699" s="1320"/>
      <c r="Z699" s="1320"/>
      <c r="AL699" s="1320"/>
      <c r="AM699" s="1320"/>
      <c r="AN699" s="1320"/>
      <c r="AO699" s="1320"/>
      <c r="AP699" s="1320"/>
      <c r="AQ699" s="1320"/>
      <c r="AR699" s="1320"/>
      <c r="AS699" s="1320"/>
      <c r="AT699" s="1320"/>
      <c r="AU699" s="1320"/>
      <c r="AV699" s="98"/>
      <c r="AW699" s="98"/>
      <c r="AX699" s="1320"/>
      <c r="AY699" s="1320"/>
      <c r="AZ699" s="1320"/>
      <c r="BA699" s="1320"/>
      <c r="BB699" s="1320"/>
      <c r="BC699" s="1320"/>
    </row>
    <row r="700" spans="24:55" x14ac:dyDescent="0.25">
      <c r="X700" s="1320"/>
      <c r="Y700" s="1320"/>
      <c r="Z700" s="1320"/>
      <c r="AL700" s="1320"/>
      <c r="AM700" s="1320"/>
      <c r="AN700" s="1320"/>
      <c r="AO700" s="1320"/>
      <c r="AP700" s="1320"/>
      <c r="AQ700" s="1320"/>
      <c r="AR700" s="1320"/>
      <c r="AS700" s="1320"/>
      <c r="AT700" s="1320"/>
      <c r="AU700" s="1320"/>
      <c r="AV700" s="98"/>
      <c r="AW700" s="98"/>
      <c r="AX700" s="1320"/>
      <c r="AY700" s="1320"/>
      <c r="AZ700" s="1320"/>
      <c r="BA700" s="1320"/>
      <c r="BB700" s="1320"/>
      <c r="BC700" s="1320"/>
    </row>
    <row r="701" spans="24:55" x14ac:dyDescent="0.25">
      <c r="X701" s="1320"/>
      <c r="Y701" s="1320"/>
      <c r="Z701" s="1320"/>
      <c r="AL701" s="1320"/>
      <c r="AM701" s="1320"/>
      <c r="AN701" s="1320"/>
      <c r="AO701" s="1320"/>
      <c r="AP701" s="1320"/>
      <c r="AQ701" s="1320"/>
      <c r="AR701" s="1320"/>
      <c r="AS701" s="1320"/>
      <c r="AT701" s="1320"/>
      <c r="AU701" s="1320"/>
      <c r="AV701" s="98"/>
      <c r="AW701" s="98"/>
      <c r="AX701" s="1320"/>
      <c r="AY701" s="1320"/>
      <c r="AZ701" s="1320"/>
      <c r="BA701" s="1320"/>
      <c r="BB701" s="1320"/>
      <c r="BC701" s="1320"/>
    </row>
    <row r="702" spans="24:55" x14ac:dyDescent="0.25">
      <c r="X702" s="1320"/>
      <c r="Y702" s="1320"/>
      <c r="Z702" s="1320"/>
      <c r="AL702" s="1320"/>
      <c r="AM702" s="1320"/>
      <c r="AN702" s="1320"/>
      <c r="AO702" s="1320"/>
      <c r="AP702" s="1320"/>
      <c r="AQ702" s="1320"/>
      <c r="AR702" s="1320"/>
      <c r="AS702" s="1320"/>
      <c r="AT702" s="1320"/>
      <c r="AU702" s="1320"/>
      <c r="AV702" s="98"/>
      <c r="AW702" s="98"/>
      <c r="AX702" s="1320"/>
      <c r="AY702" s="1320"/>
      <c r="AZ702" s="1320"/>
      <c r="BA702" s="1320"/>
      <c r="BB702" s="1320"/>
      <c r="BC702" s="1320"/>
    </row>
    <row r="703" spans="24:55" x14ac:dyDescent="0.25">
      <c r="X703" s="1320"/>
      <c r="Y703" s="1320"/>
      <c r="Z703" s="1320"/>
      <c r="AL703" s="1320"/>
      <c r="AM703" s="1320"/>
      <c r="AN703" s="1320"/>
      <c r="AO703" s="1320"/>
      <c r="AP703" s="1320"/>
      <c r="AQ703" s="1320"/>
      <c r="AR703" s="1320"/>
      <c r="AS703" s="1320"/>
      <c r="AT703" s="1320"/>
      <c r="AU703" s="1320"/>
      <c r="AV703" s="98"/>
      <c r="AW703" s="98"/>
      <c r="AX703" s="1320"/>
      <c r="AY703" s="1320"/>
      <c r="AZ703" s="1320"/>
      <c r="BA703" s="1320"/>
      <c r="BB703" s="1320"/>
      <c r="BC703" s="1320"/>
    </row>
    <row r="704" spans="24:55" x14ac:dyDescent="0.25">
      <c r="X704" s="1320"/>
      <c r="Y704" s="1320"/>
      <c r="Z704" s="1320"/>
      <c r="AL704" s="1320"/>
      <c r="AM704" s="1320"/>
      <c r="AN704" s="1320"/>
      <c r="AO704" s="1320"/>
      <c r="AP704" s="1320"/>
      <c r="AQ704" s="1320"/>
      <c r="AR704" s="1320"/>
      <c r="AS704" s="1320"/>
      <c r="AT704" s="1320"/>
      <c r="AU704" s="1320"/>
      <c r="AV704" s="98"/>
      <c r="AW704" s="98"/>
      <c r="AX704" s="1320"/>
      <c r="AY704" s="1320"/>
      <c r="AZ704" s="1320"/>
      <c r="BA704" s="1320"/>
      <c r="BB704" s="1320"/>
      <c r="BC704" s="1320"/>
    </row>
    <row r="705" spans="24:55" x14ac:dyDescent="0.25">
      <c r="X705" s="1320"/>
      <c r="Y705" s="1320"/>
      <c r="Z705" s="1320"/>
      <c r="AL705" s="1320"/>
      <c r="AM705" s="1320"/>
      <c r="AN705" s="1320"/>
      <c r="AO705" s="1320"/>
      <c r="AP705" s="1320"/>
      <c r="AQ705" s="1320"/>
      <c r="AR705" s="1320"/>
      <c r="AS705" s="1320"/>
      <c r="AT705" s="1320"/>
      <c r="AU705" s="1320"/>
      <c r="AV705" s="98"/>
      <c r="AW705" s="98"/>
      <c r="AX705" s="1320"/>
      <c r="AY705" s="1320"/>
      <c r="AZ705" s="1320"/>
      <c r="BA705" s="1320"/>
      <c r="BB705" s="1320"/>
      <c r="BC705" s="1320"/>
    </row>
    <row r="706" spans="24:55" x14ac:dyDescent="0.25">
      <c r="X706" s="1320"/>
      <c r="Y706" s="1320"/>
      <c r="Z706" s="1320"/>
      <c r="AL706" s="1320"/>
      <c r="AM706" s="1320"/>
      <c r="AN706" s="1320"/>
      <c r="AO706" s="1320"/>
      <c r="AP706" s="1320"/>
      <c r="AQ706" s="1320"/>
      <c r="AR706" s="1320"/>
      <c r="AS706" s="1320"/>
      <c r="AT706" s="1320"/>
      <c r="AU706" s="1320"/>
      <c r="AV706" s="98"/>
      <c r="AW706" s="98"/>
      <c r="AX706" s="1320"/>
      <c r="AY706" s="1320"/>
      <c r="AZ706" s="1320"/>
      <c r="BA706" s="1320"/>
      <c r="BB706" s="1320"/>
      <c r="BC706" s="1320"/>
    </row>
    <row r="707" spans="24:55" x14ac:dyDescent="0.25">
      <c r="X707" s="1320"/>
      <c r="Y707" s="1320"/>
      <c r="Z707" s="1320"/>
      <c r="AL707" s="1320"/>
      <c r="AM707" s="1320"/>
      <c r="AN707" s="1320"/>
      <c r="AO707" s="1320"/>
      <c r="AP707" s="1320"/>
      <c r="AQ707" s="1320"/>
      <c r="AR707" s="1320"/>
      <c r="AS707" s="1320"/>
      <c r="AT707" s="1320"/>
      <c r="AU707" s="1320"/>
      <c r="AV707" s="98"/>
      <c r="AW707" s="98"/>
      <c r="AX707" s="1320"/>
      <c r="AY707" s="1320"/>
      <c r="AZ707" s="1320"/>
      <c r="BA707" s="1320"/>
      <c r="BB707" s="1320"/>
      <c r="BC707" s="1320"/>
    </row>
    <row r="708" spans="24:55" x14ac:dyDescent="0.25">
      <c r="X708" s="1320"/>
      <c r="Y708" s="1320"/>
      <c r="Z708" s="1320"/>
      <c r="AL708" s="1320"/>
      <c r="AM708" s="1320"/>
      <c r="AN708" s="1320"/>
      <c r="AO708" s="1320"/>
      <c r="AP708" s="1320"/>
      <c r="AQ708" s="1320"/>
      <c r="AR708" s="1320"/>
      <c r="AS708" s="1320"/>
      <c r="AT708" s="1320"/>
      <c r="AU708" s="1320"/>
      <c r="AV708" s="98"/>
      <c r="AW708" s="98"/>
      <c r="AX708" s="1320"/>
      <c r="AY708" s="1320"/>
      <c r="AZ708" s="1320"/>
      <c r="BA708" s="1320"/>
      <c r="BB708" s="1320"/>
      <c r="BC708" s="1320"/>
    </row>
    <row r="709" spans="24:55" x14ac:dyDescent="0.25">
      <c r="X709" s="1320"/>
      <c r="Y709" s="1320"/>
      <c r="Z709" s="1320"/>
      <c r="AL709" s="1320"/>
      <c r="AM709" s="1320"/>
      <c r="AN709" s="1320"/>
      <c r="AO709" s="1320"/>
      <c r="AP709" s="1320"/>
      <c r="AQ709" s="1320"/>
      <c r="AR709" s="1320"/>
      <c r="AS709" s="1320"/>
      <c r="AT709" s="1320"/>
      <c r="AU709" s="1320"/>
      <c r="AV709" s="98"/>
      <c r="AW709" s="98"/>
      <c r="AX709" s="1320"/>
      <c r="AY709" s="1320"/>
      <c r="AZ709" s="1320"/>
      <c r="BA709" s="1320"/>
      <c r="BB709" s="1320"/>
      <c r="BC709" s="1320"/>
    </row>
    <row r="710" spans="24:55" x14ac:dyDescent="0.25">
      <c r="X710" s="1320"/>
      <c r="Y710" s="1320"/>
      <c r="Z710" s="1320"/>
      <c r="AL710" s="1320"/>
      <c r="AM710" s="1320"/>
      <c r="AN710" s="1320"/>
      <c r="AO710" s="1320"/>
      <c r="AP710" s="1320"/>
      <c r="AQ710" s="1320"/>
      <c r="AR710" s="1320"/>
      <c r="AS710" s="1320"/>
      <c r="AT710" s="1320"/>
      <c r="AU710" s="1320"/>
      <c r="AV710" s="98"/>
      <c r="AW710" s="98"/>
      <c r="AX710" s="1320"/>
      <c r="AY710" s="1320"/>
      <c r="AZ710" s="1320"/>
      <c r="BA710" s="1320"/>
      <c r="BB710" s="1320"/>
      <c r="BC710" s="1320"/>
    </row>
    <row r="711" spans="24:55" x14ac:dyDescent="0.25">
      <c r="X711" s="1320"/>
      <c r="Y711" s="1320"/>
      <c r="Z711" s="1320"/>
      <c r="AL711" s="1320"/>
      <c r="AM711" s="1320"/>
      <c r="AN711" s="1320"/>
      <c r="AO711" s="1320"/>
      <c r="AP711" s="1320"/>
      <c r="AQ711" s="1320"/>
      <c r="AR711" s="1320"/>
      <c r="AS711" s="1320"/>
      <c r="AT711" s="1320"/>
      <c r="AU711" s="1320"/>
      <c r="AV711" s="98"/>
      <c r="AW711" s="98"/>
      <c r="AX711" s="1320"/>
      <c r="AY711" s="1320"/>
      <c r="AZ711" s="1320"/>
      <c r="BA711" s="1320"/>
      <c r="BB711" s="1320"/>
      <c r="BC711" s="1320"/>
    </row>
    <row r="712" spans="24:55" x14ac:dyDescent="0.25">
      <c r="X712" s="1320"/>
      <c r="Y712" s="1320"/>
      <c r="Z712" s="1320"/>
      <c r="AL712" s="1320"/>
      <c r="AM712" s="1320"/>
      <c r="AN712" s="1320"/>
      <c r="AO712" s="1320"/>
      <c r="AP712" s="1320"/>
      <c r="AQ712" s="1320"/>
      <c r="AR712" s="1320"/>
      <c r="AS712" s="1320"/>
      <c r="AT712" s="1320"/>
      <c r="AU712" s="1320"/>
      <c r="AV712" s="98"/>
      <c r="AW712" s="98"/>
      <c r="AX712" s="1320"/>
      <c r="AY712" s="1320"/>
      <c r="AZ712" s="1320"/>
      <c r="BA712" s="1320"/>
      <c r="BB712" s="1320"/>
      <c r="BC712" s="1320"/>
    </row>
    <row r="713" spans="24:55" x14ac:dyDescent="0.25">
      <c r="X713" s="1320"/>
      <c r="Y713" s="1320"/>
      <c r="Z713" s="1320"/>
      <c r="AL713" s="1320"/>
      <c r="AM713" s="1320"/>
      <c r="AN713" s="1320"/>
      <c r="AO713" s="1320"/>
      <c r="AP713" s="1320"/>
      <c r="AQ713" s="1320"/>
      <c r="AR713" s="1320"/>
      <c r="AS713" s="1320"/>
      <c r="AT713" s="1320"/>
      <c r="AU713" s="1320"/>
      <c r="AV713" s="98"/>
      <c r="AW713" s="98"/>
      <c r="AX713" s="1320"/>
      <c r="AY713" s="1320"/>
      <c r="AZ713" s="1320"/>
      <c r="BA713" s="1320"/>
      <c r="BB713" s="1320"/>
      <c r="BC713" s="1320"/>
    </row>
    <row r="714" spans="24:55" x14ac:dyDescent="0.25">
      <c r="X714" s="1320"/>
      <c r="Y714" s="1320"/>
      <c r="Z714" s="1320"/>
      <c r="AL714" s="1320"/>
      <c r="AM714" s="1320"/>
      <c r="AN714" s="1320"/>
      <c r="AO714" s="1320"/>
      <c r="AP714" s="1320"/>
      <c r="AQ714" s="1320"/>
      <c r="AR714" s="1320"/>
      <c r="AS714" s="1320"/>
      <c r="AT714" s="1320"/>
      <c r="AU714" s="1320"/>
      <c r="AV714" s="98"/>
      <c r="AW714" s="98"/>
      <c r="AX714" s="1320"/>
      <c r="AY714" s="1320"/>
      <c r="AZ714" s="1320"/>
      <c r="BA714" s="1320"/>
      <c r="BB714" s="1320"/>
      <c r="BC714" s="1320"/>
    </row>
    <row r="715" spans="24:55" x14ac:dyDescent="0.25">
      <c r="X715" s="1320"/>
      <c r="Y715" s="1320"/>
      <c r="Z715" s="1320"/>
      <c r="AL715" s="1320"/>
      <c r="AM715" s="1320"/>
      <c r="AN715" s="1320"/>
      <c r="AO715" s="1320"/>
      <c r="AP715" s="1320"/>
      <c r="AQ715" s="1320"/>
      <c r="AR715" s="1320"/>
      <c r="AS715" s="1320"/>
      <c r="AT715" s="1320"/>
      <c r="AU715" s="1320"/>
      <c r="AV715" s="98"/>
      <c r="AW715" s="98"/>
      <c r="AX715" s="1320"/>
      <c r="AY715" s="1320"/>
      <c r="AZ715" s="1320"/>
      <c r="BA715" s="1320"/>
      <c r="BB715" s="1320"/>
      <c r="BC715" s="1320"/>
    </row>
    <row r="716" spans="24:55" x14ac:dyDescent="0.25">
      <c r="X716" s="1320"/>
      <c r="Y716" s="1320"/>
      <c r="Z716" s="1320"/>
      <c r="AL716" s="1320"/>
      <c r="AM716" s="1320"/>
      <c r="AN716" s="1320"/>
      <c r="AO716" s="1320"/>
      <c r="AP716" s="1320"/>
      <c r="AQ716" s="1320"/>
      <c r="AR716" s="1320"/>
      <c r="AS716" s="1320"/>
      <c r="AT716" s="1320"/>
      <c r="AU716" s="1320"/>
      <c r="AV716" s="98"/>
      <c r="AW716" s="98"/>
      <c r="AX716" s="1320"/>
      <c r="AY716" s="1320"/>
      <c r="AZ716" s="1320"/>
      <c r="BA716" s="1320"/>
      <c r="BB716" s="1320"/>
      <c r="BC716" s="1320"/>
    </row>
    <row r="717" spans="24:55" x14ac:dyDescent="0.25">
      <c r="X717" s="1320"/>
      <c r="Y717" s="1320"/>
      <c r="Z717" s="1320"/>
      <c r="AL717" s="1320"/>
      <c r="AM717" s="1320"/>
      <c r="AN717" s="1320"/>
      <c r="AO717" s="1320"/>
      <c r="AP717" s="1320"/>
      <c r="AQ717" s="1320"/>
      <c r="AR717" s="1320"/>
      <c r="AS717" s="1320"/>
      <c r="AT717" s="1320"/>
      <c r="AU717" s="1320"/>
      <c r="AV717" s="98"/>
      <c r="AW717" s="98"/>
      <c r="AX717" s="1320"/>
      <c r="AY717" s="1320"/>
      <c r="AZ717" s="1320"/>
      <c r="BA717" s="1320"/>
      <c r="BB717" s="1320"/>
      <c r="BC717" s="1320"/>
    </row>
    <row r="718" spans="24:55" x14ac:dyDescent="0.25">
      <c r="X718" s="1320"/>
      <c r="Y718" s="1320"/>
      <c r="Z718" s="1320"/>
      <c r="AL718" s="1320"/>
      <c r="AM718" s="1320"/>
      <c r="AN718" s="1320"/>
      <c r="AO718" s="1320"/>
      <c r="AP718" s="1320"/>
      <c r="AQ718" s="1320"/>
      <c r="AR718" s="1320"/>
      <c r="AS718" s="1320"/>
      <c r="AT718" s="1320"/>
      <c r="AU718" s="1320"/>
      <c r="AV718" s="98"/>
      <c r="AW718" s="98"/>
      <c r="AX718" s="1320"/>
      <c r="AY718" s="1320"/>
      <c r="AZ718" s="1320"/>
      <c r="BA718" s="1320"/>
      <c r="BB718" s="1320"/>
      <c r="BC718" s="1320"/>
    </row>
    <row r="719" spans="24:55" x14ac:dyDescent="0.25">
      <c r="X719" s="1320"/>
      <c r="Y719" s="1320"/>
      <c r="Z719" s="1320"/>
      <c r="AL719" s="1320"/>
      <c r="AM719" s="1320"/>
      <c r="AN719" s="1320"/>
      <c r="AO719" s="1320"/>
      <c r="AP719" s="1320"/>
      <c r="AQ719" s="1320"/>
      <c r="AR719" s="1320"/>
      <c r="AS719" s="1320"/>
      <c r="AT719" s="1320"/>
      <c r="AU719" s="1320"/>
      <c r="AV719" s="98"/>
      <c r="AW719" s="98"/>
      <c r="AX719" s="1320"/>
      <c r="AY719" s="1320"/>
      <c r="AZ719" s="1320"/>
      <c r="BA719" s="1320"/>
      <c r="BB719" s="1320"/>
      <c r="BC719" s="1320"/>
    </row>
    <row r="720" spans="24:55" x14ac:dyDescent="0.25">
      <c r="X720" s="1320"/>
      <c r="Y720" s="1320"/>
      <c r="Z720" s="1320"/>
      <c r="AL720" s="1320"/>
      <c r="AM720" s="1320"/>
      <c r="AN720" s="1320"/>
      <c r="AO720" s="1320"/>
      <c r="AP720" s="1320"/>
      <c r="AQ720" s="1320"/>
      <c r="AR720" s="1320"/>
      <c r="AS720" s="1320"/>
      <c r="AT720" s="1320"/>
      <c r="AU720" s="1320"/>
      <c r="AV720" s="98"/>
      <c r="AW720" s="98"/>
      <c r="AX720" s="1320"/>
      <c r="AY720" s="1320"/>
      <c r="AZ720" s="1320"/>
      <c r="BA720" s="1320"/>
      <c r="BB720" s="1320"/>
      <c r="BC720" s="1320"/>
    </row>
    <row r="721" spans="24:55" x14ac:dyDescent="0.25">
      <c r="X721" s="1320"/>
      <c r="Y721" s="1320"/>
      <c r="Z721" s="1320"/>
      <c r="AL721" s="1320"/>
      <c r="AM721" s="1320"/>
      <c r="AN721" s="1320"/>
      <c r="AO721" s="1320"/>
      <c r="AP721" s="1320"/>
      <c r="AQ721" s="1320"/>
      <c r="AR721" s="1320"/>
      <c r="AS721" s="1320"/>
      <c r="AT721" s="1320"/>
      <c r="AU721" s="1320"/>
      <c r="AV721" s="98"/>
      <c r="AW721" s="98"/>
      <c r="AX721" s="1320"/>
      <c r="AY721" s="1320"/>
      <c r="AZ721" s="1320"/>
      <c r="BA721" s="1320"/>
      <c r="BB721" s="1320"/>
      <c r="BC721" s="1320"/>
    </row>
    <row r="722" spans="24:55" x14ac:dyDescent="0.25">
      <c r="X722" s="1320"/>
      <c r="Y722" s="1320"/>
      <c r="Z722" s="1320"/>
      <c r="AL722" s="1320"/>
      <c r="AM722" s="1320"/>
      <c r="AN722" s="1320"/>
      <c r="AO722" s="1320"/>
      <c r="AP722" s="1320"/>
      <c r="AQ722" s="1320"/>
      <c r="AR722" s="1320"/>
      <c r="AS722" s="1320"/>
      <c r="AT722" s="1320"/>
      <c r="AU722" s="1320"/>
      <c r="AV722" s="98"/>
      <c r="AW722" s="98"/>
      <c r="AX722" s="1320"/>
      <c r="AY722" s="1320"/>
      <c r="AZ722" s="1320"/>
      <c r="BA722" s="1320"/>
      <c r="BB722" s="1320"/>
      <c r="BC722" s="1320"/>
    </row>
    <row r="723" spans="24:55" x14ac:dyDescent="0.25">
      <c r="X723" s="1320"/>
      <c r="Y723" s="1320"/>
      <c r="Z723" s="1320"/>
      <c r="AL723" s="1320"/>
      <c r="AM723" s="1320"/>
      <c r="AN723" s="1320"/>
      <c r="AO723" s="1320"/>
      <c r="AP723" s="1320"/>
      <c r="AQ723" s="1320"/>
      <c r="AR723" s="1320"/>
      <c r="AS723" s="1320"/>
      <c r="AT723" s="1320"/>
      <c r="AU723" s="1320"/>
      <c r="AV723" s="98"/>
      <c r="AW723" s="98"/>
      <c r="AX723" s="1320"/>
      <c r="AY723" s="1320"/>
      <c r="AZ723" s="1320"/>
      <c r="BA723" s="1320"/>
      <c r="BB723" s="1320"/>
      <c r="BC723" s="1320"/>
    </row>
    <row r="724" spans="24:55" x14ac:dyDescent="0.25">
      <c r="X724" s="1320"/>
      <c r="Y724" s="1320"/>
      <c r="Z724" s="1320"/>
      <c r="AL724" s="1320"/>
      <c r="AM724" s="1320"/>
      <c r="AN724" s="1320"/>
      <c r="AO724" s="1320"/>
      <c r="AP724" s="1320"/>
      <c r="AQ724" s="1320"/>
      <c r="AR724" s="1320"/>
      <c r="AS724" s="1320"/>
      <c r="AT724" s="1320"/>
      <c r="AU724" s="1320"/>
      <c r="AV724" s="98"/>
      <c r="AW724" s="98"/>
      <c r="AX724" s="1320"/>
      <c r="AY724" s="1320"/>
      <c r="AZ724" s="1320"/>
      <c r="BA724" s="1320"/>
      <c r="BB724" s="1320"/>
      <c r="BC724" s="1320"/>
    </row>
    <row r="725" spans="24:55" x14ac:dyDescent="0.25">
      <c r="X725" s="1320"/>
      <c r="Y725" s="1320"/>
      <c r="Z725" s="1320"/>
      <c r="AL725" s="1320"/>
      <c r="AM725" s="1320"/>
      <c r="AN725" s="1320"/>
      <c r="AO725" s="1320"/>
      <c r="AP725" s="1320"/>
      <c r="AQ725" s="1320"/>
      <c r="AR725" s="1320"/>
      <c r="AS725" s="1320"/>
      <c r="AT725" s="1320"/>
      <c r="AU725" s="1320"/>
      <c r="AV725" s="98"/>
      <c r="AW725" s="98"/>
      <c r="AX725" s="1320"/>
      <c r="AY725" s="1320"/>
      <c r="AZ725" s="1320"/>
      <c r="BA725" s="1320"/>
      <c r="BB725" s="1320"/>
      <c r="BC725" s="1320"/>
    </row>
    <row r="726" spans="24:55" x14ac:dyDescent="0.25">
      <c r="X726" s="1320"/>
      <c r="Y726" s="1320"/>
      <c r="Z726" s="1320"/>
      <c r="AL726" s="1320"/>
      <c r="AM726" s="1320"/>
      <c r="AN726" s="1320"/>
      <c r="AO726" s="1320"/>
      <c r="AP726" s="1320"/>
      <c r="AQ726" s="1320"/>
      <c r="AR726" s="1320"/>
      <c r="AS726" s="1320"/>
      <c r="AT726" s="1320"/>
      <c r="AU726" s="1320"/>
      <c r="AV726" s="98"/>
      <c r="AW726" s="98"/>
      <c r="AX726" s="1320"/>
      <c r="AY726" s="1320"/>
      <c r="AZ726" s="1320"/>
      <c r="BA726" s="1320"/>
      <c r="BB726" s="1320"/>
      <c r="BC726" s="1320"/>
    </row>
    <row r="727" spans="24:55" x14ac:dyDescent="0.25">
      <c r="X727" s="1320"/>
      <c r="Y727" s="1320"/>
      <c r="Z727" s="1320"/>
      <c r="AL727" s="1320"/>
      <c r="AM727" s="1320"/>
      <c r="AN727" s="1320"/>
      <c r="AO727" s="1320"/>
      <c r="AP727" s="1320"/>
      <c r="AQ727" s="1320"/>
      <c r="AR727" s="1320"/>
      <c r="AS727" s="1320"/>
      <c r="AT727" s="1320"/>
      <c r="AU727" s="1320"/>
      <c r="AV727" s="98"/>
      <c r="AW727" s="98"/>
      <c r="AX727" s="1320"/>
      <c r="AY727" s="1320"/>
      <c r="AZ727" s="1320"/>
      <c r="BA727" s="1320"/>
      <c r="BB727" s="1320"/>
      <c r="BC727" s="1320"/>
    </row>
    <row r="728" spans="24:55" x14ac:dyDescent="0.25">
      <c r="X728" s="1320"/>
      <c r="Y728" s="1320"/>
      <c r="Z728" s="1320"/>
      <c r="AL728" s="1320"/>
      <c r="AM728" s="1320"/>
      <c r="AN728" s="1320"/>
      <c r="AO728" s="1320"/>
      <c r="AP728" s="1320"/>
      <c r="AQ728" s="1320"/>
      <c r="AR728" s="1320"/>
      <c r="AS728" s="1320"/>
      <c r="AT728" s="1320"/>
      <c r="AU728" s="1320"/>
      <c r="AV728" s="98"/>
      <c r="AW728" s="98"/>
      <c r="AX728" s="1320"/>
      <c r="AY728" s="1320"/>
      <c r="AZ728" s="1320"/>
      <c r="BA728" s="1320"/>
      <c r="BB728" s="1320"/>
      <c r="BC728" s="1320"/>
    </row>
    <row r="729" spans="24:55" x14ac:dyDescent="0.25">
      <c r="X729" s="1320"/>
      <c r="Y729" s="1320"/>
      <c r="Z729" s="1320"/>
      <c r="AL729" s="1320"/>
      <c r="AM729" s="1320"/>
      <c r="AN729" s="1320"/>
      <c r="AO729" s="1320"/>
      <c r="AP729" s="1320"/>
      <c r="AQ729" s="1320"/>
      <c r="AR729" s="1320"/>
      <c r="AS729" s="1320"/>
      <c r="AT729" s="1320"/>
      <c r="AU729" s="1320"/>
      <c r="AV729" s="98"/>
      <c r="AW729" s="98"/>
      <c r="AX729" s="1320"/>
      <c r="AY729" s="1320"/>
      <c r="AZ729" s="1320"/>
      <c r="BA729" s="1320"/>
      <c r="BB729" s="1320"/>
      <c r="BC729" s="1320"/>
    </row>
    <row r="730" spans="24:55" x14ac:dyDescent="0.25">
      <c r="X730" s="1320"/>
      <c r="Y730" s="1320"/>
      <c r="Z730" s="1320"/>
      <c r="AL730" s="1320"/>
      <c r="AM730" s="1320"/>
      <c r="AN730" s="1320"/>
      <c r="AO730" s="1320"/>
      <c r="AP730" s="1320"/>
      <c r="AQ730" s="1320"/>
      <c r="AR730" s="1320"/>
      <c r="AS730" s="1320"/>
      <c r="AT730" s="1320"/>
      <c r="AU730" s="1320"/>
      <c r="AV730" s="98"/>
      <c r="AW730" s="98"/>
      <c r="AX730" s="1320"/>
      <c r="AY730" s="1320"/>
      <c r="AZ730" s="1320"/>
      <c r="BA730" s="1320"/>
      <c r="BB730" s="1320"/>
      <c r="BC730" s="1320"/>
    </row>
    <row r="731" spans="24:55" x14ac:dyDescent="0.25">
      <c r="X731" s="1320"/>
      <c r="Y731" s="1320"/>
      <c r="Z731" s="1320"/>
      <c r="AL731" s="1320"/>
      <c r="AM731" s="1320"/>
      <c r="AN731" s="1320"/>
      <c r="AO731" s="1320"/>
      <c r="AP731" s="1320"/>
      <c r="AQ731" s="1320"/>
      <c r="AR731" s="1320"/>
      <c r="AS731" s="1320"/>
      <c r="AT731" s="1320"/>
      <c r="AU731" s="1320"/>
      <c r="AV731" s="98"/>
      <c r="AW731" s="98"/>
      <c r="AX731" s="1320"/>
      <c r="AY731" s="1320"/>
      <c r="AZ731" s="1320"/>
      <c r="BA731" s="1320"/>
      <c r="BB731" s="1320"/>
      <c r="BC731" s="1320"/>
    </row>
    <row r="732" spans="24:55" x14ac:dyDescent="0.25">
      <c r="X732" s="1320"/>
      <c r="Y732" s="1320"/>
      <c r="Z732" s="1320"/>
      <c r="AL732" s="1320"/>
      <c r="AM732" s="1320"/>
      <c r="AN732" s="1320"/>
      <c r="AO732" s="1320"/>
      <c r="AP732" s="1320"/>
      <c r="AQ732" s="1320"/>
      <c r="AR732" s="1320"/>
      <c r="AS732" s="1320"/>
      <c r="AT732" s="1320"/>
      <c r="AU732" s="1320"/>
      <c r="AV732" s="98"/>
      <c r="AW732" s="98"/>
      <c r="AX732" s="1320"/>
      <c r="AY732" s="1320"/>
      <c r="AZ732" s="1320"/>
      <c r="BA732" s="1320"/>
      <c r="BB732" s="1320"/>
      <c r="BC732" s="1320"/>
    </row>
    <row r="733" spans="24:55" x14ac:dyDescent="0.25">
      <c r="X733" s="1320"/>
      <c r="Y733" s="1320"/>
      <c r="Z733" s="1320"/>
      <c r="AL733" s="1320"/>
      <c r="AM733" s="1320"/>
      <c r="AN733" s="1320"/>
      <c r="AO733" s="1320"/>
      <c r="AP733" s="1320"/>
      <c r="AQ733" s="1320"/>
      <c r="AR733" s="1320"/>
      <c r="AS733" s="1320"/>
      <c r="AT733" s="1320"/>
      <c r="AU733" s="1320"/>
      <c r="AV733" s="98"/>
      <c r="AW733" s="98"/>
      <c r="AX733" s="1320"/>
      <c r="AY733" s="1320"/>
      <c r="AZ733" s="1320"/>
      <c r="BA733" s="1320"/>
      <c r="BB733" s="1320"/>
      <c r="BC733" s="1320"/>
    </row>
    <row r="734" spans="24:55" x14ac:dyDescent="0.25">
      <c r="X734" s="1320"/>
      <c r="Y734" s="1320"/>
      <c r="Z734" s="1320"/>
      <c r="AL734" s="1320"/>
      <c r="AM734" s="1320"/>
      <c r="AN734" s="1320"/>
      <c r="AO734" s="1320"/>
      <c r="AP734" s="1320"/>
      <c r="AQ734" s="1320"/>
      <c r="AR734" s="1320"/>
      <c r="AS734" s="1320"/>
      <c r="AT734" s="1320"/>
      <c r="AU734" s="1320"/>
      <c r="AV734" s="98"/>
      <c r="AW734" s="98"/>
      <c r="AX734" s="1320"/>
      <c r="AY734" s="1320"/>
      <c r="AZ734" s="1320"/>
      <c r="BA734" s="1320"/>
      <c r="BB734" s="1320"/>
      <c r="BC734" s="1320"/>
    </row>
    <row r="735" spans="24:55" x14ac:dyDescent="0.25">
      <c r="X735" s="1320"/>
      <c r="Y735" s="1320"/>
      <c r="Z735" s="1320"/>
      <c r="AL735" s="1320"/>
      <c r="AM735" s="1320"/>
      <c r="AN735" s="1320"/>
      <c r="AO735" s="1320"/>
      <c r="AP735" s="1320"/>
      <c r="AQ735" s="1320"/>
      <c r="AR735" s="1320"/>
      <c r="AS735" s="1320"/>
      <c r="AT735" s="1320"/>
      <c r="AU735" s="1320"/>
      <c r="AV735" s="98"/>
      <c r="AW735" s="98"/>
      <c r="AX735" s="1320"/>
      <c r="AY735" s="1320"/>
      <c r="AZ735" s="1320"/>
      <c r="BA735" s="1320"/>
      <c r="BB735" s="1320"/>
      <c r="BC735" s="1320"/>
    </row>
    <row r="736" spans="24:55" x14ac:dyDescent="0.25">
      <c r="X736" s="1320"/>
      <c r="Y736" s="1320"/>
      <c r="Z736" s="1320"/>
      <c r="AL736" s="1320"/>
      <c r="AM736" s="1320"/>
      <c r="AN736" s="1320"/>
      <c r="AO736" s="1320"/>
      <c r="AP736" s="1320"/>
      <c r="AQ736" s="1320"/>
      <c r="AR736" s="1320"/>
      <c r="AS736" s="1320"/>
      <c r="AT736" s="1320"/>
      <c r="AU736" s="1320"/>
      <c r="AV736" s="98"/>
      <c r="AW736" s="98"/>
      <c r="AX736" s="1320"/>
      <c r="AY736" s="1320"/>
      <c r="AZ736" s="1320"/>
      <c r="BA736" s="1320"/>
      <c r="BB736" s="1320"/>
      <c r="BC736" s="1320"/>
    </row>
    <row r="737" spans="24:55" x14ac:dyDescent="0.25">
      <c r="X737" s="1320"/>
      <c r="Y737" s="1320"/>
      <c r="Z737" s="1320"/>
      <c r="AL737" s="1320"/>
      <c r="AM737" s="1320"/>
      <c r="AN737" s="1320"/>
      <c r="AO737" s="1320"/>
      <c r="AP737" s="1320"/>
      <c r="AQ737" s="1320"/>
      <c r="AR737" s="1320"/>
      <c r="AS737" s="1320"/>
      <c r="AT737" s="1320"/>
      <c r="AU737" s="1320"/>
      <c r="AV737" s="98"/>
      <c r="AW737" s="98"/>
      <c r="AX737" s="1320"/>
      <c r="AY737" s="1320"/>
      <c r="AZ737" s="1320"/>
      <c r="BA737" s="1320"/>
      <c r="BB737" s="1320"/>
      <c r="BC737" s="1320"/>
    </row>
    <row r="738" spans="24:55" x14ac:dyDescent="0.25">
      <c r="X738" s="1320"/>
      <c r="Y738" s="1320"/>
      <c r="Z738" s="1320"/>
      <c r="AL738" s="1320"/>
      <c r="AM738" s="1320"/>
      <c r="AN738" s="1320"/>
      <c r="AO738" s="1320"/>
      <c r="AP738" s="1320"/>
      <c r="AQ738" s="1320"/>
      <c r="AR738" s="1320"/>
      <c r="AS738" s="1320"/>
      <c r="AT738" s="1320"/>
      <c r="AU738" s="1320"/>
      <c r="AV738" s="98"/>
      <c r="AW738" s="98"/>
      <c r="AX738" s="1320"/>
      <c r="AY738" s="1320"/>
      <c r="AZ738" s="1320"/>
      <c r="BA738" s="1320"/>
      <c r="BB738" s="1320"/>
      <c r="BC738" s="1320"/>
    </row>
    <row r="739" spans="24:55" x14ac:dyDescent="0.25">
      <c r="X739" s="1320"/>
      <c r="Y739" s="1320"/>
      <c r="Z739" s="1320"/>
      <c r="AL739" s="1320"/>
      <c r="AM739" s="1320"/>
      <c r="AN739" s="1320"/>
      <c r="AO739" s="1320"/>
      <c r="AP739" s="1320"/>
      <c r="AQ739" s="1320"/>
      <c r="AR739" s="1320"/>
      <c r="AS739" s="1320"/>
      <c r="AT739" s="1320"/>
      <c r="AU739" s="1320"/>
      <c r="AV739" s="98"/>
      <c r="AW739" s="98"/>
      <c r="AX739" s="1320"/>
      <c r="AY739" s="1320"/>
      <c r="AZ739" s="1320"/>
      <c r="BA739" s="1320"/>
      <c r="BB739" s="1320"/>
      <c r="BC739" s="1320"/>
    </row>
    <row r="740" spans="24:55" x14ac:dyDescent="0.25">
      <c r="X740" s="1320"/>
      <c r="Y740" s="1320"/>
      <c r="Z740" s="1320"/>
      <c r="AL740" s="1320"/>
      <c r="AM740" s="1320"/>
      <c r="AN740" s="1320"/>
      <c r="AO740" s="1320"/>
      <c r="AP740" s="1320"/>
      <c r="AQ740" s="1320"/>
      <c r="AR740" s="1320"/>
      <c r="AS740" s="1320"/>
      <c r="AT740" s="1320"/>
      <c r="AU740" s="1320"/>
      <c r="AV740" s="98"/>
      <c r="AW740" s="98"/>
      <c r="AX740" s="1320"/>
      <c r="AY740" s="1320"/>
      <c r="AZ740" s="1320"/>
      <c r="BA740" s="1320"/>
      <c r="BB740" s="1320"/>
      <c r="BC740" s="1320"/>
    </row>
    <row r="741" spans="24:55" x14ac:dyDescent="0.25">
      <c r="X741" s="1320"/>
      <c r="Y741" s="1320"/>
      <c r="Z741" s="1320"/>
      <c r="AL741" s="1320"/>
      <c r="AM741" s="1320"/>
      <c r="AN741" s="1320"/>
      <c r="AO741" s="1320"/>
      <c r="AP741" s="1320"/>
      <c r="AQ741" s="1320"/>
      <c r="AR741" s="1320"/>
      <c r="AS741" s="1320"/>
      <c r="AT741" s="1320"/>
      <c r="AU741" s="1320"/>
      <c r="AV741" s="98"/>
      <c r="AW741" s="98"/>
      <c r="AX741" s="1320"/>
      <c r="AY741" s="1320"/>
      <c r="AZ741" s="1320"/>
      <c r="BA741" s="1320"/>
      <c r="BB741" s="1320"/>
      <c r="BC741" s="1320"/>
    </row>
    <row r="742" spans="24:55" x14ac:dyDescent="0.25">
      <c r="X742" s="1320"/>
      <c r="Y742" s="1320"/>
      <c r="Z742" s="1320"/>
      <c r="AL742" s="1320"/>
      <c r="AM742" s="1320"/>
      <c r="AN742" s="1320"/>
      <c r="AO742" s="1320"/>
      <c r="AP742" s="1320"/>
      <c r="AQ742" s="1320"/>
      <c r="AR742" s="1320"/>
      <c r="AS742" s="1320"/>
      <c r="AT742" s="1320"/>
      <c r="AU742" s="1320"/>
      <c r="AV742" s="98"/>
      <c r="AW742" s="98"/>
      <c r="AX742" s="1320"/>
      <c r="AY742" s="1320"/>
      <c r="AZ742" s="1320"/>
      <c r="BA742" s="1320"/>
      <c r="BB742" s="1320"/>
      <c r="BC742" s="1320"/>
    </row>
    <row r="743" spans="24:55" x14ac:dyDescent="0.25">
      <c r="X743" s="1320"/>
      <c r="Y743" s="1320"/>
      <c r="Z743" s="1320"/>
      <c r="AL743" s="1320"/>
      <c r="AM743" s="1320"/>
      <c r="AN743" s="1320"/>
      <c r="AO743" s="1320"/>
      <c r="AP743" s="1320"/>
      <c r="AQ743" s="1320"/>
      <c r="AR743" s="1320"/>
      <c r="AS743" s="1320"/>
      <c r="AT743" s="1320"/>
      <c r="AU743" s="1320"/>
      <c r="AV743" s="98"/>
      <c r="AW743" s="98"/>
      <c r="AX743" s="1320"/>
      <c r="AY743" s="1320"/>
      <c r="AZ743" s="1320"/>
      <c r="BA743" s="1320"/>
      <c r="BB743" s="1320"/>
      <c r="BC743" s="1320"/>
    </row>
    <row r="744" spans="24:55" x14ac:dyDescent="0.25">
      <c r="X744" s="1320"/>
      <c r="Y744" s="1320"/>
      <c r="Z744" s="1320"/>
      <c r="AL744" s="1320"/>
      <c r="AM744" s="1320"/>
      <c r="AN744" s="1320"/>
      <c r="AO744" s="1320"/>
      <c r="AP744" s="1320"/>
      <c r="AQ744" s="1320"/>
      <c r="AR744" s="1320"/>
      <c r="AS744" s="1320"/>
      <c r="AT744" s="1320"/>
      <c r="AU744" s="1320"/>
      <c r="AV744" s="98"/>
      <c r="AW744" s="98"/>
      <c r="AX744" s="1320"/>
      <c r="AY744" s="1320"/>
      <c r="AZ744" s="1320"/>
      <c r="BA744" s="1320"/>
      <c r="BB744" s="1320"/>
      <c r="BC744" s="1320"/>
    </row>
    <row r="745" spans="24:55" x14ac:dyDescent="0.25">
      <c r="X745" s="1320"/>
      <c r="Y745" s="1320"/>
      <c r="Z745" s="1320"/>
      <c r="AL745" s="1320"/>
      <c r="AM745" s="1320"/>
      <c r="AN745" s="1320"/>
      <c r="AO745" s="1320"/>
      <c r="AP745" s="1320"/>
      <c r="AQ745" s="1320"/>
      <c r="AR745" s="1320"/>
      <c r="AS745" s="1320"/>
      <c r="AT745" s="1320"/>
      <c r="AU745" s="1320"/>
      <c r="AV745" s="98"/>
      <c r="AW745" s="98"/>
      <c r="AX745" s="1320"/>
      <c r="AY745" s="1320"/>
      <c r="AZ745" s="1320"/>
      <c r="BA745" s="1320"/>
      <c r="BB745" s="1320"/>
      <c r="BC745" s="1320"/>
    </row>
    <row r="746" spans="24:55" x14ac:dyDescent="0.25">
      <c r="X746" s="1320"/>
      <c r="Y746" s="1320"/>
      <c r="Z746" s="1320"/>
      <c r="AL746" s="1320"/>
      <c r="AM746" s="1320"/>
      <c r="AN746" s="1320"/>
      <c r="AO746" s="1320"/>
      <c r="AP746" s="1320"/>
      <c r="AQ746" s="1320"/>
      <c r="AR746" s="1320"/>
      <c r="AS746" s="1320"/>
      <c r="AT746" s="1320"/>
      <c r="AU746" s="1320"/>
      <c r="AV746" s="98"/>
      <c r="AW746" s="98"/>
      <c r="AX746" s="1320"/>
      <c r="AY746" s="1320"/>
      <c r="AZ746" s="1320"/>
      <c r="BA746" s="1320"/>
      <c r="BB746" s="1320"/>
      <c r="BC746" s="1320"/>
    </row>
    <row r="747" spans="24:55" x14ac:dyDescent="0.25">
      <c r="X747" s="1320"/>
      <c r="Y747" s="1320"/>
      <c r="Z747" s="1320"/>
      <c r="AL747" s="1320"/>
      <c r="AM747" s="1320"/>
      <c r="AN747" s="1320"/>
      <c r="AO747" s="1320"/>
      <c r="AP747" s="1320"/>
      <c r="AQ747" s="1320"/>
      <c r="AR747" s="1320"/>
      <c r="AS747" s="1320"/>
      <c r="AT747" s="1320"/>
      <c r="AU747" s="1320"/>
      <c r="AV747" s="98"/>
      <c r="AW747" s="98"/>
      <c r="AX747" s="1320"/>
      <c r="AY747" s="1320"/>
      <c r="AZ747" s="1320"/>
      <c r="BA747" s="1320"/>
      <c r="BB747" s="1320"/>
      <c r="BC747" s="1320"/>
    </row>
    <row r="748" spans="24:55" x14ac:dyDescent="0.25">
      <c r="X748" s="1320"/>
      <c r="Y748" s="1320"/>
      <c r="Z748" s="1320"/>
      <c r="AL748" s="1320"/>
      <c r="AM748" s="1320"/>
      <c r="AN748" s="1320"/>
      <c r="AO748" s="1320"/>
      <c r="AP748" s="1320"/>
      <c r="AQ748" s="1320"/>
      <c r="AR748" s="1320"/>
      <c r="AS748" s="1320"/>
      <c r="AT748" s="1320"/>
      <c r="AU748" s="1320"/>
      <c r="AV748" s="98"/>
      <c r="AW748" s="98"/>
      <c r="AX748" s="1320"/>
      <c r="AY748" s="1320"/>
      <c r="AZ748" s="1320"/>
      <c r="BA748" s="1320"/>
      <c r="BB748" s="1320"/>
      <c r="BC748" s="1320"/>
    </row>
    <row r="749" spans="24:55" x14ac:dyDescent="0.25">
      <c r="X749" s="1320"/>
      <c r="Y749" s="1320"/>
      <c r="Z749" s="1320"/>
      <c r="AL749" s="1320"/>
      <c r="AM749" s="1320"/>
      <c r="AN749" s="1320"/>
      <c r="AO749" s="1320"/>
      <c r="AP749" s="1320"/>
      <c r="AQ749" s="1320"/>
      <c r="AR749" s="1320"/>
      <c r="AS749" s="1320"/>
      <c r="AT749" s="1320"/>
      <c r="AU749" s="1320"/>
      <c r="AV749" s="98"/>
      <c r="AW749" s="98"/>
      <c r="AX749" s="1320"/>
      <c r="AY749" s="1320"/>
      <c r="AZ749" s="1320"/>
      <c r="BA749" s="1320"/>
      <c r="BB749" s="1320"/>
      <c r="BC749" s="1320"/>
    </row>
    <row r="750" spans="24:55" x14ac:dyDescent="0.25">
      <c r="X750" s="1320"/>
      <c r="Y750" s="1320"/>
      <c r="Z750" s="1320"/>
      <c r="AL750" s="1320"/>
      <c r="AM750" s="1320"/>
      <c r="AN750" s="1320"/>
      <c r="AO750" s="1320"/>
      <c r="AP750" s="1320"/>
      <c r="AQ750" s="1320"/>
      <c r="AR750" s="1320"/>
      <c r="AS750" s="1320"/>
      <c r="AT750" s="1320"/>
      <c r="AU750" s="1320"/>
      <c r="AV750" s="98"/>
      <c r="AW750" s="98"/>
      <c r="AX750" s="1320"/>
      <c r="AY750" s="1320"/>
      <c r="AZ750" s="1320"/>
      <c r="BA750" s="1320"/>
      <c r="BB750" s="1320"/>
      <c r="BC750" s="1320"/>
    </row>
    <row r="751" spans="24:55" x14ac:dyDescent="0.25">
      <c r="X751" s="1320"/>
      <c r="Y751" s="1320"/>
      <c r="Z751" s="1320"/>
      <c r="AL751" s="1320"/>
      <c r="AM751" s="1320"/>
      <c r="AN751" s="1320"/>
      <c r="AO751" s="1320"/>
      <c r="AP751" s="1320"/>
      <c r="AQ751" s="1320"/>
      <c r="AR751" s="1320"/>
      <c r="AS751" s="1320"/>
      <c r="AT751" s="1320"/>
      <c r="AU751" s="1320"/>
      <c r="AV751" s="98"/>
      <c r="AW751" s="98"/>
      <c r="AX751" s="1320"/>
      <c r="AY751" s="1320"/>
      <c r="AZ751" s="1320"/>
      <c r="BA751" s="1320"/>
      <c r="BB751" s="1320"/>
      <c r="BC751" s="1320"/>
    </row>
    <row r="752" spans="24:55" x14ac:dyDescent="0.25">
      <c r="X752" s="1320"/>
      <c r="Y752" s="1320"/>
      <c r="Z752" s="1320"/>
      <c r="AL752" s="1320"/>
      <c r="AM752" s="1320"/>
      <c r="AN752" s="1320"/>
      <c r="AO752" s="1320"/>
      <c r="AP752" s="1320"/>
      <c r="AQ752" s="1320"/>
      <c r="AR752" s="1320"/>
      <c r="AS752" s="1320"/>
      <c r="AT752" s="1320"/>
      <c r="AU752" s="1320"/>
      <c r="AV752" s="98"/>
      <c r="AW752" s="98"/>
      <c r="AX752" s="1320"/>
      <c r="AY752" s="1320"/>
      <c r="AZ752" s="1320"/>
      <c r="BA752" s="1320"/>
      <c r="BB752" s="1320"/>
      <c r="BC752" s="1320"/>
    </row>
    <row r="753" spans="24:55" x14ac:dyDescent="0.25">
      <c r="X753" s="1320"/>
      <c r="Y753" s="1320"/>
      <c r="Z753" s="1320"/>
      <c r="AL753" s="1320"/>
      <c r="AM753" s="1320"/>
      <c r="AN753" s="1320"/>
      <c r="AO753" s="1320"/>
      <c r="AP753" s="1320"/>
      <c r="AQ753" s="1320"/>
      <c r="AR753" s="1320"/>
      <c r="AS753" s="1320"/>
      <c r="AT753" s="1320"/>
      <c r="AU753" s="1320"/>
      <c r="AV753" s="98"/>
      <c r="AW753" s="98"/>
      <c r="AX753" s="1320"/>
      <c r="AY753" s="1320"/>
      <c r="AZ753" s="1320"/>
      <c r="BA753" s="1320"/>
      <c r="BB753" s="1320"/>
      <c r="BC753" s="1320"/>
    </row>
    <row r="754" spans="24:55" x14ac:dyDescent="0.25">
      <c r="X754" s="1320"/>
      <c r="Y754" s="1320"/>
      <c r="Z754" s="1320"/>
      <c r="AL754" s="1320"/>
      <c r="AM754" s="1320"/>
      <c r="AN754" s="1320"/>
      <c r="AO754" s="1320"/>
      <c r="AP754" s="1320"/>
      <c r="AQ754" s="1320"/>
      <c r="AR754" s="1320"/>
      <c r="AS754" s="1320"/>
      <c r="AT754" s="1320"/>
      <c r="AU754" s="1320"/>
      <c r="AV754" s="98"/>
      <c r="AW754" s="98"/>
      <c r="AX754" s="1320"/>
      <c r="AY754" s="1320"/>
      <c r="AZ754" s="1320"/>
      <c r="BA754" s="1320"/>
      <c r="BB754" s="1320"/>
      <c r="BC754" s="1320"/>
    </row>
    <row r="755" spans="24:55" x14ac:dyDescent="0.25">
      <c r="X755" s="1320"/>
      <c r="Y755" s="1320"/>
      <c r="Z755" s="1320"/>
      <c r="AL755" s="1320"/>
      <c r="AM755" s="1320"/>
      <c r="AN755" s="1320"/>
      <c r="AO755" s="1320"/>
      <c r="AP755" s="1320"/>
      <c r="AQ755" s="1320"/>
      <c r="AR755" s="1320"/>
      <c r="AS755" s="1320"/>
      <c r="AT755" s="1320"/>
      <c r="AU755" s="1320"/>
      <c r="AV755" s="98"/>
      <c r="AW755" s="98"/>
      <c r="AX755" s="1320"/>
      <c r="AY755" s="1320"/>
      <c r="AZ755" s="1320"/>
      <c r="BA755" s="1320"/>
      <c r="BB755" s="1320"/>
      <c r="BC755" s="1320"/>
    </row>
    <row r="756" spans="24:55" x14ac:dyDescent="0.25">
      <c r="X756" s="1320"/>
      <c r="Y756" s="1320"/>
      <c r="Z756" s="1320"/>
      <c r="AL756" s="1320"/>
      <c r="AM756" s="1320"/>
      <c r="AN756" s="1320"/>
      <c r="AO756" s="1320"/>
      <c r="AP756" s="1320"/>
      <c r="AQ756" s="1320"/>
      <c r="AR756" s="1320"/>
      <c r="AS756" s="1320"/>
      <c r="AT756" s="1320"/>
      <c r="AU756" s="1320"/>
      <c r="AV756" s="98"/>
      <c r="AW756" s="98"/>
      <c r="AX756" s="1320"/>
      <c r="AY756" s="1320"/>
      <c r="AZ756" s="1320"/>
      <c r="BA756" s="1320"/>
      <c r="BB756" s="1320"/>
      <c r="BC756" s="1320"/>
    </row>
    <row r="757" spans="24:55" x14ac:dyDescent="0.25">
      <c r="X757" s="1320"/>
      <c r="Y757" s="1320"/>
      <c r="Z757" s="1320"/>
      <c r="AL757" s="1320"/>
      <c r="AM757" s="1320"/>
      <c r="AN757" s="1320"/>
      <c r="AO757" s="1320"/>
      <c r="AP757" s="1320"/>
      <c r="AQ757" s="1320"/>
      <c r="AR757" s="1320"/>
      <c r="AS757" s="1320"/>
      <c r="AT757" s="1320"/>
      <c r="AU757" s="1320"/>
      <c r="AV757" s="98"/>
      <c r="AW757" s="98"/>
      <c r="AX757" s="1320"/>
      <c r="AY757" s="1320"/>
      <c r="AZ757" s="1320"/>
      <c r="BA757" s="1320"/>
      <c r="BB757" s="1320"/>
      <c r="BC757" s="1320"/>
    </row>
    <row r="758" spans="24:55" x14ac:dyDescent="0.25">
      <c r="X758" s="1320"/>
      <c r="Y758" s="1320"/>
      <c r="Z758" s="1320"/>
      <c r="AL758" s="1320"/>
      <c r="AM758" s="1320"/>
      <c r="AN758" s="1320"/>
      <c r="AO758" s="1320"/>
      <c r="AP758" s="1320"/>
      <c r="AQ758" s="1320"/>
      <c r="AR758" s="1320"/>
      <c r="AS758" s="1320"/>
      <c r="AT758" s="1320"/>
      <c r="AU758" s="1320"/>
      <c r="AV758" s="98"/>
      <c r="AW758" s="98"/>
      <c r="AX758" s="1320"/>
      <c r="AY758" s="1320"/>
      <c r="AZ758" s="1320"/>
      <c r="BA758" s="1320"/>
      <c r="BB758" s="1320"/>
      <c r="BC758" s="1320"/>
    </row>
    <row r="759" spans="24:55" x14ac:dyDescent="0.25">
      <c r="X759" s="1320"/>
      <c r="Y759" s="1320"/>
      <c r="Z759" s="1320"/>
      <c r="AL759" s="1320"/>
      <c r="AM759" s="1320"/>
      <c r="AN759" s="1320"/>
      <c r="AO759" s="1320"/>
      <c r="AP759" s="1320"/>
      <c r="AQ759" s="1320"/>
      <c r="AR759" s="1320"/>
      <c r="AS759" s="1320"/>
      <c r="AT759" s="1320"/>
      <c r="AU759" s="1320"/>
      <c r="AV759" s="98"/>
      <c r="AW759" s="98"/>
      <c r="AX759" s="1320"/>
      <c r="AY759" s="1320"/>
      <c r="AZ759" s="1320"/>
      <c r="BA759" s="1320"/>
      <c r="BB759" s="1320"/>
      <c r="BC759" s="1320"/>
    </row>
    <row r="760" spans="24:55" x14ac:dyDescent="0.25">
      <c r="X760" s="1320"/>
      <c r="Y760" s="1320"/>
      <c r="Z760" s="1320"/>
      <c r="AL760" s="1320"/>
      <c r="AM760" s="1320"/>
      <c r="AN760" s="1320"/>
      <c r="AO760" s="1320"/>
      <c r="AP760" s="1320"/>
      <c r="AQ760" s="1320"/>
      <c r="AR760" s="1320"/>
      <c r="AS760" s="1320"/>
      <c r="AT760" s="1320"/>
      <c r="AU760" s="1320"/>
      <c r="AV760" s="98"/>
      <c r="AW760" s="98"/>
      <c r="AX760" s="1320"/>
      <c r="AY760" s="1320"/>
      <c r="AZ760" s="1320"/>
      <c r="BA760" s="1320"/>
      <c r="BB760" s="1320"/>
      <c r="BC760" s="1320"/>
    </row>
    <row r="761" spans="24:55" x14ac:dyDescent="0.25">
      <c r="X761" s="1320"/>
      <c r="Y761" s="1320"/>
      <c r="Z761" s="1320"/>
      <c r="AL761" s="1320"/>
      <c r="AM761" s="1320"/>
      <c r="AN761" s="1320"/>
      <c r="AO761" s="1320"/>
      <c r="AP761" s="1320"/>
      <c r="AQ761" s="1320"/>
      <c r="AR761" s="1320"/>
      <c r="AS761" s="1320"/>
      <c r="AT761" s="1320"/>
      <c r="AU761" s="1320"/>
      <c r="AV761" s="98"/>
      <c r="AW761" s="98"/>
      <c r="AX761" s="1320"/>
      <c r="AY761" s="1320"/>
      <c r="AZ761" s="1320"/>
      <c r="BA761" s="1320"/>
      <c r="BB761" s="1320"/>
      <c r="BC761" s="1320"/>
    </row>
    <row r="762" spans="24:55" x14ac:dyDescent="0.25">
      <c r="X762" s="1320"/>
      <c r="Y762" s="1320"/>
      <c r="Z762" s="1320"/>
      <c r="AL762" s="1320"/>
      <c r="AM762" s="1320"/>
      <c r="AN762" s="1320"/>
      <c r="AO762" s="1320"/>
      <c r="AP762" s="1320"/>
      <c r="AQ762" s="1320"/>
      <c r="AR762" s="1320"/>
      <c r="AS762" s="1320"/>
      <c r="AT762" s="1320"/>
      <c r="AU762" s="1320"/>
      <c r="AV762" s="98"/>
      <c r="AW762" s="98"/>
      <c r="AX762" s="1320"/>
      <c r="AY762" s="1320"/>
      <c r="AZ762" s="1320"/>
      <c r="BA762" s="1320"/>
      <c r="BB762" s="1320"/>
      <c r="BC762" s="1320"/>
    </row>
    <row r="763" spans="24:55" x14ac:dyDescent="0.25">
      <c r="X763" s="1320"/>
      <c r="Y763" s="1320"/>
      <c r="Z763" s="1320"/>
      <c r="AL763" s="1320"/>
      <c r="AM763" s="1320"/>
      <c r="AN763" s="1320"/>
      <c r="AO763" s="1320"/>
      <c r="AP763" s="1320"/>
      <c r="AQ763" s="1320"/>
      <c r="AR763" s="1320"/>
      <c r="AS763" s="1320"/>
      <c r="AT763" s="1320"/>
      <c r="AU763" s="1320"/>
      <c r="AV763" s="98"/>
      <c r="AW763" s="98"/>
      <c r="AX763" s="1320"/>
      <c r="AY763" s="1320"/>
      <c r="AZ763" s="1320"/>
      <c r="BA763" s="1320"/>
      <c r="BB763" s="1320"/>
      <c r="BC763" s="1320"/>
    </row>
    <row r="764" spans="24:55" x14ac:dyDescent="0.25">
      <c r="X764" s="1320"/>
      <c r="Y764" s="1320"/>
      <c r="Z764" s="1320"/>
      <c r="AL764" s="1320"/>
      <c r="AM764" s="1320"/>
      <c r="AN764" s="1320"/>
      <c r="AO764" s="1320"/>
      <c r="AP764" s="1320"/>
      <c r="AQ764" s="1320"/>
      <c r="AR764" s="1320"/>
      <c r="AS764" s="1320"/>
      <c r="AT764" s="1320"/>
      <c r="AU764" s="1320"/>
      <c r="AV764" s="98"/>
      <c r="AW764" s="98"/>
      <c r="AX764" s="1320"/>
      <c r="AY764" s="1320"/>
      <c r="AZ764" s="1320"/>
      <c r="BA764" s="1320"/>
      <c r="BB764" s="1320"/>
      <c r="BC764" s="1320"/>
    </row>
    <row r="765" spans="24:55" x14ac:dyDescent="0.25">
      <c r="X765" s="1320"/>
      <c r="Y765" s="1320"/>
      <c r="Z765" s="1320"/>
      <c r="AL765" s="1320"/>
      <c r="AM765" s="1320"/>
      <c r="AN765" s="1320"/>
      <c r="AO765" s="1320"/>
      <c r="AP765" s="1320"/>
      <c r="AQ765" s="1320"/>
      <c r="AR765" s="1320"/>
      <c r="AS765" s="1320"/>
      <c r="AT765" s="1320"/>
      <c r="AU765" s="1320"/>
      <c r="AV765" s="98"/>
      <c r="AW765" s="98"/>
      <c r="AX765" s="1320"/>
      <c r="AY765" s="1320"/>
      <c r="AZ765" s="1320"/>
      <c r="BA765" s="1320"/>
      <c r="BB765" s="1320"/>
      <c r="BC765" s="1320"/>
    </row>
    <row r="766" spans="24:55" x14ac:dyDescent="0.25">
      <c r="X766" s="1320"/>
      <c r="Y766" s="1320"/>
      <c r="Z766" s="1320"/>
      <c r="AL766" s="1320"/>
      <c r="AM766" s="1320"/>
      <c r="AN766" s="1320"/>
      <c r="AO766" s="1320"/>
      <c r="AP766" s="1320"/>
      <c r="AQ766" s="1320"/>
      <c r="AR766" s="1320"/>
      <c r="AS766" s="1320"/>
      <c r="AT766" s="1320"/>
      <c r="AU766" s="1320"/>
      <c r="AV766" s="98"/>
      <c r="AW766" s="98"/>
      <c r="AX766" s="1320"/>
      <c r="AY766" s="1320"/>
      <c r="AZ766" s="1320"/>
      <c r="BA766" s="1320"/>
      <c r="BB766" s="1320"/>
      <c r="BC766" s="1320"/>
    </row>
    <row r="767" spans="24:55" x14ac:dyDescent="0.25">
      <c r="X767" s="1320"/>
      <c r="Y767" s="1320"/>
      <c r="Z767" s="1320"/>
      <c r="AL767" s="1320"/>
      <c r="AM767" s="1320"/>
      <c r="AN767" s="1320"/>
      <c r="AO767" s="1320"/>
      <c r="AP767" s="1320"/>
      <c r="AQ767" s="1320"/>
      <c r="AR767" s="1320"/>
      <c r="AS767" s="1320"/>
      <c r="AT767" s="1320"/>
      <c r="AU767" s="1320"/>
      <c r="AV767" s="98"/>
      <c r="AW767" s="98"/>
      <c r="AX767" s="1320"/>
      <c r="AY767" s="1320"/>
      <c r="AZ767" s="1320"/>
      <c r="BA767" s="1320"/>
      <c r="BB767" s="1320"/>
      <c r="BC767" s="1320"/>
    </row>
    <row r="768" spans="24:55" x14ac:dyDescent="0.25">
      <c r="X768" s="1320"/>
      <c r="Y768" s="1320"/>
      <c r="Z768" s="1320"/>
      <c r="AL768" s="1320"/>
      <c r="AM768" s="1320"/>
      <c r="AN768" s="1320"/>
      <c r="AO768" s="1320"/>
      <c r="AP768" s="1320"/>
      <c r="AQ768" s="1320"/>
      <c r="AR768" s="1320"/>
      <c r="AS768" s="1320"/>
      <c r="AT768" s="1320"/>
      <c r="AU768" s="1320"/>
      <c r="AV768" s="98"/>
      <c r="AW768" s="98"/>
      <c r="AX768" s="1320"/>
      <c r="AY768" s="1320"/>
      <c r="AZ768" s="1320"/>
      <c r="BA768" s="1320"/>
      <c r="BB768" s="1320"/>
      <c r="BC768" s="1320"/>
    </row>
    <row r="769" spans="24:55" x14ac:dyDescent="0.25">
      <c r="X769" s="1320"/>
      <c r="Y769" s="1320"/>
      <c r="Z769" s="1320"/>
      <c r="AL769" s="1320"/>
      <c r="AM769" s="1320"/>
      <c r="AN769" s="1320"/>
      <c r="AO769" s="1320"/>
      <c r="AP769" s="1320"/>
      <c r="AQ769" s="1320"/>
      <c r="AR769" s="1320"/>
      <c r="AS769" s="1320"/>
      <c r="AT769" s="1320"/>
      <c r="AU769" s="1320"/>
      <c r="AV769" s="98"/>
      <c r="AW769" s="98"/>
      <c r="AX769" s="1320"/>
      <c r="AY769" s="1320"/>
      <c r="AZ769" s="1320"/>
      <c r="BA769" s="1320"/>
      <c r="BB769" s="1320"/>
      <c r="BC769" s="1320"/>
    </row>
    <row r="770" spans="24:55" x14ac:dyDescent="0.25">
      <c r="X770" s="1320"/>
      <c r="Y770" s="1320"/>
      <c r="Z770" s="1320"/>
      <c r="AL770" s="1320"/>
      <c r="AM770" s="1320"/>
      <c r="AN770" s="1320"/>
      <c r="AO770" s="1320"/>
      <c r="AP770" s="1320"/>
      <c r="AQ770" s="1320"/>
      <c r="AR770" s="1320"/>
      <c r="AS770" s="1320"/>
      <c r="AT770" s="1320"/>
      <c r="AU770" s="1320"/>
      <c r="AV770" s="98"/>
      <c r="AW770" s="98"/>
      <c r="AX770" s="1320"/>
      <c r="AY770" s="1320"/>
      <c r="AZ770" s="1320"/>
      <c r="BA770" s="1320"/>
      <c r="BB770" s="1320"/>
      <c r="BC770" s="1320"/>
    </row>
    <row r="771" spans="24:55" x14ac:dyDescent="0.25">
      <c r="X771" s="1320"/>
      <c r="Y771" s="1320"/>
      <c r="Z771" s="1320"/>
      <c r="AL771" s="1320"/>
      <c r="AM771" s="1320"/>
      <c r="AN771" s="1320"/>
      <c r="AO771" s="1320"/>
      <c r="AP771" s="1320"/>
      <c r="AQ771" s="1320"/>
      <c r="AR771" s="1320"/>
      <c r="AS771" s="1320"/>
      <c r="AT771" s="1320"/>
      <c r="AU771" s="1320"/>
      <c r="AV771" s="98"/>
      <c r="AW771" s="98"/>
      <c r="AX771" s="1320"/>
      <c r="AY771" s="1320"/>
      <c r="AZ771" s="1320"/>
      <c r="BA771" s="1320"/>
      <c r="BB771" s="1320"/>
      <c r="BC771" s="1320"/>
    </row>
    <row r="772" spans="24:55" x14ac:dyDescent="0.25">
      <c r="X772" s="1320"/>
      <c r="Y772" s="1320"/>
      <c r="Z772" s="1320"/>
      <c r="AL772" s="1320"/>
      <c r="AM772" s="1320"/>
      <c r="AN772" s="1320"/>
      <c r="AO772" s="1320"/>
      <c r="AP772" s="1320"/>
      <c r="AQ772" s="1320"/>
      <c r="AR772" s="1320"/>
      <c r="AS772" s="1320"/>
      <c r="AT772" s="1320"/>
      <c r="AU772" s="1320"/>
      <c r="AV772" s="98"/>
      <c r="AW772" s="98"/>
      <c r="AX772" s="1320"/>
      <c r="AY772" s="1320"/>
      <c r="AZ772" s="1320"/>
      <c r="BA772" s="1320"/>
      <c r="BB772" s="1320"/>
      <c r="BC772" s="1320"/>
    </row>
    <row r="773" spans="24:55" x14ac:dyDescent="0.25">
      <c r="X773" s="1320"/>
      <c r="Y773" s="1320"/>
      <c r="Z773" s="1320"/>
      <c r="AL773" s="1320"/>
      <c r="AM773" s="1320"/>
      <c r="AN773" s="1320"/>
      <c r="AO773" s="1320"/>
      <c r="AP773" s="1320"/>
      <c r="AQ773" s="1320"/>
      <c r="AR773" s="1320"/>
      <c r="AS773" s="1320"/>
      <c r="AT773" s="1320"/>
      <c r="AU773" s="1320"/>
      <c r="AV773" s="98"/>
      <c r="AW773" s="98"/>
      <c r="AX773" s="1320"/>
      <c r="AY773" s="1320"/>
      <c r="AZ773" s="1320"/>
      <c r="BA773" s="1320"/>
      <c r="BB773" s="1320"/>
      <c r="BC773" s="1320"/>
    </row>
    <row r="774" spans="24:55" x14ac:dyDescent="0.25">
      <c r="X774" s="1320"/>
      <c r="Y774" s="1320"/>
      <c r="Z774" s="1320"/>
      <c r="AL774" s="1320"/>
      <c r="AM774" s="1320"/>
      <c r="AN774" s="1320"/>
      <c r="AO774" s="1320"/>
      <c r="AP774" s="1320"/>
      <c r="AQ774" s="1320"/>
      <c r="AR774" s="1320"/>
      <c r="AS774" s="1320"/>
      <c r="AT774" s="1320"/>
      <c r="AU774" s="1320"/>
      <c r="AV774" s="98"/>
      <c r="AW774" s="98"/>
      <c r="AX774" s="1320"/>
      <c r="AY774" s="1320"/>
      <c r="AZ774" s="1320"/>
      <c r="BA774" s="1320"/>
      <c r="BB774" s="1320"/>
      <c r="BC774" s="1320"/>
    </row>
    <row r="775" spans="24:55" x14ac:dyDescent="0.25">
      <c r="X775" s="1320"/>
      <c r="Y775" s="1320"/>
      <c r="Z775" s="1320"/>
      <c r="AL775" s="1320"/>
      <c r="AM775" s="1320"/>
      <c r="AN775" s="1320"/>
      <c r="AO775" s="1320"/>
      <c r="AP775" s="1320"/>
      <c r="AQ775" s="1320"/>
      <c r="AR775" s="1320"/>
      <c r="AS775" s="1320"/>
      <c r="AT775" s="1320"/>
      <c r="AU775" s="1320"/>
      <c r="AV775" s="98"/>
      <c r="AW775" s="98"/>
      <c r="AX775" s="1320"/>
      <c r="AY775" s="1320"/>
      <c r="AZ775" s="1320"/>
      <c r="BA775" s="1320"/>
      <c r="BB775" s="1320"/>
      <c r="BC775" s="1320"/>
    </row>
    <row r="776" spans="24:55" x14ac:dyDescent="0.25">
      <c r="X776" s="1320"/>
      <c r="Y776" s="1320"/>
      <c r="Z776" s="1320"/>
      <c r="AL776" s="1320"/>
      <c r="AM776" s="1320"/>
      <c r="AN776" s="1320"/>
      <c r="AO776" s="1320"/>
      <c r="AP776" s="1320"/>
      <c r="AQ776" s="1320"/>
      <c r="AR776" s="1320"/>
      <c r="AS776" s="1320"/>
      <c r="AT776" s="1320"/>
      <c r="AU776" s="1320"/>
      <c r="AV776" s="98"/>
      <c r="AW776" s="98"/>
      <c r="AX776" s="1320"/>
      <c r="AY776" s="1320"/>
      <c r="AZ776" s="1320"/>
      <c r="BA776" s="1320"/>
      <c r="BB776" s="1320"/>
      <c r="BC776" s="1320"/>
    </row>
    <row r="777" spans="24:55" x14ac:dyDescent="0.25">
      <c r="X777" s="1320"/>
      <c r="Y777" s="1320"/>
      <c r="Z777" s="1320"/>
      <c r="AL777" s="1320"/>
      <c r="AM777" s="1320"/>
      <c r="AN777" s="1320"/>
      <c r="AO777" s="1320"/>
      <c r="AP777" s="1320"/>
      <c r="AQ777" s="1320"/>
      <c r="AR777" s="1320"/>
      <c r="AS777" s="1320"/>
      <c r="AT777" s="1320"/>
      <c r="AU777" s="1320"/>
      <c r="AV777" s="98"/>
      <c r="AW777" s="98"/>
      <c r="AX777" s="1320"/>
      <c r="AY777" s="1320"/>
      <c r="AZ777" s="1320"/>
      <c r="BA777" s="1320"/>
      <c r="BB777" s="1320"/>
      <c r="BC777" s="1320"/>
    </row>
    <row r="778" spans="24:55" x14ac:dyDescent="0.25">
      <c r="X778" s="1320"/>
      <c r="Y778" s="1320"/>
      <c r="Z778" s="1320"/>
      <c r="AL778" s="1320"/>
      <c r="AM778" s="1320"/>
      <c r="AN778" s="1320"/>
      <c r="AO778" s="1320"/>
      <c r="AP778" s="1320"/>
      <c r="AQ778" s="1320"/>
      <c r="AR778" s="1320"/>
      <c r="AS778" s="1320"/>
      <c r="AT778" s="1320"/>
      <c r="AU778" s="1320"/>
      <c r="AV778" s="98"/>
      <c r="AW778" s="98"/>
      <c r="AX778" s="1320"/>
      <c r="AY778" s="1320"/>
      <c r="AZ778" s="1320"/>
      <c r="BA778" s="1320"/>
      <c r="BB778" s="1320"/>
      <c r="BC778" s="1320"/>
    </row>
    <row r="779" spans="24:55" x14ac:dyDescent="0.25">
      <c r="X779" s="1320"/>
      <c r="Y779" s="1320"/>
      <c r="Z779" s="1320"/>
      <c r="AL779" s="1320"/>
      <c r="AM779" s="1320"/>
      <c r="AN779" s="1320"/>
      <c r="AO779" s="1320"/>
      <c r="AP779" s="1320"/>
      <c r="AQ779" s="1320"/>
      <c r="AR779" s="1320"/>
      <c r="AS779" s="1320"/>
      <c r="AT779" s="1320"/>
      <c r="AU779" s="1320"/>
      <c r="AV779" s="98"/>
      <c r="AW779" s="98"/>
      <c r="AX779" s="1320"/>
      <c r="AY779" s="1320"/>
      <c r="AZ779" s="1320"/>
      <c r="BA779" s="1320"/>
      <c r="BB779" s="1320"/>
      <c r="BC779" s="1320"/>
    </row>
    <row r="780" spans="24:55" x14ac:dyDescent="0.25">
      <c r="X780" s="1320"/>
      <c r="Y780" s="1320"/>
      <c r="Z780" s="1320"/>
      <c r="AL780" s="1320"/>
      <c r="AM780" s="1320"/>
      <c r="AN780" s="1320"/>
      <c r="AO780" s="1320"/>
      <c r="AP780" s="1320"/>
      <c r="AQ780" s="1320"/>
      <c r="AR780" s="1320"/>
      <c r="AS780" s="1320"/>
      <c r="AT780" s="1320"/>
      <c r="AU780" s="1320"/>
      <c r="AV780" s="98"/>
      <c r="AW780" s="98"/>
      <c r="AX780" s="1320"/>
      <c r="AY780" s="1320"/>
      <c r="AZ780" s="1320"/>
      <c r="BA780" s="1320"/>
      <c r="BB780" s="1320"/>
      <c r="BC780" s="1320"/>
    </row>
    <row r="781" spans="24:55" x14ac:dyDescent="0.25">
      <c r="X781" s="1320"/>
      <c r="Y781" s="1320"/>
      <c r="Z781" s="1320"/>
      <c r="AL781" s="1320"/>
      <c r="AM781" s="1320"/>
      <c r="AN781" s="1320"/>
      <c r="AO781" s="1320"/>
      <c r="AP781" s="1320"/>
      <c r="AQ781" s="1320"/>
      <c r="AR781" s="1320"/>
      <c r="AS781" s="1320"/>
      <c r="AT781" s="1320"/>
      <c r="AU781" s="1320"/>
      <c r="AV781" s="98"/>
      <c r="AW781" s="98"/>
      <c r="AX781" s="1320"/>
      <c r="AY781" s="1320"/>
      <c r="AZ781" s="1320"/>
      <c r="BA781" s="1320"/>
      <c r="BB781" s="1320"/>
      <c r="BC781" s="1320"/>
    </row>
    <row r="782" spans="24:55" x14ac:dyDescent="0.25">
      <c r="X782" s="1320"/>
      <c r="Y782" s="1320"/>
      <c r="Z782" s="1320"/>
      <c r="AL782" s="1320"/>
      <c r="AM782" s="1320"/>
      <c r="AN782" s="1320"/>
      <c r="AO782" s="1320"/>
      <c r="AP782" s="1320"/>
      <c r="AQ782" s="1320"/>
      <c r="AR782" s="1320"/>
      <c r="AS782" s="1320"/>
      <c r="AT782" s="1320"/>
      <c r="AU782" s="1320"/>
      <c r="AV782" s="98"/>
      <c r="AW782" s="98"/>
      <c r="AX782" s="1320"/>
      <c r="AY782" s="1320"/>
      <c r="AZ782" s="1320"/>
      <c r="BA782" s="1320"/>
      <c r="BB782" s="1320"/>
      <c r="BC782" s="1320"/>
    </row>
    <row r="783" spans="24:55" x14ac:dyDescent="0.25">
      <c r="X783" s="1320"/>
      <c r="Y783" s="1320"/>
      <c r="Z783" s="1320"/>
      <c r="AL783" s="1320"/>
      <c r="AM783" s="1320"/>
      <c r="AN783" s="1320"/>
      <c r="AO783" s="1320"/>
      <c r="AP783" s="1320"/>
      <c r="AQ783" s="1320"/>
      <c r="AR783" s="1320"/>
      <c r="AS783" s="1320"/>
      <c r="AT783" s="1320"/>
      <c r="AU783" s="1320"/>
      <c r="AV783" s="98"/>
      <c r="AW783" s="98"/>
      <c r="AX783" s="1320"/>
      <c r="AY783" s="1320"/>
      <c r="AZ783" s="1320"/>
      <c r="BA783" s="1320"/>
      <c r="BB783" s="1320"/>
      <c r="BC783" s="1320"/>
    </row>
    <row r="784" spans="24:55" x14ac:dyDescent="0.25">
      <c r="X784" s="1320"/>
      <c r="Y784" s="1320"/>
      <c r="Z784" s="1320"/>
      <c r="AL784" s="1320"/>
      <c r="AM784" s="1320"/>
      <c r="AN784" s="1320"/>
      <c r="AO784" s="1320"/>
      <c r="AP784" s="1320"/>
      <c r="AQ784" s="1320"/>
      <c r="AR784" s="1320"/>
      <c r="AS784" s="1320"/>
      <c r="AT784" s="1320"/>
      <c r="AU784" s="1320"/>
      <c r="AV784" s="98"/>
      <c r="AW784" s="98"/>
      <c r="AX784" s="1320"/>
      <c r="AY784" s="1320"/>
      <c r="AZ784" s="1320"/>
      <c r="BA784" s="1320"/>
      <c r="BB784" s="1320"/>
      <c r="BC784" s="1320"/>
    </row>
    <row r="785" spans="24:55" x14ac:dyDescent="0.25">
      <c r="X785" s="1320"/>
      <c r="Y785" s="1320"/>
      <c r="Z785" s="1320"/>
      <c r="AL785" s="1320"/>
      <c r="AM785" s="1320"/>
      <c r="AN785" s="1320"/>
      <c r="AO785" s="1320"/>
      <c r="AP785" s="1320"/>
      <c r="AQ785" s="1320"/>
      <c r="AR785" s="1320"/>
      <c r="AS785" s="1320"/>
      <c r="AT785" s="1320"/>
      <c r="AU785" s="1320"/>
      <c r="AV785" s="98"/>
      <c r="AW785" s="98"/>
      <c r="AX785" s="1320"/>
      <c r="AY785" s="1320"/>
      <c r="AZ785" s="1320"/>
      <c r="BA785" s="1320"/>
      <c r="BB785" s="1320"/>
      <c r="BC785" s="1320"/>
    </row>
    <row r="786" spans="24:55" x14ac:dyDescent="0.25">
      <c r="X786" s="1320"/>
      <c r="Y786" s="1320"/>
      <c r="Z786" s="1320"/>
      <c r="AL786" s="1320"/>
      <c r="AM786" s="1320"/>
      <c r="AN786" s="1320"/>
      <c r="AO786" s="1320"/>
      <c r="AP786" s="1320"/>
      <c r="AQ786" s="1320"/>
      <c r="AR786" s="1320"/>
      <c r="AS786" s="1320"/>
      <c r="AT786" s="1320"/>
      <c r="AU786" s="1320"/>
      <c r="AV786" s="98"/>
      <c r="AW786" s="98"/>
      <c r="AX786" s="1320"/>
      <c r="AY786" s="1320"/>
      <c r="AZ786" s="1320"/>
      <c r="BA786" s="1320"/>
      <c r="BB786" s="1320"/>
      <c r="BC786" s="1320"/>
    </row>
    <row r="787" spans="24:55" x14ac:dyDescent="0.25">
      <c r="X787" s="1320"/>
      <c r="Y787" s="1320"/>
      <c r="Z787" s="1320"/>
      <c r="AL787" s="1320"/>
      <c r="AM787" s="1320"/>
      <c r="AN787" s="1320"/>
      <c r="AO787" s="1320"/>
      <c r="AP787" s="1320"/>
      <c r="AQ787" s="1320"/>
      <c r="AR787" s="1320"/>
      <c r="AS787" s="1320"/>
      <c r="AT787" s="1320"/>
      <c r="AU787" s="1320"/>
      <c r="AV787" s="98"/>
      <c r="AW787" s="98"/>
      <c r="AX787" s="1320"/>
      <c r="AY787" s="1320"/>
      <c r="AZ787" s="1320"/>
      <c r="BA787" s="1320"/>
      <c r="BB787" s="1320"/>
      <c r="BC787" s="1320"/>
    </row>
    <row r="788" spans="24:55" x14ac:dyDescent="0.25">
      <c r="X788" s="1320"/>
      <c r="Y788" s="1320"/>
      <c r="Z788" s="1320"/>
      <c r="AL788" s="1320"/>
      <c r="AM788" s="1320"/>
      <c r="AN788" s="1320"/>
      <c r="AO788" s="1320"/>
      <c r="AP788" s="1320"/>
      <c r="AQ788" s="1320"/>
      <c r="AR788" s="1320"/>
      <c r="AS788" s="1320"/>
      <c r="AT788" s="1320"/>
      <c r="AU788" s="1320"/>
      <c r="AV788" s="98"/>
      <c r="AW788" s="98"/>
      <c r="AX788" s="1320"/>
      <c r="AY788" s="1320"/>
      <c r="AZ788" s="1320"/>
      <c r="BA788" s="1320"/>
      <c r="BB788" s="1320"/>
      <c r="BC788" s="1320"/>
    </row>
    <row r="789" spans="24:55" x14ac:dyDescent="0.25">
      <c r="X789" s="1320"/>
      <c r="Y789" s="1320"/>
      <c r="Z789" s="1320"/>
      <c r="AL789" s="1320"/>
      <c r="AM789" s="1320"/>
      <c r="AN789" s="1320"/>
      <c r="AO789" s="1320"/>
      <c r="AP789" s="1320"/>
      <c r="AQ789" s="1320"/>
      <c r="AR789" s="1320"/>
      <c r="AS789" s="1320"/>
      <c r="AT789" s="1320"/>
      <c r="AU789" s="1320"/>
      <c r="AV789" s="98"/>
      <c r="AW789" s="98"/>
      <c r="AX789" s="1320"/>
      <c r="AY789" s="1320"/>
      <c r="AZ789" s="1320"/>
      <c r="BA789" s="1320"/>
      <c r="BB789" s="1320"/>
      <c r="BC789" s="1320"/>
    </row>
    <row r="790" spans="24:55" x14ac:dyDescent="0.25">
      <c r="X790" s="1320"/>
      <c r="Y790" s="1320"/>
      <c r="Z790" s="1320"/>
      <c r="AL790" s="1320"/>
      <c r="AM790" s="1320"/>
      <c r="AN790" s="1320"/>
      <c r="AO790" s="1320"/>
      <c r="AP790" s="1320"/>
      <c r="AQ790" s="1320"/>
      <c r="AR790" s="1320"/>
      <c r="AS790" s="1320"/>
      <c r="AT790" s="1320"/>
      <c r="AU790" s="1320"/>
      <c r="AV790" s="98"/>
      <c r="AW790" s="98"/>
      <c r="AX790" s="1320"/>
      <c r="AY790" s="1320"/>
      <c r="AZ790" s="1320"/>
      <c r="BA790" s="1320"/>
      <c r="BB790" s="1320"/>
      <c r="BC790" s="1320"/>
    </row>
    <row r="791" spans="24:55" x14ac:dyDescent="0.25">
      <c r="X791" s="1320"/>
      <c r="Y791" s="1320"/>
      <c r="Z791" s="1320"/>
      <c r="AL791" s="1320"/>
      <c r="AM791" s="1320"/>
      <c r="AN791" s="1320"/>
      <c r="AO791" s="1320"/>
      <c r="AP791" s="1320"/>
      <c r="AQ791" s="1320"/>
      <c r="AR791" s="1320"/>
      <c r="AS791" s="1320"/>
      <c r="AT791" s="1320"/>
      <c r="AU791" s="1320"/>
      <c r="AV791" s="98"/>
      <c r="AW791" s="98"/>
      <c r="AX791" s="1320"/>
      <c r="AY791" s="1320"/>
      <c r="AZ791" s="1320"/>
      <c r="BA791" s="1320"/>
      <c r="BB791" s="1320"/>
      <c r="BC791" s="1320"/>
    </row>
    <row r="792" spans="24:55" x14ac:dyDescent="0.25">
      <c r="X792" s="1320"/>
      <c r="Y792" s="1320"/>
      <c r="Z792" s="1320"/>
      <c r="AL792" s="1320"/>
      <c r="AM792" s="1320"/>
      <c r="AN792" s="1320"/>
      <c r="AO792" s="1320"/>
      <c r="AP792" s="1320"/>
      <c r="AQ792" s="1320"/>
      <c r="AR792" s="1320"/>
      <c r="AS792" s="1320"/>
      <c r="AT792" s="1320"/>
      <c r="AU792" s="1320"/>
      <c r="AV792" s="98"/>
      <c r="AW792" s="98"/>
      <c r="AX792" s="1320"/>
      <c r="AY792" s="1320"/>
      <c r="AZ792" s="1320"/>
      <c r="BA792" s="1320"/>
      <c r="BB792" s="1320"/>
      <c r="BC792" s="1320"/>
    </row>
    <row r="793" spans="24:55" x14ac:dyDescent="0.25">
      <c r="X793" s="1320"/>
      <c r="Y793" s="1320"/>
      <c r="Z793" s="1320"/>
      <c r="AL793" s="1320"/>
      <c r="AM793" s="1320"/>
      <c r="AN793" s="1320"/>
      <c r="AO793" s="1320"/>
      <c r="AP793" s="1320"/>
      <c r="AQ793" s="1320"/>
      <c r="AR793" s="1320"/>
      <c r="AS793" s="1320"/>
      <c r="AT793" s="1320"/>
      <c r="AU793" s="1320"/>
      <c r="AV793" s="98"/>
      <c r="AW793" s="98"/>
      <c r="AX793" s="1320"/>
      <c r="AY793" s="1320"/>
      <c r="AZ793" s="1320"/>
      <c r="BA793" s="1320"/>
      <c r="BB793" s="1320"/>
      <c r="BC793" s="1320"/>
    </row>
    <row r="794" spans="24:55" x14ac:dyDescent="0.25">
      <c r="X794" s="1320"/>
      <c r="Y794" s="1320"/>
      <c r="Z794" s="1320"/>
      <c r="AL794" s="1320"/>
      <c r="AM794" s="1320"/>
      <c r="AN794" s="1320"/>
      <c r="AO794" s="1320"/>
      <c r="AP794" s="1320"/>
      <c r="AQ794" s="1320"/>
      <c r="AR794" s="1320"/>
      <c r="AS794" s="1320"/>
      <c r="AT794" s="1320"/>
      <c r="AU794" s="1320"/>
      <c r="AV794" s="98"/>
      <c r="AW794" s="98"/>
      <c r="AX794" s="1320"/>
      <c r="AY794" s="1320"/>
      <c r="AZ794" s="1320"/>
      <c r="BA794" s="1320"/>
      <c r="BB794" s="1320"/>
      <c r="BC794" s="1320"/>
    </row>
    <row r="795" spans="24:55" x14ac:dyDescent="0.25">
      <c r="X795" s="1320"/>
      <c r="Y795" s="1320"/>
      <c r="Z795" s="1320"/>
      <c r="AL795" s="1320"/>
      <c r="AM795" s="1320"/>
      <c r="AN795" s="1320"/>
      <c r="AO795" s="1320"/>
      <c r="AP795" s="1320"/>
      <c r="AQ795" s="1320"/>
      <c r="AR795" s="1320"/>
      <c r="AS795" s="1320"/>
      <c r="AT795" s="1320"/>
      <c r="AU795" s="1320"/>
      <c r="AV795" s="98"/>
      <c r="AW795" s="98"/>
      <c r="AX795" s="1320"/>
      <c r="AY795" s="1320"/>
      <c r="AZ795" s="1320"/>
      <c r="BA795" s="1320"/>
      <c r="BB795" s="1320"/>
      <c r="BC795" s="1320"/>
    </row>
    <row r="796" spans="24:55" x14ac:dyDescent="0.25">
      <c r="X796" s="1320"/>
      <c r="Y796" s="1320"/>
      <c r="Z796" s="1320"/>
      <c r="AL796" s="1320"/>
      <c r="AM796" s="1320"/>
      <c r="AN796" s="1320"/>
      <c r="AO796" s="1320"/>
      <c r="AP796" s="1320"/>
      <c r="AQ796" s="1320"/>
      <c r="AR796" s="1320"/>
      <c r="AS796" s="1320"/>
      <c r="AT796" s="1320"/>
      <c r="AU796" s="1320"/>
      <c r="AV796" s="98"/>
      <c r="AW796" s="98"/>
      <c r="AX796" s="1320"/>
      <c r="AY796" s="1320"/>
      <c r="AZ796" s="1320"/>
      <c r="BA796" s="1320"/>
      <c r="BB796" s="1320"/>
      <c r="BC796" s="1320"/>
    </row>
    <row r="797" spans="24:55" x14ac:dyDescent="0.25">
      <c r="X797" s="1320"/>
      <c r="Y797" s="1320"/>
      <c r="Z797" s="1320"/>
      <c r="AL797" s="1320"/>
      <c r="AM797" s="1320"/>
      <c r="AN797" s="1320"/>
      <c r="AO797" s="1320"/>
      <c r="AP797" s="1320"/>
      <c r="AQ797" s="1320"/>
      <c r="AR797" s="1320"/>
      <c r="AS797" s="1320"/>
      <c r="AT797" s="1320"/>
      <c r="AU797" s="1320"/>
      <c r="AV797" s="98"/>
      <c r="AW797" s="98"/>
      <c r="AX797" s="1320"/>
      <c r="AY797" s="1320"/>
      <c r="AZ797" s="1320"/>
      <c r="BA797" s="1320"/>
      <c r="BB797" s="1320"/>
      <c r="BC797" s="1320"/>
    </row>
    <row r="798" spans="24:55" x14ac:dyDescent="0.25">
      <c r="X798" s="1320"/>
      <c r="Y798" s="1320"/>
      <c r="Z798" s="1320"/>
      <c r="AL798" s="1320"/>
      <c r="AM798" s="1320"/>
      <c r="AN798" s="1320"/>
      <c r="AO798" s="1320"/>
      <c r="AP798" s="1320"/>
      <c r="AQ798" s="1320"/>
      <c r="AR798" s="1320"/>
      <c r="AS798" s="1320"/>
      <c r="AT798" s="1320"/>
      <c r="AU798" s="1320"/>
      <c r="AV798" s="98"/>
      <c r="AW798" s="98"/>
      <c r="AX798" s="1320"/>
      <c r="AY798" s="1320"/>
      <c r="AZ798" s="1320"/>
      <c r="BA798" s="1320"/>
      <c r="BB798" s="1320"/>
      <c r="BC798" s="1320"/>
    </row>
    <row r="799" spans="24:55" x14ac:dyDescent="0.25">
      <c r="X799" s="1320"/>
      <c r="Y799" s="1320"/>
      <c r="Z799" s="1320"/>
      <c r="AL799" s="1320"/>
      <c r="AM799" s="1320"/>
      <c r="AN799" s="1320"/>
      <c r="AO799" s="1320"/>
      <c r="AP799" s="1320"/>
      <c r="AQ799" s="1320"/>
      <c r="AR799" s="1320"/>
      <c r="AS799" s="1320"/>
      <c r="AT799" s="1320"/>
      <c r="AU799" s="1320"/>
      <c r="AV799" s="98"/>
      <c r="AW799" s="98"/>
      <c r="AX799" s="1320"/>
      <c r="AY799" s="1320"/>
      <c r="AZ799" s="1320"/>
      <c r="BA799" s="1320"/>
      <c r="BB799" s="1320"/>
      <c r="BC799" s="1320"/>
    </row>
    <row r="800" spans="24:55" x14ac:dyDescent="0.25">
      <c r="X800" s="1320"/>
      <c r="Y800" s="1320"/>
      <c r="Z800" s="1320"/>
      <c r="AL800" s="1320"/>
      <c r="AM800" s="1320"/>
      <c r="AN800" s="1320"/>
      <c r="AO800" s="1320"/>
      <c r="AP800" s="1320"/>
      <c r="AQ800" s="1320"/>
      <c r="AR800" s="1320"/>
      <c r="AS800" s="1320"/>
      <c r="AT800" s="1320"/>
      <c r="AU800" s="1320"/>
      <c r="AV800" s="98"/>
      <c r="AW800" s="98"/>
      <c r="AX800" s="1320"/>
      <c r="AY800" s="1320"/>
      <c r="AZ800" s="1320"/>
      <c r="BA800" s="1320"/>
      <c r="BB800" s="1320"/>
      <c r="BC800" s="1320"/>
    </row>
    <row r="801" spans="24:55" x14ac:dyDescent="0.25">
      <c r="X801" s="1320"/>
      <c r="Y801" s="1320"/>
      <c r="Z801" s="1320"/>
      <c r="AL801" s="1320"/>
      <c r="AM801" s="1320"/>
      <c r="AN801" s="1320"/>
      <c r="AO801" s="1320"/>
      <c r="AP801" s="1320"/>
      <c r="AQ801" s="1320"/>
      <c r="AR801" s="1320"/>
      <c r="AS801" s="1320"/>
      <c r="AT801" s="1320"/>
      <c r="AU801" s="1320"/>
      <c r="AV801" s="98"/>
      <c r="AW801" s="98"/>
      <c r="AX801" s="1320"/>
      <c r="AY801" s="1320"/>
      <c r="AZ801" s="1320"/>
      <c r="BA801" s="1320"/>
      <c r="BB801" s="1320"/>
      <c r="BC801" s="1320"/>
    </row>
    <row r="802" spans="24:55" x14ac:dyDescent="0.25">
      <c r="X802" s="1320"/>
      <c r="Y802" s="1320"/>
      <c r="Z802" s="1320"/>
      <c r="AL802" s="1320"/>
      <c r="AM802" s="1320"/>
      <c r="AN802" s="1320"/>
      <c r="AO802" s="1320"/>
      <c r="AP802" s="1320"/>
      <c r="AQ802" s="1320"/>
      <c r="AR802" s="1320"/>
      <c r="AS802" s="1320"/>
      <c r="AT802" s="1320"/>
      <c r="AU802" s="1320"/>
      <c r="AV802" s="98"/>
      <c r="AW802" s="98"/>
      <c r="AX802" s="1320"/>
      <c r="AY802" s="1320"/>
      <c r="AZ802" s="1320"/>
      <c r="BA802" s="1320"/>
      <c r="BB802" s="1320"/>
      <c r="BC802" s="1320"/>
    </row>
    <row r="803" spans="24:55" x14ac:dyDescent="0.25">
      <c r="X803" s="1320"/>
      <c r="Y803" s="1320"/>
      <c r="Z803" s="1320"/>
      <c r="AL803" s="1320"/>
      <c r="AM803" s="1320"/>
      <c r="AN803" s="1320"/>
      <c r="AO803" s="1320"/>
      <c r="AP803" s="1320"/>
      <c r="AQ803" s="1320"/>
      <c r="AR803" s="1320"/>
      <c r="AS803" s="1320"/>
      <c r="AT803" s="1320"/>
      <c r="AU803" s="1320"/>
      <c r="AV803" s="98"/>
      <c r="AW803" s="98"/>
      <c r="AX803" s="1320"/>
      <c r="AY803" s="1320"/>
      <c r="AZ803" s="1320"/>
      <c r="BA803" s="1320"/>
      <c r="BB803" s="1320"/>
      <c r="BC803" s="1320"/>
    </row>
    <row r="804" spans="24:55" x14ac:dyDescent="0.25">
      <c r="X804" s="1320"/>
      <c r="Y804" s="1320"/>
      <c r="Z804" s="1320"/>
      <c r="AL804" s="1320"/>
      <c r="AM804" s="1320"/>
      <c r="AN804" s="1320"/>
      <c r="AO804" s="1320"/>
      <c r="AP804" s="1320"/>
      <c r="AQ804" s="1320"/>
      <c r="AR804" s="1320"/>
      <c r="AS804" s="1320"/>
      <c r="AT804" s="1320"/>
      <c r="AU804" s="1320"/>
      <c r="AV804" s="98"/>
      <c r="AW804" s="98"/>
      <c r="AX804" s="1320"/>
      <c r="AY804" s="1320"/>
      <c r="AZ804" s="1320"/>
      <c r="BA804" s="1320"/>
      <c r="BB804" s="1320"/>
      <c r="BC804" s="1320"/>
    </row>
    <row r="805" spans="24:55" x14ac:dyDescent="0.25">
      <c r="X805" s="1320"/>
      <c r="Y805" s="1320"/>
      <c r="Z805" s="1320"/>
      <c r="AL805" s="1320"/>
      <c r="AM805" s="1320"/>
      <c r="AN805" s="1320"/>
      <c r="AO805" s="1320"/>
      <c r="AP805" s="1320"/>
      <c r="AQ805" s="1320"/>
      <c r="AR805" s="1320"/>
      <c r="AS805" s="1320"/>
      <c r="AT805" s="1320"/>
      <c r="AU805" s="1320"/>
      <c r="AV805" s="98"/>
      <c r="AW805" s="98"/>
      <c r="AX805" s="1320"/>
      <c r="AY805" s="1320"/>
      <c r="AZ805" s="1320"/>
      <c r="BA805" s="1320"/>
      <c r="BB805" s="1320"/>
      <c r="BC805" s="1320"/>
    </row>
    <row r="806" spans="24:55" x14ac:dyDescent="0.25">
      <c r="X806" s="1320"/>
      <c r="Y806" s="1320"/>
      <c r="Z806" s="1320"/>
      <c r="AL806" s="1320"/>
      <c r="AM806" s="1320"/>
      <c r="AN806" s="1320"/>
      <c r="AO806" s="1320"/>
      <c r="AP806" s="1320"/>
      <c r="AQ806" s="1320"/>
      <c r="AR806" s="1320"/>
      <c r="AS806" s="1320"/>
      <c r="AT806" s="1320"/>
      <c r="AU806" s="1320"/>
      <c r="AV806" s="98"/>
      <c r="AW806" s="98"/>
      <c r="AX806" s="1320"/>
      <c r="AY806" s="1320"/>
      <c r="AZ806" s="1320"/>
      <c r="BA806" s="1320"/>
      <c r="BB806" s="1320"/>
      <c r="BC806" s="1320"/>
    </row>
    <row r="807" spans="24:55" x14ac:dyDescent="0.25">
      <c r="X807" s="1320"/>
      <c r="Y807" s="1320"/>
      <c r="Z807" s="1320"/>
      <c r="AL807" s="1320"/>
      <c r="AM807" s="1320"/>
      <c r="AN807" s="1320"/>
      <c r="AO807" s="1320"/>
      <c r="AP807" s="1320"/>
      <c r="AQ807" s="1320"/>
      <c r="AR807" s="1320"/>
      <c r="AS807" s="1320"/>
      <c r="AT807" s="1320"/>
      <c r="AU807" s="1320"/>
      <c r="AV807" s="98"/>
      <c r="AW807" s="98"/>
      <c r="AX807" s="1320"/>
      <c r="AY807" s="1320"/>
      <c r="AZ807" s="1320"/>
      <c r="BA807" s="1320"/>
      <c r="BB807" s="1320"/>
      <c r="BC807" s="1320"/>
    </row>
    <row r="808" spans="24:55" x14ac:dyDescent="0.25">
      <c r="X808" s="1320"/>
      <c r="Y808" s="1320"/>
      <c r="Z808" s="1320"/>
      <c r="AL808" s="1320"/>
      <c r="AM808" s="1320"/>
      <c r="AN808" s="1320"/>
      <c r="AO808" s="1320"/>
      <c r="AP808" s="1320"/>
      <c r="AQ808" s="1320"/>
      <c r="AR808" s="1320"/>
      <c r="AS808" s="1320"/>
      <c r="AT808" s="1320"/>
      <c r="AU808" s="1320"/>
      <c r="AV808" s="98"/>
      <c r="AW808" s="98"/>
      <c r="AX808" s="1320"/>
      <c r="AY808" s="1320"/>
      <c r="AZ808" s="1320"/>
      <c r="BA808" s="1320"/>
      <c r="BB808" s="1320"/>
      <c r="BC808" s="1320"/>
    </row>
    <row r="809" spans="24:55" x14ac:dyDescent="0.25">
      <c r="X809" s="1320"/>
      <c r="Y809" s="1320"/>
      <c r="Z809" s="1320"/>
      <c r="AL809" s="1320"/>
      <c r="AM809" s="1320"/>
      <c r="AN809" s="1320"/>
      <c r="AO809" s="1320"/>
      <c r="AP809" s="1320"/>
      <c r="AQ809" s="1320"/>
      <c r="AR809" s="1320"/>
      <c r="AS809" s="1320"/>
      <c r="AT809" s="1320"/>
      <c r="AU809" s="1320"/>
      <c r="AV809" s="98"/>
      <c r="AW809" s="98"/>
      <c r="AX809" s="1320"/>
      <c r="AY809" s="1320"/>
      <c r="AZ809" s="1320"/>
      <c r="BA809" s="1320"/>
      <c r="BB809" s="1320"/>
      <c r="BC809" s="1320"/>
    </row>
    <row r="810" spans="24:55" x14ac:dyDescent="0.25">
      <c r="X810" s="1320"/>
      <c r="Y810" s="1320"/>
      <c r="Z810" s="1320"/>
      <c r="AL810" s="1320"/>
      <c r="AM810" s="1320"/>
      <c r="AN810" s="1320"/>
      <c r="AO810" s="1320"/>
      <c r="AP810" s="1320"/>
      <c r="AQ810" s="1320"/>
      <c r="AR810" s="1320"/>
      <c r="AS810" s="1320"/>
      <c r="AT810" s="1320"/>
      <c r="AU810" s="1320"/>
      <c r="AV810" s="98"/>
      <c r="AW810" s="98"/>
      <c r="AX810" s="1320"/>
      <c r="AY810" s="1320"/>
      <c r="AZ810" s="1320"/>
      <c r="BA810" s="1320"/>
      <c r="BB810" s="1320"/>
      <c r="BC810" s="1320"/>
    </row>
    <row r="811" spans="24:55" x14ac:dyDescent="0.25">
      <c r="X811" s="1320"/>
      <c r="Y811" s="1320"/>
      <c r="Z811" s="1320"/>
      <c r="AL811" s="1320"/>
      <c r="AM811" s="1320"/>
      <c r="AN811" s="1320"/>
      <c r="AO811" s="1320"/>
      <c r="AP811" s="1320"/>
      <c r="AQ811" s="1320"/>
      <c r="AR811" s="1320"/>
      <c r="AS811" s="1320"/>
      <c r="AT811" s="1320"/>
      <c r="AU811" s="1320"/>
      <c r="AV811" s="98"/>
      <c r="AW811" s="98"/>
      <c r="AX811" s="1320"/>
      <c r="AY811" s="1320"/>
      <c r="AZ811" s="1320"/>
      <c r="BA811" s="1320"/>
      <c r="BB811" s="1320"/>
      <c r="BC811" s="1320"/>
    </row>
    <row r="812" spans="24:55" x14ac:dyDescent="0.25">
      <c r="X812" s="1320"/>
      <c r="Y812" s="1320"/>
      <c r="Z812" s="1320"/>
      <c r="AL812" s="1320"/>
      <c r="AM812" s="1320"/>
      <c r="AN812" s="1320"/>
      <c r="AO812" s="1320"/>
      <c r="AP812" s="1320"/>
      <c r="AQ812" s="1320"/>
      <c r="AR812" s="1320"/>
      <c r="AS812" s="1320"/>
      <c r="AT812" s="1320"/>
      <c r="AU812" s="1320"/>
      <c r="AV812" s="98"/>
      <c r="AW812" s="98"/>
      <c r="AX812" s="1320"/>
      <c r="AY812" s="1320"/>
      <c r="AZ812" s="1320"/>
      <c r="BA812" s="1320"/>
      <c r="BB812" s="1320"/>
      <c r="BC812" s="1320"/>
    </row>
    <row r="813" spans="24:55" x14ac:dyDescent="0.25">
      <c r="X813" s="1320"/>
      <c r="Y813" s="1320"/>
      <c r="Z813" s="1320"/>
      <c r="AL813" s="1320"/>
      <c r="AM813" s="1320"/>
      <c r="AN813" s="1320"/>
      <c r="AO813" s="1320"/>
      <c r="AP813" s="1320"/>
      <c r="AQ813" s="1320"/>
      <c r="AR813" s="1320"/>
      <c r="AS813" s="1320"/>
      <c r="AT813" s="1320"/>
      <c r="AU813" s="1320"/>
      <c r="AV813" s="98"/>
      <c r="AW813" s="98"/>
      <c r="AX813" s="1320"/>
      <c r="AY813" s="1320"/>
      <c r="AZ813" s="1320"/>
      <c r="BA813" s="1320"/>
      <c r="BB813" s="1320"/>
      <c r="BC813" s="1320"/>
    </row>
    <row r="814" spans="24:55" x14ac:dyDescent="0.25">
      <c r="X814" s="1320"/>
      <c r="Y814" s="1320"/>
      <c r="Z814" s="1320"/>
      <c r="AL814" s="1320"/>
      <c r="AM814" s="1320"/>
      <c r="AN814" s="1320"/>
      <c r="AO814" s="1320"/>
      <c r="AP814" s="1320"/>
      <c r="AQ814" s="1320"/>
      <c r="AR814" s="1320"/>
      <c r="AS814" s="1320"/>
      <c r="AT814" s="1320"/>
      <c r="AU814" s="1320"/>
      <c r="AV814" s="98"/>
      <c r="AW814" s="98"/>
      <c r="AX814" s="1320"/>
      <c r="AY814" s="1320"/>
      <c r="AZ814" s="1320"/>
      <c r="BA814" s="1320"/>
      <c r="BB814" s="1320"/>
      <c r="BC814" s="1320"/>
    </row>
    <row r="815" spans="24:55" x14ac:dyDescent="0.25">
      <c r="X815" s="1320"/>
      <c r="Y815" s="1320"/>
      <c r="Z815" s="1320"/>
      <c r="AL815" s="1320"/>
      <c r="AM815" s="1320"/>
      <c r="AN815" s="1320"/>
      <c r="AO815" s="1320"/>
      <c r="AP815" s="1320"/>
      <c r="AQ815" s="1320"/>
      <c r="AR815" s="1320"/>
      <c r="AS815" s="1320"/>
      <c r="AT815" s="1320"/>
      <c r="AU815" s="1320"/>
      <c r="AV815" s="98"/>
      <c r="AW815" s="98"/>
      <c r="AX815" s="1320"/>
      <c r="AY815" s="1320"/>
      <c r="AZ815" s="1320"/>
      <c r="BA815" s="1320"/>
      <c r="BB815" s="1320"/>
      <c r="BC815" s="1320"/>
    </row>
    <row r="816" spans="24:55" x14ac:dyDescent="0.25">
      <c r="X816" s="1320"/>
      <c r="Y816" s="1320"/>
      <c r="Z816" s="1320"/>
      <c r="AL816" s="1320"/>
      <c r="AM816" s="1320"/>
      <c r="AN816" s="1320"/>
      <c r="AO816" s="1320"/>
      <c r="AP816" s="1320"/>
      <c r="AQ816" s="1320"/>
      <c r="AR816" s="1320"/>
      <c r="AS816" s="1320"/>
      <c r="AT816" s="1320"/>
      <c r="AU816" s="1320"/>
      <c r="AV816" s="98"/>
      <c r="AW816" s="98"/>
      <c r="AX816" s="1320"/>
      <c r="AY816" s="1320"/>
      <c r="AZ816" s="1320"/>
      <c r="BA816" s="1320"/>
      <c r="BB816" s="1320"/>
      <c r="BC816" s="1320"/>
    </row>
    <row r="817" spans="24:55" x14ac:dyDescent="0.25">
      <c r="X817" s="1320"/>
      <c r="Y817" s="1320"/>
      <c r="Z817" s="1320"/>
      <c r="AL817" s="1320"/>
      <c r="AM817" s="1320"/>
      <c r="AN817" s="1320"/>
      <c r="AO817" s="1320"/>
      <c r="AP817" s="1320"/>
      <c r="AQ817" s="1320"/>
      <c r="AR817" s="1320"/>
      <c r="AS817" s="1320"/>
      <c r="AT817" s="1320"/>
      <c r="AU817" s="1320"/>
      <c r="AV817" s="98"/>
      <c r="AW817" s="98"/>
      <c r="AX817" s="1320"/>
      <c r="AY817" s="1320"/>
      <c r="AZ817" s="1320"/>
      <c r="BA817" s="1320"/>
      <c r="BB817" s="1320"/>
      <c r="BC817" s="1320"/>
    </row>
    <row r="818" spans="24:55" x14ac:dyDescent="0.25">
      <c r="X818" s="1320"/>
      <c r="Y818" s="1320"/>
      <c r="Z818" s="1320"/>
      <c r="AL818" s="1320"/>
      <c r="AM818" s="1320"/>
      <c r="AN818" s="1320"/>
      <c r="AO818" s="1320"/>
      <c r="AP818" s="1320"/>
      <c r="AQ818" s="1320"/>
      <c r="AR818" s="1320"/>
      <c r="AS818" s="1320"/>
      <c r="AT818" s="1320"/>
      <c r="AU818" s="1320"/>
      <c r="AV818" s="98"/>
      <c r="AW818" s="98"/>
      <c r="AX818" s="1320"/>
      <c r="AY818" s="1320"/>
      <c r="AZ818" s="1320"/>
      <c r="BA818" s="1320"/>
      <c r="BB818" s="1320"/>
      <c r="BC818" s="1320"/>
    </row>
    <row r="819" spans="24:55" x14ac:dyDescent="0.25">
      <c r="X819" s="1320"/>
      <c r="Y819" s="1320"/>
      <c r="Z819" s="1320"/>
      <c r="AL819" s="1320"/>
      <c r="AM819" s="1320"/>
      <c r="AN819" s="1320"/>
      <c r="AO819" s="1320"/>
      <c r="AP819" s="1320"/>
      <c r="AQ819" s="1320"/>
      <c r="AR819" s="1320"/>
      <c r="AS819" s="1320"/>
      <c r="AT819" s="1320"/>
      <c r="AU819" s="1320"/>
      <c r="AV819" s="98"/>
      <c r="AW819" s="98"/>
      <c r="AX819" s="1320"/>
      <c r="AY819" s="1320"/>
      <c r="AZ819" s="1320"/>
      <c r="BA819" s="1320"/>
      <c r="BB819" s="1320"/>
      <c r="BC819" s="1320"/>
    </row>
    <row r="820" spans="24:55" x14ac:dyDescent="0.25">
      <c r="X820" s="1320"/>
      <c r="Y820" s="1320"/>
      <c r="Z820" s="1320"/>
      <c r="AL820" s="1320"/>
      <c r="AM820" s="1320"/>
      <c r="AN820" s="1320"/>
      <c r="AO820" s="1320"/>
      <c r="AP820" s="1320"/>
      <c r="AQ820" s="1320"/>
      <c r="AR820" s="1320"/>
      <c r="AS820" s="1320"/>
      <c r="AT820" s="1320"/>
      <c r="AU820" s="1320"/>
      <c r="AV820" s="98"/>
      <c r="AW820" s="98"/>
      <c r="AX820" s="1320"/>
      <c r="AY820" s="1320"/>
      <c r="AZ820" s="1320"/>
      <c r="BA820" s="1320"/>
      <c r="BB820" s="1320"/>
      <c r="BC820" s="1320"/>
    </row>
    <row r="821" spans="24:55" x14ac:dyDescent="0.25">
      <c r="X821" s="1320"/>
      <c r="Y821" s="1320"/>
      <c r="Z821" s="1320"/>
      <c r="AL821" s="1320"/>
      <c r="AM821" s="1320"/>
      <c r="AN821" s="1320"/>
      <c r="AO821" s="1320"/>
      <c r="AP821" s="1320"/>
      <c r="AQ821" s="1320"/>
      <c r="AR821" s="1320"/>
      <c r="AS821" s="1320"/>
      <c r="AT821" s="1320"/>
      <c r="AU821" s="1320"/>
      <c r="AV821" s="98"/>
      <c r="AW821" s="98"/>
      <c r="AX821" s="1320"/>
      <c r="AY821" s="1320"/>
      <c r="AZ821" s="1320"/>
      <c r="BA821" s="1320"/>
      <c r="BB821" s="1320"/>
      <c r="BC821" s="1320"/>
    </row>
    <row r="822" spans="24:55" x14ac:dyDescent="0.25">
      <c r="X822" s="1320"/>
      <c r="Y822" s="1320"/>
      <c r="Z822" s="1320"/>
      <c r="AL822" s="1320"/>
      <c r="AM822" s="1320"/>
      <c r="AN822" s="1320"/>
      <c r="AO822" s="1320"/>
      <c r="AP822" s="1320"/>
      <c r="AQ822" s="1320"/>
      <c r="AR822" s="1320"/>
      <c r="AS822" s="1320"/>
      <c r="AT822" s="1320"/>
      <c r="AU822" s="1320"/>
      <c r="AV822" s="98"/>
      <c r="AW822" s="98"/>
      <c r="AX822" s="1320"/>
      <c r="AY822" s="1320"/>
      <c r="AZ822" s="1320"/>
      <c r="BA822" s="1320"/>
      <c r="BB822" s="1320"/>
      <c r="BC822" s="1320"/>
    </row>
    <row r="823" spans="24:55" x14ac:dyDescent="0.25">
      <c r="X823" s="1320"/>
      <c r="Y823" s="1320"/>
      <c r="Z823" s="1320"/>
      <c r="AL823" s="1320"/>
      <c r="AM823" s="1320"/>
      <c r="AN823" s="1320"/>
      <c r="AO823" s="1320"/>
      <c r="AP823" s="1320"/>
      <c r="AQ823" s="1320"/>
      <c r="AR823" s="1320"/>
      <c r="AS823" s="1320"/>
      <c r="AT823" s="1320"/>
      <c r="AU823" s="1320"/>
      <c r="AV823" s="98"/>
      <c r="AW823" s="98"/>
      <c r="AX823" s="1320"/>
      <c r="AY823" s="1320"/>
      <c r="AZ823" s="1320"/>
      <c r="BA823" s="1320"/>
      <c r="BB823" s="1320"/>
      <c r="BC823" s="1320"/>
    </row>
    <row r="824" spans="24:55" x14ac:dyDescent="0.25">
      <c r="X824" s="1320"/>
      <c r="Y824" s="1320"/>
      <c r="Z824" s="1320"/>
      <c r="AL824" s="1320"/>
      <c r="AM824" s="1320"/>
      <c r="AN824" s="1320"/>
      <c r="AO824" s="1320"/>
      <c r="AP824" s="1320"/>
      <c r="AQ824" s="1320"/>
      <c r="AR824" s="1320"/>
      <c r="AS824" s="1320"/>
      <c r="AT824" s="1320"/>
      <c r="AU824" s="1320"/>
      <c r="AV824" s="98"/>
      <c r="AW824" s="98"/>
      <c r="AX824" s="1320"/>
      <c r="AY824" s="1320"/>
      <c r="AZ824" s="1320"/>
      <c r="BA824" s="1320"/>
      <c r="BB824" s="1320"/>
      <c r="BC824" s="1320"/>
    </row>
    <row r="825" spans="24:55" x14ac:dyDescent="0.25">
      <c r="X825" s="1320"/>
      <c r="Y825" s="1320"/>
      <c r="Z825" s="1320"/>
      <c r="AL825" s="1320"/>
      <c r="AM825" s="1320"/>
      <c r="AN825" s="1320"/>
      <c r="AO825" s="1320"/>
      <c r="AP825" s="1320"/>
      <c r="AQ825" s="1320"/>
      <c r="AR825" s="1320"/>
      <c r="AS825" s="1320"/>
      <c r="AT825" s="1320"/>
      <c r="AU825" s="1320"/>
      <c r="AV825" s="98"/>
      <c r="AW825" s="98"/>
      <c r="AX825" s="1320"/>
      <c r="AY825" s="1320"/>
      <c r="AZ825" s="1320"/>
      <c r="BA825" s="1320"/>
      <c r="BB825" s="1320"/>
      <c r="BC825" s="1320"/>
    </row>
    <row r="826" spans="24:55" x14ac:dyDescent="0.25">
      <c r="X826" s="1320"/>
      <c r="Y826" s="1320"/>
      <c r="Z826" s="1320"/>
      <c r="AL826" s="1320"/>
      <c r="AM826" s="1320"/>
      <c r="AN826" s="1320"/>
      <c r="AO826" s="1320"/>
      <c r="AP826" s="1320"/>
      <c r="AQ826" s="1320"/>
      <c r="AR826" s="1320"/>
      <c r="AS826" s="1320"/>
      <c r="AT826" s="1320"/>
      <c r="AU826" s="1320"/>
      <c r="AV826" s="98"/>
      <c r="AW826" s="98"/>
      <c r="AX826" s="1320"/>
      <c r="AY826" s="1320"/>
      <c r="AZ826" s="1320"/>
      <c r="BA826" s="1320"/>
      <c r="BB826" s="1320"/>
      <c r="BC826" s="1320"/>
    </row>
    <row r="827" spans="24:55" x14ac:dyDescent="0.25">
      <c r="X827" s="1320"/>
      <c r="Y827" s="1320"/>
      <c r="Z827" s="1320"/>
      <c r="AL827" s="1320"/>
      <c r="AM827" s="1320"/>
      <c r="AN827" s="1320"/>
      <c r="AO827" s="1320"/>
      <c r="AP827" s="1320"/>
      <c r="AQ827" s="1320"/>
      <c r="AR827" s="1320"/>
      <c r="AS827" s="1320"/>
      <c r="AT827" s="1320"/>
      <c r="AU827" s="1320"/>
      <c r="AV827" s="98"/>
      <c r="AW827" s="98"/>
      <c r="AX827" s="1320"/>
      <c r="AY827" s="1320"/>
      <c r="AZ827" s="1320"/>
      <c r="BA827" s="1320"/>
      <c r="BB827" s="1320"/>
      <c r="BC827" s="1320"/>
    </row>
    <row r="828" spans="24:55" x14ac:dyDescent="0.25">
      <c r="X828" s="1320"/>
      <c r="Y828" s="1320"/>
      <c r="Z828" s="1320"/>
      <c r="AL828" s="1320"/>
      <c r="AM828" s="1320"/>
      <c r="AN828" s="1320"/>
      <c r="AO828" s="1320"/>
      <c r="AP828" s="1320"/>
      <c r="AQ828" s="1320"/>
      <c r="AR828" s="1320"/>
      <c r="AS828" s="1320"/>
      <c r="AT828" s="1320"/>
      <c r="AU828" s="1320"/>
      <c r="AV828" s="98"/>
      <c r="AW828" s="98"/>
      <c r="AX828" s="1320"/>
      <c r="AY828" s="1320"/>
      <c r="AZ828" s="1320"/>
      <c r="BA828" s="1320"/>
      <c r="BB828" s="1320"/>
      <c r="BC828" s="1320"/>
    </row>
    <row r="829" spans="24:55" x14ac:dyDescent="0.25">
      <c r="X829" s="1320"/>
      <c r="Y829" s="1320"/>
      <c r="Z829" s="1320"/>
      <c r="AL829" s="1320"/>
      <c r="AM829" s="1320"/>
      <c r="AN829" s="1320"/>
      <c r="AO829" s="1320"/>
      <c r="AP829" s="1320"/>
      <c r="AQ829" s="1320"/>
      <c r="AR829" s="1320"/>
      <c r="AS829" s="1320"/>
      <c r="AT829" s="1320"/>
      <c r="AU829" s="1320"/>
      <c r="AV829" s="98"/>
      <c r="AW829" s="98"/>
      <c r="AX829" s="1320"/>
      <c r="AY829" s="1320"/>
      <c r="AZ829" s="1320"/>
      <c r="BA829" s="1320"/>
      <c r="BB829" s="1320"/>
      <c r="BC829" s="1320"/>
    </row>
    <row r="830" spans="24:55" x14ac:dyDescent="0.25">
      <c r="X830" s="1320"/>
      <c r="Y830" s="1320"/>
      <c r="Z830" s="1320"/>
      <c r="AL830" s="1320"/>
      <c r="AM830" s="1320"/>
      <c r="AN830" s="1320"/>
      <c r="AO830" s="1320"/>
      <c r="AP830" s="1320"/>
      <c r="AQ830" s="1320"/>
      <c r="AR830" s="1320"/>
      <c r="AS830" s="1320"/>
      <c r="AT830" s="1320"/>
      <c r="AU830" s="1320"/>
      <c r="AV830" s="98"/>
      <c r="AW830" s="98"/>
      <c r="AX830" s="1320"/>
      <c r="AY830" s="1320"/>
      <c r="AZ830" s="1320"/>
      <c r="BA830" s="1320"/>
      <c r="BB830" s="1320"/>
      <c r="BC830" s="1320"/>
    </row>
    <row r="831" spans="24:55" x14ac:dyDescent="0.25">
      <c r="X831" s="1320"/>
      <c r="Y831" s="1320"/>
      <c r="Z831" s="1320"/>
      <c r="AL831" s="1320"/>
      <c r="AM831" s="1320"/>
      <c r="AN831" s="1320"/>
      <c r="AO831" s="1320"/>
      <c r="AP831" s="1320"/>
      <c r="AQ831" s="1320"/>
      <c r="AR831" s="1320"/>
      <c r="AS831" s="1320"/>
      <c r="AT831" s="1320"/>
      <c r="AU831" s="1320"/>
      <c r="AV831" s="98"/>
      <c r="AW831" s="98"/>
      <c r="AX831" s="1320"/>
      <c r="AY831" s="1320"/>
      <c r="AZ831" s="1320"/>
      <c r="BA831" s="1320"/>
      <c r="BB831" s="1320"/>
      <c r="BC831" s="1320"/>
    </row>
    <row r="832" spans="24:55" x14ac:dyDescent="0.25">
      <c r="X832" s="1320"/>
      <c r="Y832" s="1320"/>
      <c r="Z832" s="1320"/>
      <c r="AL832" s="1320"/>
      <c r="AM832" s="1320"/>
      <c r="AN832" s="1320"/>
      <c r="AO832" s="1320"/>
      <c r="AP832" s="1320"/>
      <c r="AQ832" s="1320"/>
      <c r="AR832" s="1320"/>
      <c r="AS832" s="1320"/>
      <c r="AT832" s="1320"/>
      <c r="AU832" s="1320"/>
      <c r="AV832" s="98"/>
      <c r="AW832" s="98"/>
      <c r="AX832" s="1320"/>
      <c r="AY832" s="1320"/>
      <c r="AZ832" s="1320"/>
      <c r="BA832" s="1320"/>
      <c r="BB832" s="1320"/>
      <c r="BC832" s="1320"/>
    </row>
    <row r="833" spans="24:55" x14ac:dyDescent="0.25">
      <c r="X833" s="1320"/>
      <c r="Y833" s="1320"/>
      <c r="Z833" s="1320"/>
      <c r="AL833" s="1320"/>
      <c r="AM833" s="1320"/>
      <c r="AN833" s="1320"/>
      <c r="AO833" s="1320"/>
      <c r="AP833" s="1320"/>
      <c r="AQ833" s="1320"/>
      <c r="AR833" s="1320"/>
      <c r="AS833" s="1320"/>
      <c r="AT833" s="1320"/>
      <c r="AU833" s="1320"/>
      <c r="AV833" s="98"/>
      <c r="AW833" s="98"/>
      <c r="AX833" s="1320"/>
      <c r="AY833" s="1320"/>
      <c r="AZ833" s="1320"/>
      <c r="BA833" s="1320"/>
      <c r="BB833" s="1320"/>
      <c r="BC833" s="1320"/>
    </row>
    <row r="834" spans="24:55" x14ac:dyDescent="0.25">
      <c r="X834" s="1320"/>
      <c r="Y834" s="1320"/>
      <c r="Z834" s="1320"/>
      <c r="AL834" s="1320"/>
      <c r="AM834" s="1320"/>
      <c r="AN834" s="1320"/>
      <c r="AO834" s="1320"/>
      <c r="AP834" s="1320"/>
      <c r="AQ834" s="1320"/>
      <c r="AR834" s="1320"/>
      <c r="AS834" s="1320"/>
      <c r="AT834" s="1320"/>
      <c r="AU834" s="1320"/>
      <c r="AV834" s="98"/>
      <c r="AW834" s="98"/>
      <c r="AX834" s="1320"/>
      <c r="AY834" s="1320"/>
      <c r="AZ834" s="1320"/>
      <c r="BA834" s="1320"/>
      <c r="BB834" s="1320"/>
      <c r="BC834" s="1320"/>
    </row>
    <row r="835" spans="24:55" x14ac:dyDescent="0.25">
      <c r="X835" s="1320"/>
      <c r="Y835" s="1320"/>
      <c r="Z835" s="1320"/>
      <c r="AL835" s="1320"/>
      <c r="AM835" s="1320"/>
      <c r="AN835" s="1320"/>
      <c r="AO835" s="1320"/>
      <c r="AP835" s="1320"/>
      <c r="AQ835" s="1320"/>
      <c r="AR835" s="1320"/>
      <c r="AS835" s="1320"/>
      <c r="AT835" s="1320"/>
      <c r="AU835" s="1320"/>
      <c r="AV835" s="98"/>
      <c r="AW835" s="98"/>
      <c r="AX835" s="1320"/>
      <c r="AY835" s="1320"/>
      <c r="AZ835" s="1320"/>
      <c r="BA835" s="1320"/>
      <c r="BB835" s="1320"/>
      <c r="BC835" s="1320"/>
    </row>
    <row r="836" spans="24:55" x14ac:dyDescent="0.25">
      <c r="X836" s="1320"/>
      <c r="Y836" s="1320"/>
      <c r="Z836" s="1320"/>
      <c r="AL836" s="1320"/>
      <c r="AM836" s="1320"/>
      <c r="AN836" s="1320"/>
      <c r="AO836" s="1320"/>
      <c r="AP836" s="1320"/>
      <c r="AQ836" s="1320"/>
      <c r="AR836" s="1320"/>
      <c r="AS836" s="1320"/>
      <c r="AT836" s="1320"/>
      <c r="AU836" s="1320"/>
      <c r="AV836" s="98"/>
      <c r="AW836" s="98"/>
      <c r="AX836" s="1320"/>
      <c r="AY836" s="1320"/>
      <c r="AZ836" s="1320"/>
      <c r="BA836" s="1320"/>
      <c r="BB836" s="1320"/>
      <c r="BC836" s="1320"/>
    </row>
    <row r="837" spans="24:55" x14ac:dyDescent="0.25">
      <c r="X837" s="1320"/>
      <c r="Y837" s="1320"/>
      <c r="Z837" s="1320"/>
      <c r="AL837" s="1320"/>
      <c r="AM837" s="1320"/>
      <c r="AN837" s="1320"/>
      <c r="AO837" s="1320"/>
      <c r="AP837" s="1320"/>
      <c r="AQ837" s="1320"/>
      <c r="AR837" s="1320"/>
      <c r="AS837" s="1320"/>
      <c r="AT837" s="1320"/>
      <c r="AU837" s="1320"/>
      <c r="AV837" s="98"/>
      <c r="AW837" s="98"/>
      <c r="AX837" s="1320"/>
      <c r="AY837" s="1320"/>
      <c r="AZ837" s="1320"/>
      <c r="BA837" s="1320"/>
      <c r="BB837" s="1320"/>
      <c r="BC837" s="1320"/>
    </row>
    <row r="838" spans="24:55" x14ac:dyDescent="0.25">
      <c r="X838" s="1320"/>
      <c r="Y838" s="1320"/>
      <c r="Z838" s="1320"/>
      <c r="AL838" s="1320"/>
      <c r="AM838" s="1320"/>
      <c r="AN838" s="1320"/>
      <c r="AO838" s="1320"/>
      <c r="AP838" s="1320"/>
      <c r="AQ838" s="1320"/>
      <c r="AR838" s="1320"/>
      <c r="AS838" s="1320"/>
      <c r="AT838" s="1320"/>
      <c r="AU838" s="1320"/>
      <c r="AV838" s="98"/>
      <c r="AW838" s="98"/>
      <c r="AX838" s="1320"/>
      <c r="AY838" s="1320"/>
      <c r="AZ838" s="1320"/>
      <c r="BA838" s="1320"/>
      <c r="BB838" s="1320"/>
      <c r="BC838" s="1320"/>
    </row>
    <row r="839" spans="24:55" x14ac:dyDescent="0.25">
      <c r="X839" s="1320"/>
      <c r="Y839" s="1320"/>
      <c r="Z839" s="1320"/>
      <c r="AL839" s="1320"/>
      <c r="AM839" s="1320"/>
      <c r="AN839" s="1320"/>
      <c r="AO839" s="1320"/>
      <c r="AP839" s="1320"/>
      <c r="AQ839" s="1320"/>
      <c r="AR839" s="1320"/>
      <c r="AS839" s="1320"/>
      <c r="AT839" s="1320"/>
      <c r="AU839" s="1320"/>
      <c r="AV839" s="98"/>
      <c r="AW839" s="98"/>
      <c r="AX839" s="1320"/>
      <c r="AY839" s="1320"/>
      <c r="AZ839" s="1320"/>
      <c r="BA839" s="1320"/>
      <c r="BB839" s="1320"/>
      <c r="BC839" s="1320"/>
    </row>
    <row r="840" spans="24:55" x14ac:dyDescent="0.25">
      <c r="X840" s="1320"/>
      <c r="Y840" s="1320"/>
      <c r="Z840" s="1320"/>
      <c r="AL840" s="1320"/>
      <c r="AM840" s="1320"/>
      <c r="AN840" s="1320"/>
      <c r="AO840" s="1320"/>
      <c r="AP840" s="1320"/>
      <c r="AQ840" s="1320"/>
      <c r="AR840" s="1320"/>
      <c r="AS840" s="1320"/>
      <c r="AT840" s="1320"/>
      <c r="AU840" s="1320"/>
      <c r="AV840" s="98"/>
      <c r="AW840" s="98"/>
      <c r="AX840" s="1320"/>
      <c r="AY840" s="1320"/>
      <c r="AZ840" s="1320"/>
      <c r="BA840" s="1320"/>
      <c r="BB840" s="1320"/>
      <c r="BC840" s="1320"/>
    </row>
    <row r="841" spans="24:55" x14ac:dyDescent="0.25">
      <c r="X841" s="1320"/>
      <c r="Y841" s="1320"/>
      <c r="Z841" s="1320"/>
      <c r="AL841" s="1320"/>
      <c r="AM841" s="1320"/>
      <c r="AN841" s="1320"/>
      <c r="AO841" s="1320"/>
      <c r="AP841" s="1320"/>
      <c r="AQ841" s="1320"/>
      <c r="AR841" s="1320"/>
      <c r="AS841" s="1320"/>
      <c r="AT841" s="1320"/>
      <c r="AU841" s="1320"/>
      <c r="AV841" s="98"/>
      <c r="AW841" s="98"/>
      <c r="AX841" s="1320"/>
      <c r="AY841" s="1320"/>
      <c r="AZ841" s="1320"/>
      <c r="BA841" s="1320"/>
      <c r="BB841" s="1320"/>
      <c r="BC841" s="1320"/>
    </row>
    <row r="842" spans="24:55" x14ac:dyDescent="0.25">
      <c r="X842" s="1320"/>
      <c r="Y842" s="1320"/>
      <c r="Z842" s="1320"/>
      <c r="AL842" s="1320"/>
      <c r="AM842" s="1320"/>
      <c r="AN842" s="1320"/>
      <c r="AO842" s="1320"/>
      <c r="AP842" s="1320"/>
      <c r="AQ842" s="1320"/>
      <c r="AR842" s="1320"/>
      <c r="AS842" s="1320"/>
      <c r="AT842" s="1320"/>
      <c r="AU842" s="1320"/>
      <c r="AV842" s="98"/>
      <c r="AW842" s="98"/>
      <c r="AX842" s="1320"/>
      <c r="AY842" s="1320"/>
      <c r="AZ842" s="1320"/>
      <c r="BA842" s="1320"/>
      <c r="BB842" s="1320"/>
      <c r="BC842" s="1320"/>
    </row>
    <row r="843" spans="24:55" x14ac:dyDescent="0.25">
      <c r="X843" s="1320"/>
      <c r="Y843" s="1320"/>
      <c r="Z843" s="1320"/>
      <c r="AL843" s="1320"/>
      <c r="AM843" s="1320"/>
      <c r="AN843" s="1320"/>
      <c r="AO843" s="1320"/>
      <c r="AP843" s="1320"/>
      <c r="AQ843" s="1320"/>
      <c r="AR843" s="1320"/>
      <c r="AS843" s="1320"/>
      <c r="AT843" s="1320"/>
      <c r="AU843" s="1320"/>
      <c r="AV843" s="98"/>
      <c r="AW843" s="98"/>
      <c r="AX843" s="1320"/>
      <c r="AY843" s="1320"/>
      <c r="AZ843" s="1320"/>
      <c r="BA843" s="1320"/>
      <c r="BB843" s="1320"/>
      <c r="BC843" s="1320"/>
    </row>
    <row r="844" spans="24:55" x14ac:dyDescent="0.25">
      <c r="X844" s="1320"/>
      <c r="Y844" s="1320"/>
      <c r="Z844" s="1320"/>
      <c r="AL844" s="1320"/>
      <c r="AM844" s="1320"/>
      <c r="AN844" s="1320"/>
      <c r="AO844" s="1320"/>
      <c r="AP844" s="1320"/>
      <c r="AQ844" s="1320"/>
      <c r="AR844" s="1320"/>
      <c r="AS844" s="1320"/>
      <c r="AT844" s="1320"/>
      <c r="AU844" s="1320"/>
      <c r="AV844" s="98"/>
      <c r="AW844" s="98"/>
      <c r="AX844" s="1320"/>
      <c r="AY844" s="1320"/>
      <c r="AZ844" s="1320"/>
      <c r="BA844" s="1320"/>
      <c r="BB844" s="1320"/>
      <c r="BC844" s="1320"/>
    </row>
    <row r="845" spans="24:55" x14ac:dyDescent="0.25">
      <c r="X845" s="1320"/>
      <c r="Y845" s="1320"/>
      <c r="Z845" s="1320"/>
      <c r="AL845" s="1320"/>
      <c r="AM845" s="1320"/>
      <c r="AN845" s="1320"/>
      <c r="AO845" s="1320"/>
      <c r="AP845" s="1320"/>
      <c r="AQ845" s="1320"/>
      <c r="AR845" s="1320"/>
      <c r="AS845" s="1320"/>
      <c r="AT845" s="1320"/>
      <c r="AU845" s="1320"/>
      <c r="AV845" s="98"/>
      <c r="AW845" s="98"/>
      <c r="AX845" s="1320"/>
      <c r="AY845" s="1320"/>
      <c r="AZ845" s="1320"/>
      <c r="BA845" s="1320"/>
      <c r="BB845" s="1320"/>
      <c r="BC845" s="1320"/>
    </row>
    <row r="846" spans="24:55" x14ac:dyDescent="0.25">
      <c r="X846" s="1320"/>
      <c r="Y846" s="1320"/>
      <c r="Z846" s="1320"/>
      <c r="AL846" s="1320"/>
      <c r="AM846" s="1320"/>
      <c r="AN846" s="1320"/>
      <c r="AO846" s="1320"/>
      <c r="AP846" s="1320"/>
      <c r="AQ846" s="1320"/>
      <c r="AR846" s="1320"/>
      <c r="AS846" s="1320"/>
      <c r="AT846" s="1320"/>
      <c r="AU846" s="1320"/>
      <c r="AV846" s="98"/>
      <c r="AW846" s="98"/>
      <c r="AX846" s="1320"/>
      <c r="AY846" s="1320"/>
      <c r="AZ846" s="1320"/>
      <c r="BA846" s="1320"/>
      <c r="BB846" s="1320"/>
      <c r="BC846" s="1320"/>
    </row>
    <row r="847" spans="24:55" x14ac:dyDescent="0.25">
      <c r="X847" s="1320"/>
      <c r="Y847" s="1320"/>
      <c r="Z847" s="1320"/>
      <c r="AL847" s="1320"/>
      <c r="AM847" s="1320"/>
      <c r="AN847" s="1320"/>
      <c r="AO847" s="1320"/>
      <c r="AP847" s="1320"/>
      <c r="AQ847" s="1320"/>
      <c r="AR847" s="1320"/>
      <c r="AS847" s="1320"/>
      <c r="AT847" s="1320"/>
      <c r="AU847" s="1320"/>
      <c r="AV847" s="98"/>
      <c r="AW847" s="98"/>
      <c r="AX847" s="1320"/>
      <c r="AY847" s="1320"/>
      <c r="AZ847" s="1320"/>
      <c r="BA847" s="1320"/>
      <c r="BB847" s="1320"/>
      <c r="BC847" s="1320"/>
    </row>
    <row r="848" spans="24:55" x14ac:dyDescent="0.25">
      <c r="X848" s="1320"/>
      <c r="Y848" s="1320"/>
      <c r="Z848" s="1320"/>
      <c r="AL848" s="1320"/>
      <c r="AM848" s="1320"/>
      <c r="AN848" s="1320"/>
      <c r="AO848" s="1320"/>
      <c r="AP848" s="1320"/>
      <c r="AQ848" s="1320"/>
      <c r="AR848" s="1320"/>
      <c r="AS848" s="1320"/>
      <c r="AT848" s="1320"/>
      <c r="AU848" s="1320"/>
      <c r="AV848" s="98"/>
      <c r="AW848" s="98"/>
      <c r="AX848" s="1320"/>
      <c r="AY848" s="1320"/>
      <c r="AZ848" s="1320"/>
      <c r="BA848" s="1320"/>
      <c r="BB848" s="1320"/>
      <c r="BC848" s="1320"/>
    </row>
    <row r="849" spans="24:55" x14ac:dyDescent="0.25">
      <c r="X849" s="1320"/>
      <c r="Y849" s="1320"/>
      <c r="Z849" s="1320"/>
      <c r="AL849" s="1320"/>
      <c r="AM849" s="1320"/>
      <c r="AN849" s="1320"/>
      <c r="AO849" s="1320"/>
      <c r="AP849" s="1320"/>
      <c r="AQ849" s="1320"/>
      <c r="AR849" s="1320"/>
      <c r="AS849" s="1320"/>
      <c r="AT849" s="1320"/>
      <c r="AU849" s="1320"/>
      <c r="AV849" s="98"/>
      <c r="AW849" s="98"/>
      <c r="AX849" s="1320"/>
      <c r="AY849" s="1320"/>
      <c r="AZ849" s="1320"/>
      <c r="BA849" s="1320"/>
      <c r="BB849" s="1320"/>
      <c r="BC849" s="1320"/>
    </row>
    <row r="850" spans="24:55" x14ac:dyDescent="0.25">
      <c r="X850" s="1320"/>
      <c r="Y850" s="1320"/>
      <c r="Z850" s="1320"/>
      <c r="AL850" s="1320"/>
      <c r="AM850" s="1320"/>
      <c r="AN850" s="1320"/>
      <c r="AO850" s="1320"/>
      <c r="AP850" s="1320"/>
      <c r="AQ850" s="1320"/>
      <c r="AR850" s="1320"/>
      <c r="AS850" s="1320"/>
      <c r="AT850" s="1320"/>
      <c r="AU850" s="1320"/>
      <c r="AV850" s="98"/>
      <c r="AW850" s="98"/>
      <c r="AX850" s="1320"/>
      <c r="AY850" s="1320"/>
      <c r="AZ850" s="1320"/>
      <c r="BA850" s="1320"/>
      <c r="BB850" s="1320"/>
      <c r="BC850" s="1320"/>
    </row>
    <row r="851" spans="24:55" x14ac:dyDescent="0.25">
      <c r="X851" s="1320"/>
      <c r="Y851" s="1320"/>
      <c r="Z851" s="1320"/>
      <c r="AL851" s="1320"/>
      <c r="AM851" s="1320"/>
      <c r="AN851" s="1320"/>
      <c r="AO851" s="1320"/>
      <c r="AP851" s="1320"/>
      <c r="AQ851" s="1320"/>
      <c r="AR851" s="1320"/>
      <c r="AS851" s="1320"/>
      <c r="AT851" s="1320"/>
      <c r="AU851" s="1320"/>
      <c r="AV851" s="98"/>
      <c r="AW851" s="98"/>
      <c r="AX851" s="1320"/>
      <c r="AY851" s="1320"/>
      <c r="AZ851" s="1320"/>
      <c r="BA851" s="1320"/>
      <c r="BB851" s="1320"/>
      <c r="BC851" s="1320"/>
    </row>
    <row r="852" spans="24:55" x14ac:dyDescent="0.25">
      <c r="X852" s="1320"/>
      <c r="Y852" s="1320"/>
      <c r="Z852" s="1320"/>
      <c r="AL852" s="1320"/>
      <c r="AM852" s="1320"/>
      <c r="AN852" s="1320"/>
      <c r="AO852" s="1320"/>
      <c r="AP852" s="1320"/>
      <c r="AQ852" s="1320"/>
      <c r="AR852" s="1320"/>
      <c r="AS852" s="1320"/>
      <c r="AT852" s="1320"/>
      <c r="AU852" s="1320"/>
      <c r="AV852" s="98"/>
      <c r="AW852" s="98"/>
      <c r="AX852" s="1320"/>
      <c r="AY852" s="1320"/>
      <c r="AZ852" s="1320"/>
      <c r="BA852" s="1320"/>
      <c r="BB852" s="1320"/>
      <c r="BC852" s="1320"/>
    </row>
    <row r="853" spans="24:55" x14ac:dyDescent="0.25">
      <c r="X853" s="1320"/>
      <c r="Y853" s="1320"/>
      <c r="Z853" s="1320"/>
      <c r="AL853" s="1320"/>
      <c r="AM853" s="1320"/>
      <c r="AN853" s="1320"/>
      <c r="AO853" s="1320"/>
      <c r="AP853" s="1320"/>
      <c r="AQ853" s="1320"/>
      <c r="AR853" s="1320"/>
      <c r="AS853" s="1320"/>
      <c r="AT853" s="1320"/>
      <c r="AU853" s="1320"/>
      <c r="AV853" s="98"/>
      <c r="AW853" s="98"/>
      <c r="AX853" s="1320"/>
      <c r="AY853" s="1320"/>
      <c r="AZ853" s="1320"/>
      <c r="BA853" s="1320"/>
      <c r="BB853" s="1320"/>
      <c r="BC853" s="1320"/>
    </row>
    <row r="854" spans="24:55" x14ac:dyDescent="0.25">
      <c r="X854" s="1320"/>
      <c r="Y854" s="1320"/>
      <c r="Z854" s="1320"/>
      <c r="AL854" s="1320"/>
      <c r="AM854" s="1320"/>
      <c r="AN854" s="1320"/>
      <c r="AO854" s="1320"/>
      <c r="AP854" s="1320"/>
      <c r="AQ854" s="1320"/>
      <c r="AR854" s="1320"/>
      <c r="AS854" s="1320"/>
      <c r="AT854" s="1320"/>
      <c r="AU854" s="1320"/>
      <c r="AV854" s="98"/>
      <c r="AW854" s="98"/>
      <c r="AX854" s="1320"/>
      <c r="AY854" s="1320"/>
      <c r="AZ854" s="1320"/>
      <c r="BA854" s="1320"/>
      <c r="BB854" s="1320"/>
      <c r="BC854" s="1320"/>
    </row>
    <row r="855" spans="24:55" x14ac:dyDescent="0.25">
      <c r="X855" s="1320"/>
      <c r="Y855" s="1320"/>
      <c r="Z855" s="1320"/>
      <c r="AL855" s="1320"/>
      <c r="AM855" s="1320"/>
      <c r="AN855" s="1320"/>
      <c r="AO855" s="1320"/>
      <c r="AP855" s="1320"/>
      <c r="AQ855" s="1320"/>
      <c r="AR855" s="1320"/>
      <c r="AS855" s="1320"/>
      <c r="AT855" s="1320"/>
      <c r="AU855" s="1320"/>
      <c r="AV855" s="98"/>
      <c r="AW855" s="98"/>
      <c r="AX855" s="1320"/>
      <c r="AY855" s="1320"/>
      <c r="AZ855" s="1320"/>
      <c r="BA855" s="1320"/>
      <c r="BB855" s="1320"/>
      <c r="BC855" s="1320"/>
    </row>
    <row r="856" spans="24:55" x14ac:dyDescent="0.25">
      <c r="X856" s="1320"/>
      <c r="Y856" s="1320"/>
      <c r="Z856" s="1320"/>
      <c r="AL856" s="1320"/>
      <c r="AM856" s="1320"/>
      <c r="AN856" s="1320"/>
      <c r="AO856" s="1320"/>
      <c r="AP856" s="1320"/>
      <c r="AQ856" s="1320"/>
      <c r="AR856" s="1320"/>
      <c r="AS856" s="1320"/>
      <c r="AT856" s="1320"/>
      <c r="AU856" s="1320"/>
      <c r="AV856" s="98"/>
      <c r="AW856" s="98"/>
      <c r="AX856" s="1320"/>
      <c r="AY856" s="1320"/>
      <c r="AZ856" s="1320"/>
      <c r="BA856" s="1320"/>
      <c r="BB856" s="1320"/>
      <c r="BC856" s="1320"/>
    </row>
    <row r="857" spans="24:55" x14ac:dyDescent="0.25">
      <c r="X857" s="1320"/>
      <c r="Y857" s="1320"/>
      <c r="Z857" s="1320"/>
      <c r="AL857" s="1320"/>
      <c r="AM857" s="1320"/>
      <c r="AN857" s="1320"/>
      <c r="AO857" s="1320"/>
      <c r="AP857" s="1320"/>
      <c r="AQ857" s="1320"/>
      <c r="AR857" s="1320"/>
      <c r="AS857" s="1320"/>
      <c r="AT857" s="1320"/>
      <c r="AU857" s="1320"/>
      <c r="AV857" s="98"/>
      <c r="AW857" s="98"/>
      <c r="AX857" s="1320"/>
      <c r="AY857" s="1320"/>
      <c r="AZ857" s="1320"/>
      <c r="BA857" s="1320"/>
      <c r="BB857" s="1320"/>
      <c r="BC857" s="1320"/>
    </row>
    <row r="858" spans="24:55" x14ac:dyDescent="0.25">
      <c r="X858" s="1320"/>
      <c r="Y858" s="1320"/>
      <c r="Z858" s="1320"/>
      <c r="AL858" s="1320"/>
      <c r="AM858" s="1320"/>
      <c r="AN858" s="1320"/>
      <c r="AO858" s="1320"/>
      <c r="AP858" s="1320"/>
      <c r="AQ858" s="1320"/>
      <c r="AR858" s="1320"/>
      <c r="AS858" s="1320"/>
      <c r="AT858" s="1320"/>
      <c r="AU858" s="1320"/>
      <c r="AV858" s="98"/>
      <c r="AW858" s="98"/>
      <c r="AX858" s="1320"/>
      <c r="AY858" s="1320"/>
      <c r="AZ858" s="1320"/>
      <c r="BA858" s="1320"/>
      <c r="BB858" s="1320"/>
      <c r="BC858" s="1320"/>
    </row>
    <row r="859" spans="24:55" x14ac:dyDescent="0.25">
      <c r="X859" s="1320"/>
      <c r="Y859" s="1320"/>
      <c r="Z859" s="1320"/>
      <c r="AL859" s="1320"/>
      <c r="AM859" s="1320"/>
      <c r="AN859" s="1320"/>
      <c r="AO859" s="1320"/>
      <c r="AP859" s="1320"/>
      <c r="AQ859" s="1320"/>
      <c r="AR859" s="1320"/>
      <c r="AS859" s="1320"/>
      <c r="AT859" s="1320"/>
      <c r="AU859" s="1320"/>
      <c r="AV859" s="98"/>
      <c r="AW859" s="98"/>
      <c r="AX859" s="1320"/>
      <c r="AY859" s="1320"/>
      <c r="AZ859" s="1320"/>
      <c r="BA859" s="1320"/>
      <c r="BB859" s="1320"/>
      <c r="BC859" s="1320"/>
    </row>
    <row r="860" spans="24:55" x14ac:dyDescent="0.25">
      <c r="X860" s="1320"/>
      <c r="Y860" s="1320"/>
      <c r="Z860" s="1320"/>
      <c r="AL860" s="1320"/>
      <c r="AM860" s="1320"/>
      <c r="AN860" s="1320"/>
      <c r="AO860" s="1320"/>
      <c r="AP860" s="1320"/>
      <c r="AQ860" s="1320"/>
      <c r="AR860" s="1320"/>
      <c r="AS860" s="1320"/>
      <c r="AT860" s="1320"/>
      <c r="AU860" s="1320"/>
      <c r="AV860" s="98"/>
      <c r="AW860" s="98"/>
      <c r="AX860" s="1320"/>
      <c r="AY860" s="1320"/>
      <c r="AZ860" s="1320"/>
      <c r="BA860" s="1320"/>
      <c r="BB860" s="1320"/>
      <c r="BC860" s="1320"/>
    </row>
    <row r="861" spans="24:55" x14ac:dyDescent="0.25">
      <c r="X861" s="1320"/>
      <c r="Y861" s="1320"/>
      <c r="Z861" s="1320"/>
      <c r="AL861" s="1320"/>
      <c r="AM861" s="1320"/>
      <c r="AN861" s="1320"/>
      <c r="AO861" s="1320"/>
      <c r="AP861" s="1320"/>
      <c r="AQ861" s="1320"/>
      <c r="AR861" s="1320"/>
      <c r="AS861" s="1320"/>
      <c r="AT861" s="1320"/>
      <c r="AU861" s="1320"/>
      <c r="AV861" s="98"/>
      <c r="AW861" s="98"/>
      <c r="AX861" s="1320"/>
      <c r="AY861" s="1320"/>
      <c r="AZ861" s="1320"/>
      <c r="BA861" s="1320"/>
      <c r="BB861" s="1320"/>
      <c r="BC861" s="1320"/>
    </row>
    <row r="862" spans="24:55" x14ac:dyDescent="0.25">
      <c r="X862" s="1320"/>
      <c r="Y862" s="1320"/>
      <c r="Z862" s="1320"/>
      <c r="AL862" s="1320"/>
      <c r="AM862" s="1320"/>
      <c r="AN862" s="1320"/>
      <c r="AO862" s="1320"/>
      <c r="AP862" s="1320"/>
      <c r="AQ862" s="1320"/>
      <c r="AR862" s="1320"/>
      <c r="AS862" s="1320"/>
      <c r="AT862" s="1320"/>
      <c r="AU862" s="1320"/>
      <c r="AV862" s="98"/>
      <c r="AW862" s="98"/>
      <c r="AX862" s="1320"/>
      <c r="AY862" s="1320"/>
      <c r="AZ862" s="1320"/>
      <c r="BA862" s="1320"/>
      <c r="BB862" s="1320"/>
      <c r="BC862" s="1320"/>
    </row>
    <row r="863" spans="24:55" x14ac:dyDescent="0.25">
      <c r="X863" s="1320"/>
      <c r="Y863" s="1320"/>
      <c r="Z863" s="1320"/>
      <c r="AL863" s="1320"/>
      <c r="AM863" s="1320"/>
      <c r="AN863" s="1320"/>
      <c r="AO863" s="1320"/>
      <c r="AP863" s="1320"/>
      <c r="AQ863" s="1320"/>
      <c r="AR863" s="1320"/>
      <c r="AS863" s="1320"/>
      <c r="AT863" s="1320"/>
      <c r="AU863" s="1320"/>
      <c r="AV863" s="98"/>
      <c r="AW863" s="98"/>
      <c r="AX863" s="1320"/>
      <c r="AY863" s="1320"/>
      <c r="AZ863" s="1320"/>
      <c r="BA863" s="1320"/>
      <c r="BB863" s="1320"/>
      <c r="BC863" s="1320"/>
    </row>
    <row r="864" spans="24:55" x14ac:dyDescent="0.25">
      <c r="X864" s="1320"/>
      <c r="Y864" s="1320"/>
      <c r="Z864" s="1320"/>
      <c r="AL864" s="1320"/>
      <c r="AM864" s="1320"/>
      <c r="AN864" s="1320"/>
      <c r="AO864" s="1320"/>
      <c r="AP864" s="1320"/>
      <c r="AQ864" s="1320"/>
      <c r="AR864" s="1320"/>
      <c r="AS864" s="1320"/>
      <c r="AT864" s="1320"/>
      <c r="AU864" s="1320"/>
      <c r="AV864" s="98"/>
      <c r="AW864" s="98"/>
      <c r="AX864" s="1320"/>
      <c r="AY864" s="1320"/>
      <c r="AZ864" s="1320"/>
      <c r="BA864" s="1320"/>
      <c r="BB864" s="1320"/>
      <c r="BC864" s="1320"/>
    </row>
    <row r="865" spans="24:55" x14ac:dyDescent="0.25">
      <c r="X865" s="1320"/>
      <c r="Y865" s="1320"/>
      <c r="Z865" s="1320"/>
      <c r="AL865" s="1320"/>
      <c r="AM865" s="1320"/>
      <c r="AN865" s="1320"/>
      <c r="AO865" s="1320"/>
      <c r="AP865" s="1320"/>
      <c r="AQ865" s="1320"/>
      <c r="AR865" s="1320"/>
      <c r="AS865" s="1320"/>
      <c r="AT865" s="1320"/>
      <c r="AU865" s="1320"/>
      <c r="AV865" s="98"/>
      <c r="AW865" s="98"/>
      <c r="AX865" s="1320"/>
      <c r="AY865" s="1320"/>
      <c r="AZ865" s="1320"/>
      <c r="BA865" s="1320"/>
      <c r="BB865" s="1320"/>
      <c r="BC865" s="1320"/>
    </row>
    <row r="866" spans="24:55" x14ac:dyDescent="0.25">
      <c r="X866" s="1320"/>
      <c r="Y866" s="1320"/>
      <c r="Z866" s="1320"/>
      <c r="AL866" s="1320"/>
      <c r="AM866" s="1320"/>
      <c r="AN866" s="1320"/>
      <c r="AO866" s="1320"/>
      <c r="AP866" s="1320"/>
      <c r="AQ866" s="1320"/>
      <c r="AR866" s="1320"/>
      <c r="AS866" s="1320"/>
      <c r="AT866" s="1320"/>
      <c r="AU866" s="1320"/>
      <c r="AV866" s="98"/>
      <c r="AW866" s="98"/>
      <c r="AX866" s="1320"/>
      <c r="AY866" s="1320"/>
      <c r="AZ866" s="1320"/>
      <c r="BA866" s="1320"/>
      <c r="BB866" s="1320"/>
      <c r="BC866" s="1320"/>
    </row>
    <row r="867" spans="24:55" x14ac:dyDescent="0.25">
      <c r="X867" s="1320"/>
      <c r="Y867" s="1320"/>
      <c r="Z867" s="1320"/>
      <c r="AL867" s="1320"/>
      <c r="AM867" s="1320"/>
      <c r="AN867" s="1320"/>
      <c r="AO867" s="1320"/>
      <c r="AP867" s="1320"/>
      <c r="AQ867" s="1320"/>
      <c r="AR867" s="1320"/>
      <c r="AS867" s="1320"/>
      <c r="AT867" s="1320"/>
      <c r="AU867" s="1320"/>
      <c r="AV867" s="98"/>
      <c r="AW867" s="98"/>
      <c r="AX867" s="1320"/>
      <c r="AY867" s="1320"/>
      <c r="AZ867" s="1320"/>
      <c r="BA867" s="1320"/>
      <c r="BB867" s="1320"/>
      <c r="BC867" s="1320"/>
    </row>
    <row r="868" spans="24:55" x14ac:dyDescent="0.25">
      <c r="X868" s="1320"/>
      <c r="Y868" s="1320"/>
      <c r="Z868" s="1320"/>
      <c r="AL868" s="1320"/>
      <c r="AM868" s="1320"/>
      <c r="AN868" s="1320"/>
      <c r="AO868" s="1320"/>
      <c r="AP868" s="1320"/>
      <c r="AQ868" s="1320"/>
      <c r="AR868" s="1320"/>
      <c r="AS868" s="1320"/>
      <c r="AT868" s="1320"/>
      <c r="AU868" s="1320"/>
      <c r="AV868" s="98"/>
      <c r="AW868" s="98"/>
      <c r="AX868" s="1320"/>
      <c r="AY868" s="1320"/>
      <c r="AZ868" s="1320"/>
      <c r="BA868" s="1320"/>
      <c r="BB868" s="1320"/>
      <c r="BC868" s="1320"/>
    </row>
    <row r="869" spans="24:55" x14ac:dyDescent="0.25">
      <c r="X869" s="1320"/>
      <c r="Y869" s="1320"/>
      <c r="Z869" s="1320"/>
      <c r="AL869" s="1320"/>
      <c r="AM869" s="1320"/>
      <c r="AN869" s="1320"/>
      <c r="AO869" s="1320"/>
      <c r="AP869" s="1320"/>
      <c r="AQ869" s="1320"/>
      <c r="AR869" s="1320"/>
      <c r="AS869" s="1320"/>
      <c r="AT869" s="1320"/>
      <c r="AU869" s="1320"/>
      <c r="AV869" s="98"/>
      <c r="AW869" s="98"/>
      <c r="AX869" s="1320"/>
      <c r="AY869" s="1320"/>
      <c r="AZ869" s="1320"/>
      <c r="BA869" s="1320"/>
      <c r="BB869" s="1320"/>
      <c r="BC869" s="1320"/>
    </row>
    <row r="870" spans="24:55" x14ac:dyDescent="0.25">
      <c r="X870" s="1320"/>
      <c r="Y870" s="1320"/>
      <c r="Z870" s="1320"/>
      <c r="AL870" s="1320"/>
      <c r="AM870" s="1320"/>
      <c r="AN870" s="1320"/>
      <c r="AO870" s="1320"/>
      <c r="AP870" s="1320"/>
      <c r="AQ870" s="1320"/>
      <c r="AR870" s="1320"/>
      <c r="AS870" s="1320"/>
      <c r="AT870" s="1320"/>
      <c r="AU870" s="1320"/>
      <c r="AV870" s="98"/>
      <c r="AW870" s="98"/>
      <c r="AX870" s="1320"/>
      <c r="AY870" s="1320"/>
      <c r="AZ870" s="1320"/>
      <c r="BA870" s="1320"/>
      <c r="BB870" s="1320"/>
      <c r="BC870" s="1320"/>
    </row>
    <row r="871" spans="24:55" x14ac:dyDescent="0.25">
      <c r="X871" s="1320"/>
      <c r="Y871" s="1320"/>
      <c r="Z871" s="1320"/>
      <c r="AL871" s="1320"/>
      <c r="AM871" s="1320"/>
      <c r="AN871" s="1320"/>
      <c r="AO871" s="1320"/>
      <c r="AP871" s="1320"/>
      <c r="AQ871" s="1320"/>
      <c r="AR871" s="1320"/>
      <c r="AS871" s="1320"/>
      <c r="AT871" s="1320"/>
      <c r="AU871" s="1320"/>
      <c r="AV871" s="98"/>
      <c r="AW871" s="98"/>
      <c r="AX871" s="1320"/>
      <c r="AY871" s="1320"/>
      <c r="AZ871" s="1320"/>
      <c r="BA871" s="1320"/>
      <c r="BB871" s="1320"/>
      <c r="BC871" s="1320"/>
    </row>
    <row r="872" spans="24:55" x14ac:dyDescent="0.25">
      <c r="X872" s="1320"/>
      <c r="Y872" s="1320"/>
      <c r="Z872" s="1320"/>
      <c r="AL872" s="1320"/>
      <c r="AM872" s="1320"/>
      <c r="AN872" s="1320"/>
      <c r="AO872" s="1320"/>
      <c r="AP872" s="1320"/>
      <c r="AQ872" s="1320"/>
      <c r="AR872" s="1320"/>
      <c r="AS872" s="1320"/>
      <c r="AT872" s="1320"/>
      <c r="AU872" s="1320"/>
      <c r="AV872" s="98"/>
      <c r="AW872" s="98"/>
      <c r="AX872" s="1320"/>
      <c r="AY872" s="1320"/>
      <c r="AZ872" s="1320"/>
      <c r="BA872" s="1320"/>
      <c r="BB872" s="1320"/>
      <c r="BC872" s="1320"/>
    </row>
    <row r="873" spans="24:55" x14ac:dyDescent="0.25">
      <c r="X873" s="1320"/>
      <c r="Y873" s="1320"/>
      <c r="Z873" s="1320"/>
      <c r="AL873" s="1320"/>
      <c r="AM873" s="1320"/>
      <c r="AN873" s="1320"/>
      <c r="AO873" s="1320"/>
      <c r="AP873" s="1320"/>
      <c r="AQ873" s="1320"/>
      <c r="AR873" s="1320"/>
      <c r="AS873" s="1320"/>
      <c r="AT873" s="1320"/>
      <c r="AU873" s="1320"/>
      <c r="AV873" s="98"/>
      <c r="AW873" s="98"/>
      <c r="AX873" s="1320"/>
      <c r="AY873" s="1320"/>
      <c r="AZ873" s="1320"/>
      <c r="BA873" s="1320"/>
      <c r="BB873" s="1320"/>
      <c r="BC873" s="1320"/>
    </row>
    <row r="874" spans="24:55" x14ac:dyDescent="0.25">
      <c r="X874" s="1320"/>
      <c r="Y874" s="1320"/>
      <c r="Z874" s="1320"/>
      <c r="AL874" s="1320"/>
      <c r="AM874" s="1320"/>
      <c r="AN874" s="1320"/>
      <c r="AO874" s="1320"/>
      <c r="AP874" s="1320"/>
      <c r="AQ874" s="1320"/>
      <c r="AR874" s="1320"/>
      <c r="AS874" s="1320"/>
      <c r="AT874" s="1320"/>
      <c r="AU874" s="1320"/>
      <c r="AV874" s="98"/>
      <c r="AW874" s="98"/>
      <c r="AX874" s="1320"/>
      <c r="AY874" s="1320"/>
      <c r="AZ874" s="1320"/>
      <c r="BA874" s="1320"/>
      <c r="BB874" s="1320"/>
      <c r="BC874" s="1320"/>
    </row>
    <row r="875" spans="24:55" x14ac:dyDescent="0.25">
      <c r="X875" s="1320"/>
      <c r="Y875" s="1320"/>
      <c r="Z875" s="1320"/>
      <c r="AL875" s="1320"/>
      <c r="AM875" s="1320"/>
      <c r="AN875" s="1320"/>
      <c r="AO875" s="1320"/>
      <c r="AP875" s="1320"/>
      <c r="AQ875" s="1320"/>
      <c r="AR875" s="1320"/>
      <c r="AS875" s="1320"/>
      <c r="AT875" s="1320"/>
      <c r="AU875" s="1320"/>
      <c r="AV875" s="98"/>
      <c r="AW875" s="98"/>
      <c r="AX875" s="1320"/>
      <c r="AY875" s="1320"/>
      <c r="AZ875" s="1320"/>
      <c r="BA875" s="1320"/>
      <c r="BB875" s="1320"/>
      <c r="BC875" s="1320"/>
    </row>
    <row r="876" spans="24:55" x14ac:dyDescent="0.25">
      <c r="X876" s="1320"/>
      <c r="Y876" s="1320"/>
      <c r="Z876" s="1320"/>
      <c r="AL876" s="1320"/>
      <c r="AM876" s="1320"/>
      <c r="AN876" s="1320"/>
      <c r="AO876" s="1320"/>
      <c r="AP876" s="1320"/>
      <c r="AQ876" s="1320"/>
      <c r="AR876" s="1320"/>
      <c r="AS876" s="1320"/>
      <c r="AT876" s="1320"/>
      <c r="AU876" s="1320"/>
      <c r="AV876" s="98"/>
      <c r="AW876" s="98"/>
      <c r="AX876" s="1320"/>
      <c r="AY876" s="1320"/>
      <c r="AZ876" s="1320"/>
      <c r="BA876" s="1320"/>
      <c r="BB876" s="1320"/>
      <c r="BC876" s="1320"/>
    </row>
    <row r="877" spans="24:55" x14ac:dyDescent="0.25">
      <c r="X877" s="1320"/>
      <c r="Y877" s="1320"/>
      <c r="Z877" s="1320"/>
      <c r="AL877" s="1320"/>
      <c r="AM877" s="1320"/>
      <c r="AN877" s="1320"/>
      <c r="AO877" s="1320"/>
      <c r="AP877" s="1320"/>
      <c r="AQ877" s="1320"/>
      <c r="AR877" s="1320"/>
      <c r="AS877" s="1320"/>
      <c r="AT877" s="1320"/>
      <c r="AU877" s="1320"/>
      <c r="AV877" s="98"/>
      <c r="AW877" s="98"/>
      <c r="AX877" s="1320"/>
      <c r="AY877" s="1320"/>
      <c r="AZ877" s="1320"/>
      <c r="BA877" s="1320"/>
      <c r="BB877" s="1320"/>
      <c r="BC877" s="1320"/>
    </row>
    <row r="878" spans="24:55" x14ac:dyDescent="0.25">
      <c r="X878" s="1320"/>
      <c r="Y878" s="1320"/>
      <c r="Z878" s="1320"/>
      <c r="AL878" s="1320"/>
      <c r="AM878" s="1320"/>
      <c r="AN878" s="1320"/>
      <c r="AO878" s="1320"/>
      <c r="AP878" s="1320"/>
      <c r="AQ878" s="1320"/>
      <c r="AR878" s="1320"/>
      <c r="AS878" s="1320"/>
      <c r="AT878" s="1320"/>
      <c r="AU878" s="1320"/>
      <c r="AV878" s="98"/>
      <c r="AW878" s="98"/>
      <c r="AX878" s="1320"/>
      <c r="AY878" s="1320"/>
      <c r="AZ878" s="1320"/>
      <c r="BA878" s="1320"/>
      <c r="BB878" s="1320"/>
      <c r="BC878" s="1320"/>
    </row>
    <row r="879" spans="24:55" x14ac:dyDescent="0.25">
      <c r="X879" s="1320"/>
      <c r="Y879" s="1320"/>
      <c r="Z879" s="1320"/>
      <c r="AL879" s="1320"/>
      <c r="AM879" s="1320"/>
      <c r="AN879" s="1320"/>
      <c r="AO879" s="1320"/>
      <c r="AP879" s="1320"/>
      <c r="AQ879" s="1320"/>
      <c r="AR879" s="1320"/>
      <c r="AS879" s="1320"/>
      <c r="AT879" s="1320"/>
      <c r="AU879" s="1320"/>
      <c r="AV879" s="98"/>
      <c r="AW879" s="98"/>
      <c r="AX879" s="1320"/>
      <c r="AY879" s="1320"/>
      <c r="AZ879" s="1320"/>
      <c r="BA879" s="1320"/>
      <c r="BB879" s="1320"/>
      <c r="BC879" s="1320"/>
    </row>
    <row r="880" spans="24:55" x14ac:dyDescent="0.25">
      <c r="X880" s="1320"/>
      <c r="Y880" s="1320"/>
      <c r="Z880" s="1320"/>
      <c r="AL880" s="1320"/>
      <c r="AM880" s="1320"/>
      <c r="AN880" s="1320"/>
      <c r="AO880" s="1320"/>
      <c r="AP880" s="1320"/>
      <c r="AQ880" s="1320"/>
      <c r="AR880" s="1320"/>
      <c r="AS880" s="1320"/>
      <c r="AT880" s="1320"/>
      <c r="AU880" s="1320"/>
      <c r="AV880" s="98"/>
      <c r="AW880" s="98"/>
      <c r="AX880" s="1320"/>
      <c r="AY880" s="1320"/>
      <c r="AZ880" s="1320"/>
      <c r="BA880" s="1320"/>
      <c r="BB880" s="1320"/>
      <c r="BC880" s="1320"/>
    </row>
    <row r="881" spans="24:55" x14ac:dyDescent="0.25">
      <c r="X881" s="1320"/>
      <c r="Y881" s="1320"/>
      <c r="Z881" s="1320"/>
      <c r="AL881" s="1320"/>
      <c r="AM881" s="1320"/>
      <c r="AN881" s="1320"/>
      <c r="AO881" s="1320"/>
      <c r="AP881" s="1320"/>
      <c r="AQ881" s="1320"/>
      <c r="AR881" s="1320"/>
      <c r="AS881" s="1320"/>
      <c r="AT881" s="1320"/>
      <c r="AU881" s="1320"/>
      <c r="AV881" s="98"/>
      <c r="AW881" s="98"/>
      <c r="AX881" s="1320"/>
      <c r="AY881" s="1320"/>
      <c r="AZ881" s="1320"/>
      <c r="BA881" s="1320"/>
      <c r="BB881" s="1320"/>
      <c r="BC881" s="1320"/>
    </row>
    <row r="882" spans="24:55" x14ac:dyDescent="0.25">
      <c r="X882" s="1320"/>
      <c r="Y882" s="1320"/>
      <c r="Z882" s="1320"/>
      <c r="AL882" s="1320"/>
      <c r="AM882" s="1320"/>
      <c r="AN882" s="1320"/>
      <c r="AO882" s="1320"/>
      <c r="AP882" s="1320"/>
      <c r="AQ882" s="1320"/>
      <c r="AR882" s="1320"/>
      <c r="AS882" s="1320"/>
      <c r="AT882" s="1320"/>
      <c r="AU882" s="1320"/>
      <c r="AV882" s="98"/>
      <c r="AW882" s="98"/>
      <c r="AX882" s="1320"/>
      <c r="AY882" s="1320"/>
      <c r="AZ882" s="1320"/>
      <c r="BA882" s="1320"/>
      <c r="BB882" s="1320"/>
      <c r="BC882" s="1320"/>
    </row>
    <row r="883" spans="24:55" x14ac:dyDescent="0.25">
      <c r="X883" s="1320"/>
      <c r="Y883" s="1320"/>
      <c r="Z883" s="1320"/>
      <c r="AL883" s="1320"/>
      <c r="AM883" s="1320"/>
      <c r="AN883" s="1320"/>
      <c r="AO883" s="1320"/>
      <c r="AP883" s="1320"/>
      <c r="AQ883" s="1320"/>
      <c r="AR883" s="1320"/>
      <c r="AS883" s="1320"/>
      <c r="AT883" s="1320"/>
      <c r="AU883" s="1320"/>
      <c r="AV883" s="98"/>
      <c r="AW883" s="98"/>
      <c r="AX883" s="1320"/>
      <c r="AY883" s="1320"/>
      <c r="AZ883" s="1320"/>
      <c r="BA883" s="1320"/>
      <c r="BB883" s="1320"/>
      <c r="BC883" s="1320"/>
    </row>
    <row r="884" spans="24:55" x14ac:dyDescent="0.25">
      <c r="X884" s="1320"/>
      <c r="Y884" s="1320"/>
      <c r="Z884" s="1320"/>
      <c r="AL884" s="1320"/>
      <c r="AM884" s="1320"/>
      <c r="AN884" s="1320"/>
      <c r="AO884" s="1320"/>
      <c r="AP884" s="1320"/>
      <c r="AQ884" s="1320"/>
      <c r="AR884" s="1320"/>
      <c r="AS884" s="1320"/>
      <c r="AT884" s="1320"/>
      <c r="AU884" s="1320"/>
      <c r="AV884" s="98"/>
      <c r="AW884" s="98"/>
      <c r="AX884" s="1320"/>
      <c r="AY884" s="1320"/>
      <c r="AZ884" s="1320"/>
      <c r="BA884" s="1320"/>
      <c r="BB884" s="1320"/>
      <c r="BC884" s="1320"/>
    </row>
    <row r="885" spans="24:55" x14ac:dyDescent="0.25">
      <c r="X885" s="1320"/>
      <c r="Y885" s="1320"/>
      <c r="Z885" s="1320"/>
      <c r="AL885" s="1320"/>
      <c r="AM885" s="1320"/>
      <c r="AN885" s="1320"/>
      <c r="AO885" s="1320"/>
      <c r="AP885" s="1320"/>
      <c r="AQ885" s="1320"/>
      <c r="AR885" s="1320"/>
      <c r="AS885" s="1320"/>
      <c r="AT885" s="1320"/>
      <c r="AU885" s="1320"/>
      <c r="AV885" s="98"/>
      <c r="AW885" s="98"/>
      <c r="AX885" s="1320"/>
      <c r="AY885" s="1320"/>
      <c r="AZ885" s="1320"/>
      <c r="BA885" s="1320"/>
      <c r="BB885" s="1320"/>
      <c r="BC885" s="1320"/>
    </row>
    <row r="886" spans="24:55" x14ac:dyDescent="0.25">
      <c r="X886" s="1320"/>
      <c r="Y886" s="1320"/>
      <c r="Z886" s="1320"/>
      <c r="AL886" s="1320"/>
      <c r="AM886" s="1320"/>
      <c r="AN886" s="1320"/>
      <c r="AO886" s="1320"/>
      <c r="AP886" s="1320"/>
      <c r="AQ886" s="1320"/>
      <c r="AR886" s="1320"/>
      <c r="AS886" s="1320"/>
      <c r="AT886" s="1320"/>
      <c r="AU886" s="1320"/>
      <c r="AV886" s="98"/>
      <c r="AW886" s="98"/>
      <c r="AX886" s="1320"/>
      <c r="AY886" s="1320"/>
      <c r="AZ886" s="1320"/>
      <c r="BA886" s="1320"/>
      <c r="BB886" s="1320"/>
      <c r="BC886" s="1320"/>
    </row>
    <row r="887" spans="24:55" x14ac:dyDescent="0.25">
      <c r="X887" s="1320"/>
      <c r="Y887" s="1320"/>
      <c r="Z887" s="1320"/>
      <c r="AL887" s="1320"/>
      <c r="AM887" s="1320"/>
      <c r="AN887" s="1320"/>
      <c r="AO887" s="1320"/>
      <c r="AP887" s="1320"/>
      <c r="AQ887" s="1320"/>
      <c r="AR887" s="1320"/>
      <c r="AS887" s="1320"/>
      <c r="AT887" s="1320"/>
      <c r="AU887" s="1320"/>
      <c r="AV887" s="98"/>
      <c r="AW887" s="98"/>
      <c r="AX887" s="1320"/>
      <c r="AY887" s="1320"/>
      <c r="AZ887" s="1320"/>
      <c r="BA887" s="1320"/>
      <c r="BB887" s="1320"/>
      <c r="BC887" s="1320"/>
    </row>
    <row r="888" spans="24:55" x14ac:dyDescent="0.25">
      <c r="X888" s="1320"/>
      <c r="Y888" s="1320"/>
      <c r="Z888" s="1320"/>
      <c r="AL888" s="1320"/>
      <c r="AM888" s="1320"/>
      <c r="AN888" s="1320"/>
      <c r="AO888" s="1320"/>
      <c r="AP888" s="1320"/>
      <c r="AQ888" s="1320"/>
      <c r="AR888" s="1320"/>
      <c r="AS888" s="1320"/>
      <c r="AT888" s="1320"/>
      <c r="AU888" s="1320"/>
      <c r="AV888" s="98"/>
      <c r="AW888" s="98"/>
      <c r="AX888" s="1320"/>
      <c r="AY888" s="1320"/>
      <c r="AZ888" s="1320"/>
      <c r="BA888" s="1320"/>
      <c r="BB888" s="1320"/>
      <c r="BC888" s="1320"/>
    </row>
    <row r="889" spans="24:55" x14ac:dyDescent="0.25">
      <c r="X889" s="1320"/>
      <c r="Y889" s="1320"/>
      <c r="Z889" s="1320"/>
      <c r="AL889" s="1320"/>
      <c r="AM889" s="1320"/>
      <c r="AN889" s="1320"/>
      <c r="AO889" s="1320"/>
      <c r="AP889" s="1320"/>
      <c r="AQ889" s="1320"/>
      <c r="AR889" s="1320"/>
      <c r="AS889" s="1320"/>
      <c r="AT889" s="1320"/>
      <c r="AU889" s="1320"/>
      <c r="AV889" s="98"/>
      <c r="AW889" s="98"/>
      <c r="AX889" s="1320"/>
      <c r="AY889" s="1320"/>
      <c r="AZ889" s="1320"/>
      <c r="BA889" s="1320"/>
      <c r="BB889" s="1320"/>
      <c r="BC889" s="1320"/>
    </row>
    <row r="890" spans="24:55" x14ac:dyDescent="0.25">
      <c r="X890" s="1320"/>
      <c r="Y890" s="1320"/>
      <c r="Z890" s="1320"/>
      <c r="AL890" s="1320"/>
      <c r="AM890" s="1320"/>
      <c r="AN890" s="1320"/>
      <c r="AO890" s="1320"/>
      <c r="AP890" s="1320"/>
      <c r="AQ890" s="1320"/>
      <c r="AR890" s="1320"/>
      <c r="AS890" s="1320"/>
      <c r="AT890" s="1320"/>
      <c r="AU890" s="1320"/>
      <c r="AV890" s="98"/>
      <c r="AW890" s="98"/>
      <c r="AX890" s="1320"/>
      <c r="AY890" s="1320"/>
      <c r="AZ890" s="1320"/>
      <c r="BA890" s="1320"/>
      <c r="BB890" s="1320"/>
      <c r="BC890" s="1320"/>
    </row>
    <row r="891" spans="24:55" x14ac:dyDescent="0.25">
      <c r="X891" s="1320"/>
      <c r="Y891" s="1320"/>
      <c r="Z891" s="1320"/>
      <c r="AL891" s="1320"/>
      <c r="AM891" s="1320"/>
      <c r="AN891" s="1320"/>
      <c r="AO891" s="1320"/>
      <c r="AP891" s="1320"/>
      <c r="AQ891" s="1320"/>
      <c r="AR891" s="1320"/>
      <c r="AS891" s="1320"/>
      <c r="AT891" s="1320"/>
      <c r="AU891" s="1320"/>
      <c r="AV891" s="98"/>
      <c r="AW891" s="98"/>
      <c r="AX891" s="1320"/>
      <c r="AY891" s="1320"/>
      <c r="AZ891" s="1320"/>
      <c r="BA891" s="1320"/>
      <c r="BB891" s="1320"/>
      <c r="BC891" s="1320"/>
    </row>
    <row r="892" spans="24:55" x14ac:dyDescent="0.25">
      <c r="X892" s="1320"/>
      <c r="Y892" s="1320"/>
      <c r="Z892" s="1320"/>
      <c r="AL892" s="1320"/>
      <c r="AM892" s="1320"/>
      <c r="AN892" s="1320"/>
      <c r="AO892" s="1320"/>
      <c r="AP892" s="1320"/>
      <c r="AQ892" s="1320"/>
      <c r="AR892" s="1320"/>
      <c r="AS892" s="1320"/>
      <c r="AT892" s="1320"/>
      <c r="AU892" s="1320"/>
      <c r="AV892" s="98"/>
      <c r="AW892" s="98"/>
      <c r="AX892" s="1320"/>
      <c r="AY892" s="1320"/>
      <c r="AZ892" s="1320"/>
      <c r="BA892" s="1320"/>
      <c r="BB892" s="1320"/>
      <c r="BC892" s="1320"/>
    </row>
    <row r="893" spans="24:55" x14ac:dyDescent="0.25">
      <c r="X893" s="1320"/>
      <c r="Y893" s="1320"/>
      <c r="Z893" s="1320"/>
      <c r="AL893" s="1320"/>
      <c r="AM893" s="1320"/>
      <c r="AN893" s="1320"/>
      <c r="AO893" s="1320"/>
      <c r="AP893" s="1320"/>
      <c r="AQ893" s="1320"/>
      <c r="AR893" s="1320"/>
      <c r="AS893" s="1320"/>
      <c r="AT893" s="1320"/>
      <c r="AU893" s="1320"/>
      <c r="AV893" s="98"/>
      <c r="AW893" s="98"/>
      <c r="AX893" s="1320"/>
      <c r="AY893" s="1320"/>
      <c r="AZ893" s="1320"/>
      <c r="BA893" s="1320"/>
      <c r="BB893" s="1320"/>
      <c r="BC893" s="1320"/>
    </row>
    <row r="894" spans="24:55" x14ac:dyDescent="0.25">
      <c r="X894" s="1320"/>
      <c r="Y894" s="1320"/>
      <c r="Z894" s="1320"/>
      <c r="AL894" s="1320"/>
      <c r="AM894" s="1320"/>
      <c r="AN894" s="1320"/>
      <c r="AO894" s="1320"/>
      <c r="AP894" s="1320"/>
      <c r="AQ894" s="1320"/>
      <c r="AR894" s="1320"/>
      <c r="AS894" s="1320"/>
      <c r="AT894" s="1320"/>
      <c r="AU894" s="1320"/>
      <c r="AV894" s="98"/>
      <c r="AW894" s="98"/>
      <c r="AX894" s="1320"/>
      <c r="AY894" s="1320"/>
      <c r="AZ894" s="1320"/>
      <c r="BA894" s="1320"/>
      <c r="BB894" s="1320"/>
      <c r="BC894" s="1320"/>
    </row>
    <row r="895" spans="24:55" x14ac:dyDescent="0.25">
      <c r="X895" s="1320"/>
      <c r="Y895" s="1320"/>
      <c r="Z895" s="1320"/>
      <c r="AL895" s="1320"/>
      <c r="AM895" s="1320"/>
      <c r="AN895" s="1320"/>
      <c r="AO895" s="1320"/>
      <c r="AP895" s="1320"/>
      <c r="AQ895" s="1320"/>
      <c r="AR895" s="1320"/>
      <c r="AS895" s="1320"/>
      <c r="AT895" s="1320"/>
      <c r="AU895" s="1320"/>
      <c r="AV895" s="98"/>
      <c r="AW895" s="98"/>
      <c r="AX895" s="1320"/>
      <c r="AY895" s="1320"/>
      <c r="AZ895" s="1320"/>
      <c r="BA895" s="1320"/>
      <c r="BB895" s="1320"/>
      <c r="BC895" s="1320"/>
    </row>
    <row r="896" spans="24:55" x14ac:dyDescent="0.25">
      <c r="X896" s="1320"/>
      <c r="Y896" s="1320"/>
      <c r="Z896" s="1320"/>
      <c r="AL896" s="1320"/>
      <c r="AM896" s="1320"/>
      <c r="AN896" s="1320"/>
      <c r="AO896" s="1320"/>
      <c r="AP896" s="1320"/>
      <c r="AQ896" s="1320"/>
      <c r="AR896" s="1320"/>
      <c r="AS896" s="1320"/>
      <c r="AT896" s="1320"/>
      <c r="AU896" s="1320"/>
      <c r="AV896" s="98"/>
      <c r="AW896" s="98"/>
      <c r="AX896" s="1320"/>
      <c r="AY896" s="1320"/>
      <c r="AZ896" s="1320"/>
      <c r="BA896" s="1320"/>
      <c r="BB896" s="1320"/>
      <c r="BC896" s="1320"/>
    </row>
    <row r="897" spans="24:55" x14ac:dyDescent="0.25">
      <c r="X897" s="1320"/>
      <c r="Y897" s="1320"/>
      <c r="Z897" s="1320"/>
      <c r="AL897" s="1320"/>
      <c r="AM897" s="1320"/>
      <c r="AN897" s="1320"/>
      <c r="AO897" s="1320"/>
      <c r="AP897" s="1320"/>
      <c r="AQ897" s="1320"/>
      <c r="AR897" s="1320"/>
      <c r="AS897" s="1320"/>
      <c r="AT897" s="1320"/>
      <c r="AU897" s="1320"/>
      <c r="AV897" s="98"/>
      <c r="AW897" s="98"/>
      <c r="AX897" s="1320"/>
      <c r="AY897" s="1320"/>
      <c r="AZ897" s="1320"/>
      <c r="BA897" s="1320"/>
      <c r="BB897" s="1320"/>
      <c r="BC897" s="1320"/>
    </row>
    <row r="898" spans="24:55" x14ac:dyDescent="0.25">
      <c r="X898" s="1320"/>
      <c r="Y898" s="1320"/>
      <c r="Z898" s="1320"/>
      <c r="AL898" s="1320"/>
      <c r="AM898" s="1320"/>
      <c r="AN898" s="1320"/>
      <c r="AO898" s="1320"/>
      <c r="AP898" s="1320"/>
      <c r="AQ898" s="1320"/>
      <c r="AR898" s="1320"/>
      <c r="AS898" s="1320"/>
      <c r="AT898" s="1320"/>
      <c r="AU898" s="1320"/>
      <c r="AV898" s="98"/>
      <c r="AW898" s="98"/>
      <c r="AX898" s="1320"/>
      <c r="AY898" s="1320"/>
      <c r="AZ898" s="1320"/>
      <c r="BA898" s="1320"/>
      <c r="BB898" s="1320"/>
      <c r="BC898" s="1320"/>
    </row>
    <row r="899" spans="24:55" x14ac:dyDescent="0.25">
      <c r="X899" s="1320"/>
      <c r="Y899" s="1320"/>
      <c r="Z899" s="1320"/>
      <c r="AL899" s="1320"/>
      <c r="AM899" s="1320"/>
      <c r="AN899" s="1320"/>
      <c r="AO899" s="1320"/>
      <c r="AP899" s="1320"/>
      <c r="AQ899" s="1320"/>
      <c r="AR899" s="1320"/>
      <c r="AS899" s="1320"/>
      <c r="AT899" s="1320"/>
      <c r="AU899" s="1320"/>
      <c r="AV899" s="98"/>
      <c r="AW899" s="98"/>
      <c r="AX899" s="1320"/>
      <c r="AY899" s="1320"/>
      <c r="AZ899" s="1320"/>
      <c r="BA899" s="1320"/>
      <c r="BB899" s="1320"/>
      <c r="BC899" s="1320"/>
    </row>
    <row r="900" spans="24:55" x14ac:dyDescent="0.25">
      <c r="X900" s="1320"/>
      <c r="Y900" s="1320"/>
      <c r="Z900" s="1320"/>
      <c r="AL900" s="1320"/>
      <c r="AM900" s="1320"/>
      <c r="AN900" s="1320"/>
      <c r="AO900" s="1320"/>
      <c r="AP900" s="1320"/>
      <c r="AQ900" s="1320"/>
      <c r="AR900" s="1320"/>
      <c r="AS900" s="1320"/>
      <c r="AT900" s="1320"/>
      <c r="AU900" s="1320"/>
      <c r="AV900" s="98"/>
      <c r="AW900" s="98"/>
      <c r="AX900" s="1320"/>
      <c r="AY900" s="1320"/>
      <c r="AZ900" s="1320"/>
      <c r="BA900" s="1320"/>
      <c r="BB900" s="1320"/>
      <c r="BC900" s="1320"/>
    </row>
    <row r="901" spans="24:55" x14ac:dyDescent="0.25">
      <c r="X901" s="1320"/>
      <c r="Y901" s="1320"/>
      <c r="Z901" s="1320"/>
      <c r="AL901" s="1320"/>
      <c r="AM901" s="1320"/>
      <c r="AN901" s="1320"/>
      <c r="AO901" s="1320"/>
      <c r="AP901" s="1320"/>
      <c r="AQ901" s="1320"/>
      <c r="AR901" s="1320"/>
      <c r="AS901" s="1320"/>
      <c r="AT901" s="1320"/>
      <c r="AU901" s="1320"/>
      <c r="AV901" s="98"/>
      <c r="AW901" s="98"/>
      <c r="AX901" s="1320"/>
      <c r="AY901" s="1320"/>
      <c r="AZ901" s="1320"/>
      <c r="BA901" s="1320"/>
      <c r="BB901" s="1320"/>
      <c r="BC901" s="1320"/>
    </row>
    <row r="902" spans="24:55" x14ac:dyDescent="0.25">
      <c r="X902" s="1320"/>
      <c r="Y902" s="1320"/>
      <c r="Z902" s="1320"/>
      <c r="AL902" s="1320"/>
      <c r="AM902" s="1320"/>
      <c r="AN902" s="1320"/>
      <c r="AO902" s="1320"/>
      <c r="AP902" s="1320"/>
      <c r="AQ902" s="1320"/>
      <c r="AR902" s="1320"/>
      <c r="AS902" s="1320"/>
      <c r="AT902" s="1320"/>
      <c r="AU902" s="1320"/>
      <c r="AV902" s="98"/>
      <c r="AW902" s="98"/>
      <c r="AX902" s="1320"/>
      <c r="AY902" s="1320"/>
      <c r="AZ902" s="1320"/>
      <c r="BA902" s="1320"/>
      <c r="BB902" s="1320"/>
      <c r="BC902" s="1320"/>
    </row>
    <row r="903" spans="24:55" x14ac:dyDescent="0.25">
      <c r="X903" s="1320"/>
      <c r="Y903" s="1320"/>
      <c r="Z903" s="1320"/>
      <c r="AL903" s="1320"/>
      <c r="AM903" s="1320"/>
      <c r="AN903" s="1320"/>
      <c r="AO903" s="1320"/>
      <c r="AP903" s="1320"/>
      <c r="AQ903" s="1320"/>
      <c r="AR903" s="1320"/>
      <c r="AS903" s="1320"/>
      <c r="AT903" s="1320"/>
      <c r="AU903" s="1320"/>
      <c r="AV903" s="98"/>
      <c r="AW903" s="98"/>
      <c r="AX903" s="1320"/>
      <c r="AY903" s="1320"/>
      <c r="AZ903" s="1320"/>
      <c r="BA903" s="1320"/>
      <c r="BB903" s="1320"/>
      <c r="BC903" s="1320"/>
    </row>
    <row r="904" spans="24:55" x14ac:dyDescent="0.25">
      <c r="X904" s="1320"/>
      <c r="Y904" s="1320"/>
      <c r="Z904" s="1320"/>
      <c r="AL904" s="1320"/>
      <c r="AM904" s="1320"/>
      <c r="AN904" s="1320"/>
      <c r="AO904" s="1320"/>
      <c r="AP904" s="1320"/>
      <c r="AQ904" s="1320"/>
      <c r="AR904" s="1320"/>
      <c r="AS904" s="1320"/>
      <c r="AT904" s="1320"/>
      <c r="AU904" s="1320"/>
      <c r="AV904" s="98"/>
      <c r="AW904" s="98"/>
      <c r="AX904" s="1320"/>
      <c r="AY904" s="1320"/>
      <c r="AZ904" s="1320"/>
      <c r="BA904" s="1320"/>
      <c r="BB904" s="1320"/>
      <c r="BC904" s="1320"/>
    </row>
    <row r="905" spans="24:55" x14ac:dyDescent="0.25">
      <c r="X905" s="1320"/>
      <c r="Y905" s="1320"/>
      <c r="Z905" s="1320"/>
      <c r="AL905" s="1320"/>
      <c r="AM905" s="1320"/>
      <c r="AN905" s="1320"/>
      <c r="AO905" s="1320"/>
      <c r="AP905" s="1320"/>
      <c r="AQ905" s="1320"/>
      <c r="AR905" s="1320"/>
      <c r="AS905" s="1320"/>
      <c r="AT905" s="1320"/>
      <c r="AU905" s="1320"/>
      <c r="AV905" s="98"/>
      <c r="AW905" s="98"/>
      <c r="AX905" s="1320"/>
      <c r="AY905" s="1320"/>
      <c r="AZ905" s="1320"/>
      <c r="BA905" s="1320"/>
      <c r="BB905" s="1320"/>
      <c r="BC905" s="1320"/>
    </row>
    <row r="906" spans="24:55" x14ac:dyDescent="0.25">
      <c r="X906" s="1320"/>
      <c r="Y906" s="1320"/>
      <c r="Z906" s="1320"/>
      <c r="AL906" s="1320"/>
      <c r="AM906" s="1320"/>
      <c r="AN906" s="1320"/>
      <c r="AO906" s="1320"/>
      <c r="AP906" s="1320"/>
      <c r="AQ906" s="1320"/>
      <c r="AR906" s="1320"/>
      <c r="AS906" s="1320"/>
      <c r="AT906" s="1320"/>
      <c r="AU906" s="1320"/>
      <c r="AV906" s="98"/>
      <c r="AW906" s="98"/>
      <c r="AX906" s="1320"/>
      <c r="AY906" s="1320"/>
      <c r="AZ906" s="1320"/>
      <c r="BA906" s="1320"/>
      <c r="BB906" s="1320"/>
      <c r="BC906" s="1320"/>
    </row>
    <row r="907" spans="24:55" x14ac:dyDescent="0.25">
      <c r="X907" s="1320"/>
      <c r="Y907" s="1320"/>
      <c r="Z907" s="1320"/>
      <c r="AL907" s="1320"/>
      <c r="AM907" s="1320"/>
      <c r="AN907" s="1320"/>
      <c r="AO907" s="1320"/>
      <c r="AP907" s="1320"/>
      <c r="AQ907" s="1320"/>
      <c r="AR907" s="1320"/>
      <c r="AS907" s="1320"/>
      <c r="AT907" s="1320"/>
      <c r="AU907" s="1320"/>
      <c r="AV907" s="98"/>
      <c r="AW907" s="98"/>
      <c r="AX907" s="1320"/>
      <c r="AY907" s="1320"/>
      <c r="AZ907" s="1320"/>
      <c r="BA907" s="1320"/>
      <c r="BB907" s="1320"/>
      <c r="BC907" s="1320"/>
    </row>
    <row r="908" spans="24:55" x14ac:dyDescent="0.25">
      <c r="X908" s="1320"/>
      <c r="Y908" s="1320"/>
      <c r="Z908" s="1320"/>
      <c r="AL908" s="1320"/>
      <c r="AM908" s="1320"/>
      <c r="AN908" s="1320"/>
      <c r="AO908" s="1320"/>
      <c r="AP908" s="1320"/>
      <c r="AQ908" s="1320"/>
      <c r="AR908" s="1320"/>
      <c r="AS908" s="1320"/>
      <c r="AT908" s="1320"/>
      <c r="AU908" s="1320"/>
      <c r="AV908" s="98"/>
      <c r="AW908" s="98"/>
      <c r="AX908" s="1320"/>
      <c r="AY908" s="1320"/>
      <c r="AZ908" s="1320"/>
      <c r="BA908" s="1320"/>
      <c r="BB908" s="1320"/>
      <c r="BC908" s="1320"/>
    </row>
    <row r="909" spans="24:55" x14ac:dyDescent="0.25">
      <c r="X909" s="1320"/>
      <c r="Y909" s="1320"/>
      <c r="Z909" s="1320"/>
      <c r="AL909" s="1320"/>
      <c r="AM909" s="1320"/>
      <c r="AN909" s="1320"/>
      <c r="AO909" s="1320"/>
      <c r="AP909" s="1320"/>
      <c r="AQ909" s="1320"/>
      <c r="AR909" s="1320"/>
      <c r="AS909" s="1320"/>
      <c r="AT909" s="1320"/>
      <c r="AU909" s="1320"/>
      <c r="AV909" s="98"/>
      <c r="AW909" s="98"/>
      <c r="AX909" s="1320"/>
      <c r="AY909" s="1320"/>
      <c r="AZ909" s="1320"/>
      <c r="BA909" s="1320"/>
      <c r="BB909" s="1320"/>
      <c r="BC909" s="1320"/>
    </row>
    <row r="910" spans="24:55" x14ac:dyDescent="0.25">
      <c r="X910" s="1320"/>
      <c r="Y910" s="1320"/>
      <c r="Z910" s="1320"/>
      <c r="AL910" s="1320"/>
      <c r="AM910" s="1320"/>
      <c r="AN910" s="1320"/>
      <c r="AO910" s="1320"/>
      <c r="AP910" s="1320"/>
      <c r="AQ910" s="1320"/>
      <c r="AR910" s="1320"/>
      <c r="AS910" s="1320"/>
      <c r="AT910" s="1320"/>
      <c r="AU910" s="1320"/>
      <c r="AV910" s="98"/>
      <c r="AW910" s="98"/>
      <c r="AX910" s="1320"/>
      <c r="AY910" s="1320"/>
      <c r="AZ910" s="1320"/>
      <c r="BA910" s="1320"/>
      <c r="BB910" s="1320"/>
      <c r="BC910" s="1320"/>
    </row>
    <row r="911" spans="24:55" x14ac:dyDescent="0.25">
      <c r="X911" s="1320"/>
      <c r="Y911" s="1320"/>
      <c r="Z911" s="1320"/>
      <c r="AL911" s="1320"/>
      <c r="AM911" s="1320"/>
      <c r="AN911" s="1320"/>
      <c r="AO911" s="1320"/>
      <c r="AP911" s="1320"/>
      <c r="AQ911" s="1320"/>
      <c r="AR911" s="1320"/>
      <c r="AS911" s="1320"/>
      <c r="AT911" s="1320"/>
      <c r="AU911" s="1320"/>
      <c r="AV911" s="98"/>
      <c r="AW911" s="98"/>
      <c r="AX911" s="1320"/>
      <c r="AY911" s="1320"/>
      <c r="AZ911" s="1320"/>
      <c r="BA911" s="1320"/>
      <c r="BB911" s="1320"/>
      <c r="BC911" s="1320"/>
    </row>
    <row r="912" spans="24:55" x14ac:dyDescent="0.25">
      <c r="X912" s="1320"/>
      <c r="Y912" s="1320"/>
      <c r="Z912" s="1320"/>
      <c r="AL912" s="1320"/>
      <c r="AM912" s="1320"/>
      <c r="AN912" s="1320"/>
      <c r="AO912" s="1320"/>
      <c r="AP912" s="1320"/>
      <c r="AQ912" s="1320"/>
      <c r="AR912" s="1320"/>
      <c r="AS912" s="1320"/>
      <c r="AT912" s="1320"/>
      <c r="AU912" s="1320"/>
      <c r="AV912" s="98"/>
      <c r="AW912" s="98"/>
      <c r="AX912" s="1320"/>
      <c r="AY912" s="1320"/>
      <c r="AZ912" s="1320"/>
      <c r="BA912" s="1320"/>
      <c r="BB912" s="1320"/>
      <c r="BC912" s="1320"/>
    </row>
    <row r="913" spans="24:55" x14ac:dyDescent="0.25">
      <c r="X913" s="1320"/>
      <c r="Y913" s="1320"/>
      <c r="Z913" s="1320"/>
      <c r="AL913" s="1320"/>
      <c r="AM913" s="1320"/>
      <c r="AN913" s="1320"/>
      <c r="AO913" s="1320"/>
      <c r="AP913" s="1320"/>
      <c r="AQ913" s="1320"/>
      <c r="AR913" s="1320"/>
      <c r="AS913" s="1320"/>
      <c r="AT913" s="1320"/>
      <c r="AU913" s="1320"/>
      <c r="AV913" s="98"/>
      <c r="AW913" s="98"/>
      <c r="AX913" s="1320"/>
      <c r="AY913" s="1320"/>
      <c r="AZ913" s="1320"/>
      <c r="BA913" s="1320"/>
      <c r="BB913" s="1320"/>
      <c r="BC913" s="1320"/>
    </row>
    <row r="914" spans="24:55" x14ac:dyDescent="0.25">
      <c r="X914" s="1320"/>
      <c r="Y914" s="1320"/>
      <c r="Z914" s="1320"/>
      <c r="AL914" s="1320"/>
      <c r="AM914" s="1320"/>
      <c r="AN914" s="1320"/>
      <c r="AO914" s="1320"/>
      <c r="AP914" s="1320"/>
      <c r="AQ914" s="1320"/>
      <c r="AR914" s="1320"/>
      <c r="AS914" s="1320"/>
      <c r="AT914" s="1320"/>
      <c r="AU914" s="1320"/>
      <c r="AV914" s="98"/>
      <c r="AW914" s="98"/>
      <c r="AX914" s="1320"/>
      <c r="AY914" s="1320"/>
      <c r="AZ914" s="1320"/>
      <c r="BA914" s="1320"/>
      <c r="BB914" s="1320"/>
      <c r="BC914" s="1320"/>
    </row>
    <row r="915" spans="24:55" x14ac:dyDescent="0.25">
      <c r="X915" s="1320"/>
      <c r="Y915" s="1320"/>
      <c r="Z915" s="1320"/>
      <c r="AL915" s="1320"/>
      <c r="AM915" s="1320"/>
      <c r="AN915" s="1320"/>
      <c r="AO915" s="1320"/>
      <c r="AP915" s="1320"/>
      <c r="AQ915" s="1320"/>
      <c r="AR915" s="1320"/>
      <c r="AS915" s="1320"/>
      <c r="AT915" s="1320"/>
      <c r="AU915" s="1320"/>
      <c r="AV915" s="98"/>
      <c r="AW915" s="98"/>
      <c r="AX915" s="1320"/>
      <c r="AY915" s="1320"/>
      <c r="AZ915" s="1320"/>
      <c r="BA915" s="1320"/>
      <c r="BB915" s="1320"/>
      <c r="BC915" s="1320"/>
    </row>
    <row r="916" spans="24:55" x14ac:dyDescent="0.25">
      <c r="X916" s="1320"/>
      <c r="Y916" s="1320"/>
      <c r="Z916" s="1320"/>
      <c r="AL916" s="1320"/>
      <c r="AM916" s="1320"/>
      <c r="AN916" s="1320"/>
      <c r="AO916" s="1320"/>
      <c r="AP916" s="1320"/>
      <c r="AQ916" s="1320"/>
      <c r="AR916" s="1320"/>
      <c r="AS916" s="1320"/>
      <c r="AT916" s="1320"/>
      <c r="AU916" s="1320"/>
      <c r="AV916" s="98"/>
      <c r="AW916" s="98"/>
      <c r="AX916" s="1320"/>
      <c r="AY916" s="1320"/>
      <c r="AZ916" s="1320"/>
      <c r="BA916" s="1320"/>
      <c r="BB916" s="1320"/>
      <c r="BC916" s="1320"/>
    </row>
    <row r="917" spans="24:55" x14ac:dyDescent="0.25">
      <c r="X917" s="1320"/>
      <c r="Y917" s="1320"/>
      <c r="Z917" s="1320"/>
      <c r="AL917" s="1320"/>
      <c r="AM917" s="1320"/>
      <c r="AN917" s="1320"/>
      <c r="AO917" s="1320"/>
      <c r="AP917" s="1320"/>
      <c r="AQ917" s="1320"/>
      <c r="AR917" s="1320"/>
      <c r="AS917" s="1320"/>
      <c r="AT917" s="1320"/>
      <c r="AU917" s="1320"/>
      <c r="AV917" s="98"/>
      <c r="AW917" s="98"/>
      <c r="AX917" s="1320"/>
      <c r="AY917" s="1320"/>
      <c r="AZ917" s="1320"/>
      <c r="BA917" s="1320"/>
      <c r="BB917" s="1320"/>
      <c r="BC917" s="1320"/>
    </row>
    <row r="918" spans="24:55" x14ac:dyDescent="0.25">
      <c r="X918" s="1320"/>
      <c r="Y918" s="1320"/>
      <c r="Z918" s="1320"/>
      <c r="AL918" s="1320"/>
      <c r="AM918" s="1320"/>
      <c r="AN918" s="1320"/>
      <c r="AO918" s="1320"/>
      <c r="AP918" s="1320"/>
      <c r="AQ918" s="1320"/>
      <c r="AR918" s="1320"/>
      <c r="AS918" s="1320"/>
      <c r="AT918" s="1320"/>
      <c r="AU918" s="1320"/>
      <c r="AV918" s="98"/>
      <c r="AW918" s="98"/>
      <c r="AX918" s="1320"/>
      <c r="AY918" s="1320"/>
      <c r="AZ918" s="1320"/>
      <c r="BA918" s="1320"/>
      <c r="BB918" s="1320"/>
      <c r="BC918" s="1320"/>
    </row>
    <row r="919" spans="24:55" x14ac:dyDescent="0.25">
      <c r="X919" s="1320"/>
      <c r="Y919" s="1320"/>
      <c r="Z919" s="1320"/>
      <c r="AL919" s="1320"/>
      <c r="AM919" s="1320"/>
      <c r="AN919" s="1320"/>
      <c r="AO919" s="1320"/>
      <c r="AP919" s="1320"/>
      <c r="AQ919" s="1320"/>
      <c r="AR919" s="1320"/>
      <c r="AS919" s="1320"/>
      <c r="AT919" s="1320"/>
      <c r="AU919" s="1320"/>
      <c r="AV919" s="98"/>
      <c r="AW919" s="98"/>
      <c r="AX919" s="1320"/>
      <c r="AY919" s="1320"/>
      <c r="AZ919" s="1320"/>
      <c r="BA919" s="1320"/>
      <c r="BB919" s="1320"/>
      <c r="BC919" s="1320"/>
    </row>
    <row r="920" spans="24:55" x14ac:dyDescent="0.25">
      <c r="X920" s="1320"/>
      <c r="Y920" s="1320"/>
      <c r="Z920" s="1320"/>
      <c r="AL920" s="1320"/>
      <c r="AM920" s="1320"/>
      <c r="AN920" s="1320"/>
      <c r="AO920" s="1320"/>
      <c r="AP920" s="1320"/>
      <c r="AQ920" s="1320"/>
      <c r="AR920" s="1320"/>
      <c r="AS920" s="1320"/>
      <c r="AT920" s="1320"/>
      <c r="AU920" s="1320"/>
      <c r="AV920" s="98"/>
      <c r="AW920" s="98"/>
      <c r="AX920" s="1320"/>
      <c r="AY920" s="1320"/>
      <c r="AZ920" s="1320"/>
      <c r="BA920" s="1320"/>
      <c r="BB920" s="1320"/>
      <c r="BC920" s="1320"/>
    </row>
    <row r="921" spans="24:55" x14ac:dyDescent="0.25">
      <c r="X921" s="1320"/>
      <c r="Y921" s="1320"/>
      <c r="Z921" s="1320"/>
      <c r="AL921" s="1320"/>
      <c r="AM921" s="1320"/>
      <c r="AN921" s="1320"/>
      <c r="AO921" s="1320"/>
      <c r="AP921" s="1320"/>
      <c r="AQ921" s="1320"/>
      <c r="AR921" s="1320"/>
      <c r="AS921" s="1320"/>
      <c r="AT921" s="1320"/>
      <c r="AU921" s="1320"/>
      <c r="AV921" s="98"/>
      <c r="AW921" s="98"/>
      <c r="AX921" s="1320"/>
      <c r="AY921" s="1320"/>
      <c r="AZ921" s="1320"/>
      <c r="BA921" s="1320"/>
      <c r="BB921" s="1320"/>
      <c r="BC921" s="1320"/>
    </row>
    <row r="922" spans="24:55" x14ac:dyDescent="0.25">
      <c r="X922" s="1320"/>
      <c r="Y922" s="1320"/>
      <c r="Z922" s="1320"/>
      <c r="AL922" s="1320"/>
      <c r="AM922" s="1320"/>
      <c r="AN922" s="1320"/>
      <c r="AO922" s="1320"/>
      <c r="AP922" s="1320"/>
      <c r="AQ922" s="1320"/>
      <c r="AR922" s="1320"/>
      <c r="AS922" s="1320"/>
      <c r="AT922" s="1320"/>
      <c r="AU922" s="1320"/>
      <c r="AV922" s="98"/>
      <c r="AW922" s="98"/>
      <c r="AX922" s="1320"/>
      <c r="AY922" s="1320"/>
      <c r="AZ922" s="1320"/>
      <c r="BA922" s="1320"/>
      <c r="BB922" s="1320"/>
      <c r="BC922" s="1320"/>
    </row>
    <row r="923" spans="24:55" x14ac:dyDescent="0.25">
      <c r="X923" s="1320"/>
      <c r="Y923" s="1320"/>
      <c r="Z923" s="1320"/>
      <c r="AL923" s="1320"/>
      <c r="AM923" s="1320"/>
      <c r="AN923" s="1320"/>
      <c r="AO923" s="1320"/>
      <c r="AP923" s="1320"/>
      <c r="AQ923" s="1320"/>
      <c r="AR923" s="1320"/>
      <c r="AS923" s="1320"/>
      <c r="AT923" s="1320"/>
      <c r="AU923" s="1320"/>
      <c r="AV923" s="98"/>
      <c r="AW923" s="98"/>
      <c r="AX923" s="1320"/>
      <c r="AY923" s="1320"/>
      <c r="AZ923" s="1320"/>
      <c r="BA923" s="1320"/>
      <c r="BB923" s="1320"/>
      <c r="BC923" s="1320"/>
    </row>
    <row r="924" spans="24:55" x14ac:dyDescent="0.25">
      <c r="X924" s="1320"/>
      <c r="Y924" s="1320"/>
      <c r="Z924" s="1320"/>
      <c r="AL924" s="1320"/>
      <c r="AM924" s="1320"/>
      <c r="AN924" s="1320"/>
      <c r="AO924" s="1320"/>
      <c r="AP924" s="1320"/>
      <c r="AQ924" s="1320"/>
      <c r="AR924" s="1320"/>
      <c r="AS924" s="1320"/>
      <c r="AT924" s="1320"/>
      <c r="AU924" s="1320"/>
      <c r="AV924" s="98"/>
      <c r="AW924" s="98"/>
      <c r="AX924" s="1320"/>
      <c r="AY924" s="1320"/>
      <c r="AZ924" s="1320"/>
      <c r="BA924" s="1320"/>
      <c r="BB924" s="1320"/>
      <c r="BC924" s="1320"/>
    </row>
    <row r="925" spans="24:55" x14ac:dyDescent="0.25">
      <c r="X925" s="1320"/>
      <c r="Y925" s="1320"/>
      <c r="Z925" s="1320"/>
      <c r="AL925" s="1320"/>
      <c r="AM925" s="1320"/>
      <c r="AN925" s="1320"/>
      <c r="AO925" s="1320"/>
      <c r="AP925" s="1320"/>
      <c r="AQ925" s="1320"/>
      <c r="AR925" s="1320"/>
      <c r="AS925" s="1320"/>
      <c r="AT925" s="1320"/>
      <c r="AU925" s="1320"/>
      <c r="AV925" s="98"/>
      <c r="AW925" s="98"/>
      <c r="AX925" s="1320"/>
      <c r="AY925" s="1320"/>
      <c r="AZ925" s="1320"/>
      <c r="BA925" s="1320"/>
      <c r="BB925" s="1320"/>
      <c r="BC925" s="1320"/>
    </row>
    <row r="926" spans="24:55" x14ac:dyDescent="0.25">
      <c r="X926" s="1320"/>
      <c r="Y926" s="1320"/>
      <c r="Z926" s="1320"/>
      <c r="AL926" s="1320"/>
      <c r="AM926" s="1320"/>
      <c r="AN926" s="1320"/>
      <c r="AO926" s="1320"/>
      <c r="AP926" s="1320"/>
      <c r="AQ926" s="1320"/>
      <c r="AR926" s="1320"/>
      <c r="AS926" s="1320"/>
      <c r="AT926" s="1320"/>
      <c r="AU926" s="1320"/>
      <c r="AV926" s="98"/>
      <c r="AW926" s="98"/>
      <c r="AX926" s="1320"/>
      <c r="AY926" s="1320"/>
      <c r="AZ926" s="1320"/>
      <c r="BA926" s="1320"/>
      <c r="BB926" s="1320"/>
      <c r="BC926" s="1320"/>
    </row>
    <row r="927" spans="24:55" x14ac:dyDescent="0.25">
      <c r="X927" s="1320"/>
      <c r="Y927" s="1320"/>
      <c r="Z927" s="1320"/>
      <c r="AL927" s="1320"/>
      <c r="AM927" s="1320"/>
      <c r="AN927" s="1320"/>
      <c r="AO927" s="1320"/>
      <c r="AP927" s="1320"/>
      <c r="AQ927" s="1320"/>
      <c r="AR927" s="1320"/>
      <c r="AS927" s="1320"/>
      <c r="AT927" s="1320"/>
      <c r="AU927" s="1320"/>
      <c r="AV927" s="98"/>
      <c r="AW927" s="98"/>
      <c r="AX927" s="1320"/>
      <c r="AY927" s="1320"/>
      <c r="AZ927" s="1320"/>
      <c r="BA927" s="1320"/>
      <c r="BB927" s="1320"/>
      <c r="BC927" s="1320"/>
    </row>
    <row r="928" spans="24:55" x14ac:dyDescent="0.25">
      <c r="X928" s="1320"/>
      <c r="Y928" s="1320"/>
      <c r="Z928" s="1320"/>
      <c r="AL928" s="1320"/>
      <c r="AM928" s="1320"/>
      <c r="AN928" s="1320"/>
      <c r="AO928" s="1320"/>
      <c r="AP928" s="1320"/>
      <c r="AQ928" s="1320"/>
      <c r="AR928" s="1320"/>
      <c r="AS928" s="1320"/>
      <c r="AT928" s="1320"/>
      <c r="AU928" s="1320"/>
      <c r="AV928" s="98"/>
      <c r="AW928" s="98"/>
      <c r="AX928" s="1320"/>
      <c r="AY928" s="1320"/>
      <c r="AZ928" s="1320"/>
      <c r="BA928" s="1320"/>
      <c r="BB928" s="1320"/>
      <c r="BC928" s="1320"/>
    </row>
    <row r="929" spans="24:55" x14ac:dyDescent="0.25">
      <c r="X929" s="1320"/>
      <c r="Y929" s="1320"/>
      <c r="Z929" s="1320"/>
      <c r="AL929" s="1320"/>
      <c r="AM929" s="1320"/>
      <c r="AN929" s="1320"/>
      <c r="AO929" s="1320"/>
      <c r="AP929" s="1320"/>
      <c r="AQ929" s="1320"/>
      <c r="AR929" s="1320"/>
      <c r="AS929" s="1320"/>
      <c r="AT929" s="1320"/>
      <c r="AU929" s="1320"/>
      <c r="AV929" s="98"/>
      <c r="AW929" s="98"/>
      <c r="AX929" s="1320"/>
      <c r="AY929" s="1320"/>
      <c r="AZ929" s="1320"/>
      <c r="BA929" s="1320"/>
      <c r="BB929" s="1320"/>
      <c r="BC929" s="1320"/>
    </row>
    <row r="930" spans="24:55" x14ac:dyDescent="0.25">
      <c r="X930" s="1320"/>
      <c r="Y930" s="1320"/>
      <c r="Z930" s="1320"/>
      <c r="AL930" s="1320"/>
      <c r="AM930" s="1320"/>
      <c r="AN930" s="1320"/>
      <c r="AO930" s="1320"/>
      <c r="AP930" s="1320"/>
      <c r="AQ930" s="1320"/>
      <c r="AR930" s="1320"/>
      <c r="AS930" s="1320"/>
      <c r="AT930" s="1320"/>
      <c r="AU930" s="1320"/>
      <c r="AV930" s="98"/>
      <c r="AW930" s="98"/>
      <c r="AX930" s="1320"/>
      <c r="AY930" s="1320"/>
      <c r="AZ930" s="1320"/>
      <c r="BA930" s="1320"/>
      <c r="BB930" s="1320"/>
      <c r="BC930" s="1320"/>
    </row>
    <row r="931" spans="24:55" x14ac:dyDescent="0.25">
      <c r="X931" s="1320"/>
      <c r="Y931" s="1320"/>
      <c r="Z931" s="1320"/>
      <c r="AL931" s="1320"/>
      <c r="AM931" s="1320"/>
      <c r="AN931" s="1320"/>
      <c r="AO931" s="1320"/>
      <c r="AP931" s="1320"/>
      <c r="AQ931" s="1320"/>
      <c r="AR931" s="1320"/>
      <c r="AS931" s="1320"/>
      <c r="AT931" s="1320"/>
      <c r="AU931" s="1320"/>
      <c r="AV931" s="98"/>
      <c r="AW931" s="98"/>
      <c r="AX931" s="1320"/>
      <c r="AY931" s="1320"/>
      <c r="AZ931" s="1320"/>
      <c r="BA931" s="1320"/>
      <c r="BB931" s="1320"/>
      <c r="BC931" s="1320"/>
    </row>
    <row r="932" spans="24:55" x14ac:dyDescent="0.25">
      <c r="X932" s="1320"/>
      <c r="Y932" s="1320"/>
      <c r="Z932" s="1320"/>
      <c r="AL932" s="1320"/>
      <c r="AM932" s="1320"/>
      <c r="AN932" s="1320"/>
      <c r="AO932" s="1320"/>
      <c r="AP932" s="1320"/>
      <c r="AQ932" s="1320"/>
      <c r="AR932" s="1320"/>
      <c r="AS932" s="1320"/>
      <c r="AT932" s="1320"/>
      <c r="AU932" s="1320"/>
      <c r="AV932" s="98"/>
      <c r="AW932" s="98"/>
      <c r="AX932" s="1320"/>
      <c r="AY932" s="1320"/>
      <c r="AZ932" s="1320"/>
      <c r="BA932" s="1320"/>
      <c r="BB932" s="1320"/>
      <c r="BC932" s="1320"/>
    </row>
    <row r="933" spans="24:55" x14ac:dyDescent="0.25">
      <c r="X933" s="1320"/>
      <c r="Y933" s="1320"/>
      <c r="Z933" s="1320"/>
      <c r="AL933" s="1320"/>
      <c r="AM933" s="1320"/>
      <c r="AN933" s="1320"/>
      <c r="AO933" s="1320"/>
      <c r="AP933" s="1320"/>
      <c r="AQ933" s="1320"/>
      <c r="AR933" s="1320"/>
      <c r="AS933" s="1320"/>
      <c r="AT933" s="1320"/>
      <c r="AU933" s="1320"/>
      <c r="AV933" s="98"/>
      <c r="AW933" s="98"/>
      <c r="AX933" s="1320"/>
      <c r="AY933" s="1320"/>
      <c r="AZ933" s="1320"/>
      <c r="BA933" s="1320"/>
      <c r="BB933" s="1320"/>
      <c r="BC933" s="1320"/>
    </row>
    <row r="934" spans="24:55" x14ac:dyDescent="0.25">
      <c r="X934" s="1320"/>
      <c r="Y934" s="1320"/>
      <c r="Z934" s="1320"/>
      <c r="AL934" s="1320"/>
      <c r="AM934" s="1320"/>
      <c r="AN934" s="1320"/>
      <c r="AO934" s="1320"/>
      <c r="AP934" s="1320"/>
      <c r="AQ934" s="1320"/>
      <c r="AR934" s="1320"/>
      <c r="AS934" s="1320"/>
      <c r="AT934" s="1320"/>
      <c r="AU934" s="1320"/>
      <c r="AV934" s="98"/>
      <c r="AW934" s="98"/>
      <c r="AX934" s="1320"/>
      <c r="AY934" s="1320"/>
      <c r="AZ934" s="1320"/>
      <c r="BA934" s="1320"/>
      <c r="BB934" s="1320"/>
      <c r="BC934" s="1320"/>
    </row>
    <row r="935" spans="24:55" x14ac:dyDescent="0.25">
      <c r="X935" s="1320"/>
      <c r="Y935" s="1320"/>
      <c r="Z935" s="1320"/>
      <c r="AL935" s="1320"/>
      <c r="AM935" s="1320"/>
      <c r="AN935" s="1320"/>
      <c r="AO935" s="1320"/>
      <c r="AP935" s="1320"/>
      <c r="AQ935" s="1320"/>
      <c r="AR935" s="1320"/>
      <c r="AS935" s="1320"/>
      <c r="AT935" s="1320"/>
      <c r="AU935" s="1320"/>
      <c r="AV935" s="98"/>
      <c r="AW935" s="98"/>
      <c r="AX935" s="1320"/>
      <c r="AY935" s="1320"/>
      <c r="AZ935" s="1320"/>
      <c r="BA935" s="1320"/>
      <c r="BB935" s="1320"/>
      <c r="BC935" s="1320"/>
    </row>
    <row r="936" spans="24:55" x14ac:dyDescent="0.25">
      <c r="X936" s="1320"/>
      <c r="Y936" s="1320"/>
      <c r="Z936" s="1320"/>
      <c r="AL936" s="1320"/>
      <c r="AM936" s="1320"/>
      <c r="AN936" s="1320"/>
      <c r="AO936" s="1320"/>
      <c r="AP936" s="1320"/>
      <c r="AQ936" s="1320"/>
      <c r="AR936" s="1320"/>
      <c r="AS936" s="1320"/>
      <c r="AT936" s="1320"/>
      <c r="AU936" s="1320"/>
      <c r="AV936" s="98"/>
      <c r="AW936" s="98"/>
      <c r="AX936" s="1320"/>
      <c r="AY936" s="1320"/>
      <c r="AZ936" s="1320"/>
      <c r="BA936" s="1320"/>
      <c r="BB936" s="1320"/>
      <c r="BC936" s="1320"/>
    </row>
    <row r="937" spans="24:55" x14ac:dyDescent="0.25">
      <c r="X937" s="1320"/>
      <c r="Y937" s="1320"/>
      <c r="Z937" s="1320"/>
      <c r="AL937" s="1320"/>
      <c r="AM937" s="1320"/>
      <c r="AN937" s="1320"/>
      <c r="AO937" s="1320"/>
      <c r="AP937" s="1320"/>
      <c r="AQ937" s="1320"/>
      <c r="AR937" s="1320"/>
      <c r="AS937" s="1320"/>
      <c r="AT937" s="1320"/>
      <c r="AU937" s="1320"/>
      <c r="AV937" s="98"/>
      <c r="AW937" s="98"/>
      <c r="AX937" s="1320"/>
      <c r="AY937" s="1320"/>
      <c r="AZ937" s="1320"/>
      <c r="BA937" s="1320"/>
      <c r="BB937" s="1320"/>
      <c r="BC937" s="1320"/>
    </row>
    <row r="938" spans="24:55" x14ac:dyDescent="0.25">
      <c r="X938" s="1320"/>
      <c r="Y938" s="1320"/>
      <c r="Z938" s="1320"/>
      <c r="AL938" s="1320"/>
      <c r="AM938" s="1320"/>
      <c r="AN938" s="1320"/>
      <c r="AO938" s="1320"/>
      <c r="AP938" s="1320"/>
      <c r="AQ938" s="1320"/>
      <c r="AR938" s="1320"/>
      <c r="AS938" s="1320"/>
      <c r="AT938" s="1320"/>
      <c r="AU938" s="1320"/>
      <c r="AV938" s="98"/>
      <c r="AW938" s="98"/>
      <c r="AX938" s="1320"/>
      <c r="AY938" s="1320"/>
      <c r="AZ938" s="1320"/>
      <c r="BA938" s="1320"/>
      <c r="BB938" s="1320"/>
      <c r="BC938" s="1320"/>
    </row>
    <row r="939" spans="24:55" x14ac:dyDescent="0.25">
      <c r="X939" s="1320"/>
      <c r="Y939" s="1320"/>
      <c r="Z939" s="1320"/>
      <c r="AL939" s="1320"/>
      <c r="AM939" s="1320"/>
      <c r="AN939" s="1320"/>
      <c r="AO939" s="1320"/>
      <c r="AP939" s="1320"/>
      <c r="AQ939" s="1320"/>
      <c r="AR939" s="1320"/>
      <c r="AS939" s="1320"/>
      <c r="AT939" s="1320"/>
      <c r="AU939" s="1320"/>
      <c r="AV939" s="98"/>
      <c r="AW939" s="98"/>
      <c r="AX939" s="1320"/>
      <c r="AY939" s="1320"/>
      <c r="AZ939" s="1320"/>
      <c r="BA939" s="1320"/>
      <c r="BB939" s="1320"/>
      <c r="BC939" s="1320"/>
    </row>
    <row r="940" spans="24:55" x14ac:dyDescent="0.25">
      <c r="X940" s="1320"/>
      <c r="Y940" s="1320"/>
      <c r="Z940" s="1320"/>
      <c r="AL940" s="1320"/>
      <c r="AM940" s="1320"/>
      <c r="AN940" s="1320"/>
      <c r="AO940" s="1320"/>
      <c r="AP940" s="1320"/>
      <c r="AQ940" s="1320"/>
      <c r="AR940" s="1320"/>
      <c r="AS940" s="1320"/>
      <c r="AT940" s="1320"/>
      <c r="AU940" s="1320"/>
      <c r="AV940" s="98"/>
      <c r="AW940" s="98"/>
      <c r="AX940" s="1320"/>
      <c r="AY940" s="1320"/>
      <c r="AZ940" s="1320"/>
      <c r="BA940" s="1320"/>
      <c r="BB940" s="1320"/>
      <c r="BC940" s="1320"/>
    </row>
    <row r="941" spans="24:55" x14ac:dyDescent="0.25">
      <c r="X941" s="1320"/>
      <c r="Y941" s="1320"/>
      <c r="Z941" s="1320"/>
      <c r="AL941" s="1320"/>
      <c r="AM941" s="1320"/>
      <c r="AN941" s="1320"/>
      <c r="AO941" s="1320"/>
      <c r="AP941" s="1320"/>
      <c r="AQ941" s="1320"/>
      <c r="AR941" s="1320"/>
      <c r="AS941" s="1320"/>
      <c r="AT941" s="1320"/>
      <c r="AU941" s="1320"/>
      <c r="AV941" s="98"/>
      <c r="AW941" s="98"/>
      <c r="AX941" s="1320"/>
      <c r="AY941" s="1320"/>
      <c r="AZ941" s="1320"/>
      <c r="BA941" s="1320"/>
      <c r="BB941" s="1320"/>
      <c r="BC941" s="1320"/>
    </row>
    <row r="942" spans="24:55" x14ac:dyDescent="0.25">
      <c r="X942" s="1320"/>
      <c r="Y942" s="1320"/>
      <c r="Z942" s="1320"/>
      <c r="AL942" s="1320"/>
      <c r="AM942" s="1320"/>
      <c r="AN942" s="1320"/>
      <c r="AO942" s="1320"/>
      <c r="AP942" s="1320"/>
      <c r="AQ942" s="1320"/>
      <c r="AR942" s="1320"/>
      <c r="AS942" s="1320"/>
      <c r="AT942" s="1320"/>
      <c r="AU942" s="1320"/>
      <c r="AV942" s="98"/>
      <c r="AW942" s="98"/>
      <c r="AX942" s="1320"/>
      <c r="AY942" s="1320"/>
      <c r="AZ942" s="1320"/>
      <c r="BA942" s="1320"/>
      <c r="BB942" s="1320"/>
      <c r="BC942" s="1320"/>
    </row>
    <row r="943" spans="24:55" x14ac:dyDescent="0.25">
      <c r="X943" s="1320"/>
      <c r="Y943" s="1320"/>
      <c r="Z943" s="1320"/>
      <c r="AL943" s="1320"/>
      <c r="AM943" s="1320"/>
      <c r="AN943" s="1320"/>
      <c r="AO943" s="1320"/>
      <c r="AP943" s="1320"/>
      <c r="AQ943" s="1320"/>
      <c r="AR943" s="1320"/>
      <c r="AS943" s="1320"/>
      <c r="AT943" s="1320"/>
      <c r="AU943" s="1320"/>
      <c r="AV943" s="98"/>
      <c r="AW943" s="98"/>
      <c r="AX943" s="1320"/>
      <c r="AY943" s="1320"/>
      <c r="AZ943" s="1320"/>
      <c r="BA943" s="1320"/>
      <c r="BB943" s="1320"/>
      <c r="BC943" s="1320"/>
    </row>
    <row r="944" spans="24:55" x14ac:dyDescent="0.25">
      <c r="X944" s="1320"/>
      <c r="Y944" s="1320"/>
      <c r="Z944" s="1320"/>
      <c r="AL944" s="1320"/>
      <c r="AM944" s="1320"/>
      <c r="AN944" s="1320"/>
      <c r="AO944" s="1320"/>
      <c r="AP944" s="1320"/>
      <c r="AQ944" s="1320"/>
      <c r="AR944" s="1320"/>
      <c r="AS944" s="1320"/>
      <c r="AT944" s="1320"/>
      <c r="AU944" s="1320"/>
      <c r="AV944" s="98"/>
      <c r="AW944" s="98"/>
      <c r="AX944" s="1320"/>
      <c r="AY944" s="1320"/>
      <c r="AZ944" s="1320"/>
      <c r="BA944" s="1320"/>
      <c r="BB944" s="1320"/>
      <c r="BC944" s="1320"/>
    </row>
    <row r="945" spans="24:55" x14ac:dyDescent="0.25">
      <c r="X945" s="1320"/>
      <c r="Y945" s="1320"/>
      <c r="Z945" s="1320"/>
      <c r="AL945" s="1320"/>
      <c r="AM945" s="1320"/>
      <c r="AN945" s="1320"/>
      <c r="AO945" s="1320"/>
      <c r="AP945" s="1320"/>
      <c r="AQ945" s="1320"/>
      <c r="AR945" s="1320"/>
      <c r="AS945" s="1320"/>
      <c r="AT945" s="1320"/>
      <c r="AU945" s="1320"/>
      <c r="AV945" s="98"/>
      <c r="AW945" s="98"/>
      <c r="AX945" s="1320"/>
      <c r="AY945" s="1320"/>
      <c r="AZ945" s="1320"/>
      <c r="BA945" s="1320"/>
      <c r="BB945" s="1320"/>
      <c r="BC945" s="1320"/>
    </row>
    <row r="946" spans="24:55" x14ac:dyDescent="0.25">
      <c r="X946" s="1320"/>
      <c r="Y946" s="1320"/>
      <c r="Z946" s="1320"/>
      <c r="AL946" s="1320"/>
      <c r="AM946" s="1320"/>
      <c r="AN946" s="1320"/>
      <c r="AO946" s="1320"/>
      <c r="AP946" s="1320"/>
      <c r="AQ946" s="1320"/>
      <c r="AR946" s="1320"/>
      <c r="AS946" s="1320"/>
      <c r="AT946" s="1320"/>
      <c r="AU946" s="1320"/>
      <c r="AV946" s="98"/>
      <c r="AW946" s="98"/>
      <c r="AX946" s="1320"/>
      <c r="AY946" s="1320"/>
      <c r="AZ946" s="1320"/>
      <c r="BA946" s="1320"/>
      <c r="BB946" s="1320"/>
      <c r="BC946" s="1320"/>
    </row>
    <row r="947" spans="24:55" x14ac:dyDescent="0.25">
      <c r="X947" s="1320"/>
      <c r="Y947" s="1320"/>
      <c r="Z947" s="1320"/>
      <c r="AL947" s="1320"/>
      <c r="AM947" s="1320"/>
      <c r="AN947" s="1320"/>
      <c r="AO947" s="1320"/>
      <c r="AP947" s="1320"/>
      <c r="AQ947" s="1320"/>
      <c r="AR947" s="1320"/>
      <c r="AS947" s="1320"/>
      <c r="AT947" s="1320"/>
      <c r="AU947" s="1320"/>
      <c r="AV947" s="98"/>
      <c r="AW947" s="98"/>
      <c r="AX947" s="1320"/>
      <c r="AY947" s="1320"/>
      <c r="AZ947" s="1320"/>
      <c r="BA947" s="1320"/>
      <c r="BB947" s="1320"/>
      <c r="BC947" s="1320"/>
    </row>
    <row r="948" spans="24:55" x14ac:dyDescent="0.25">
      <c r="X948" s="1320"/>
      <c r="Y948" s="1320"/>
      <c r="Z948" s="1320"/>
      <c r="AL948" s="1320"/>
      <c r="AM948" s="1320"/>
      <c r="AN948" s="1320"/>
      <c r="AO948" s="1320"/>
      <c r="AP948" s="1320"/>
      <c r="AQ948" s="1320"/>
      <c r="AR948" s="1320"/>
      <c r="AS948" s="1320"/>
      <c r="AT948" s="1320"/>
      <c r="AU948" s="1320"/>
      <c r="AV948" s="98"/>
      <c r="AW948" s="98"/>
      <c r="AX948" s="1320"/>
      <c r="AY948" s="1320"/>
      <c r="AZ948" s="1320"/>
      <c r="BA948" s="1320"/>
      <c r="BB948" s="1320"/>
      <c r="BC948" s="1320"/>
    </row>
    <row r="949" spans="24:55" x14ac:dyDescent="0.25">
      <c r="X949" s="1320"/>
      <c r="Y949" s="1320"/>
      <c r="Z949" s="1320"/>
      <c r="AL949" s="1320"/>
      <c r="AM949" s="1320"/>
      <c r="AN949" s="1320"/>
      <c r="AO949" s="1320"/>
      <c r="AP949" s="1320"/>
      <c r="AQ949" s="1320"/>
      <c r="AR949" s="1320"/>
      <c r="AS949" s="1320"/>
      <c r="AT949" s="1320"/>
      <c r="AU949" s="1320"/>
      <c r="AV949" s="98"/>
      <c r="AW949" s="98"/>
      <c r="AX949" s="1320"/>
      <c r="AY949" s="1320"/>
      <c r="AZ949" s="1320"/>
      <c r="BA949" s="1320"/>
      <c r="BB949" s="1320"/>
      <c r="BC949" s="1320"/>
    </row>
    <row r="950" spans="24:55" x14ac:dyDescent="0.25">
      <c r="X950" s="1320"/>
      <c r="Y950" s="1320"/>
      <c r="Z950" s="1320"/>
      <c r="AL950" s="1320"/>
      <c r="AM950" s="1320"/>
      <c r="AN950" s="1320"/>
      <c r="AO950" s="1320"/>
      <c r="AP950" s="1320"/>
      <c r="AQ950" s="1320"/>
      <c r="AR950" s="1320"/>
      <c r="AS950" s="1320"/>
      <c r="AT950" s="1320"/>
      <c r="AU950" s="1320"/>
      <c r="AV950" s="98"/>
      <c r="AW950" s="98"/>
      <c r="AX950" s="1320"/>
      <c r="AY950" s="1320"/>
      <c r="AZ950" s="1320"/>
      <c r="BA950" s="1320"/>
      <c r="BB950" s="1320"/>
      <c r="BC950" s="1320"/>
    </row>
    <row r="951" spans="24:55" x14ac:dyDescent="0.25">
      <c r="X951" s="1320"/>
      <c r="Y951" s="1320"/>
      <c r="Z951" s="1320"/>
      <c r="AL951" s="1320"/>
      <c r="AM951" s="1320"/>
      <c r="AN951" s="1320"/>
      <c r="AO951" s="1320"/>
      <c r="AP951" s="1320"/>
      <c r="AQ951" s="1320"/>
      <c r="AR951" s="1320"/>
      <c r="AS951" s="1320"/>
      <c r="AT951" s="1320"/>
      <c r="AU951" s="1320"/>
      <c r="AV951" s="98"/>
      <c r="AW951" s="98"/>
      <c r="AX951" s="1320"/>
      <c r="AY951" s="1320"/>
      <c r="AZ951" s="1320"/>
      <c r="BA951" s="1320"/>
      <c r="BB951" s="1320"/>
      <c r="BC951" s="1320"/>
    </row>
    <row r="952" spans="24:55" x14ac:dyDescent="0.25">
      <c r="X952" s="1320"/>
      <c r="Y952" s="1320"/>
      <c r="Z952" s="1320"/>
      <c r="AL952" s="1320"/>
      <c r="AM952" s="1320"/>
      <c r="AN952" s="1320"/>
      <c r="AO952" s="1320"/>
      <c r="AP952" s="1320"/>
      <c r="AQ952" s="1320"/>
      <c r="AR952" s="1320"/>
      <c r="AS952" s="1320"/>
      <c r="AT952" s="1320"/>
      <c r="AU952" s="1320"/>
      <c r="AV952" s="98"/>
      <c r="AW952" s="98"/>
      <c r="AX952" s="1320"/>
      <c r="AY952" s="1320"/>
      <c r="AZ952" s="1320"/>
      <c r="BA952" s="1320"/>
      <c r="BB952" s="1320"/>
      <c r="BC952" s="1320"/>
    </row>
    <row r="953" spans="24:55" x14ac:dyDescent="0.25">
      <c r="X953" s="1320"/>
      <c r="Y953" s="1320"/>
      <c r="Z953" s="1320"/>
      <c r="AL953" s="1320"/>
      <c r="AM953" s="1320"/>
      <c r="AN953" s="1320"/>
      <c r="AO953" s="1320"/>
      <c r="AP953" s="1320"/>
      <c r="AQ953" s="1320"/>
      <c r="AR953" s="1320"/>
      <c r="AS953" s="1320"/>
      <c r="AT953" s="1320"/>
      <c r="AU953" s="1320"/>
      <c r="AV953" s="98"/>
      <c r="AW953" s="98"/>
      <c r="AX953" s="1320"/>
      <c r="AY953" s="1320"/>
      <c r="AZ953" s="1320"/>
      <c r="BA953" s="1320"/>
      <c r="BB953" s="1320"/>
      <c r="BC953" s="1320"/>
    </row>
    <row r="954" spans="24:55" x14ac:dyDescent="0.25">
      <c r="X954" s="1320"/>
      <c r="Y954" s="1320"/>
      <c r="Z954" s="1320"/>
      <c r="AL954" s="1320"/>
      <c r="AM954" s="1320"/>
      <c r="AN954" s="1320"/>
      <c r="AO954" s="1320"/>
      <c r="AP954" s="1320"/>
      <c r="AQ954" s="1320"/>
      <c r="AR954" s="1320"/>
      <c r="AS954" s="1320"/>
      <c r="AT954" s="1320"/>
      <c r="AU954" s="1320"/>
      <c r="AV954" s="98"/>
      <c r="AW954" s="98"/>
      <c r="AX954" s="1320"/>
      <c r="AY954" s="1320"/>
      <c r="AZ954" s="1320"/>
      <c r="BA954" s="1320"/>
      <c r="BB954" s="1320"/>
      <c r="BC954" s="1320"/>
    </row>
    <row r="955" spans="24:55" x14ac:dyDescent="0.25">
      <c r="X955" s="1320"/>
      <c r="Y955" s="1320"/>
      <c r="Z955" s="1320"/>
      <c r="AL955" s="1320"/>
      <c r="AM955" s="1320"/>
      <c r="AN955" s="1320"/>
      <c r="AO955" s="1320"/>
      <c r="AP955" s="1320"/>
      <c r="AQ955" s="1320"/>
      <c r="AR955" s="1320"/>
      <c r="AS955" s="1320"/>
      <c r="AT955" s="1320"/>
      <c r="AU955" s="1320"/>
      <c r="AV955" s="98"/>
      <c r="AW955" s="98"/>
      <c r="AX955" s="1320"/>
      <c r="AY955" s="1320"/>
      <c r="AZ955" s="1320"/>
      <c r="BA955" s="1320"/>
      <c r="BB955" s="1320"/>
      <c r="BC955" s="1320"/>
    </row>
    <row r="956" spans="24:55" x14ac:dyDescent="0.25">
      <c r="X956" s="1320"/>
      <c r="Y956" s="1320"/>
      <c r="Z956" s="1320"/>
      <c r="AL956" s="1320"/>
      <c r="AM956" s="1320"/>
      <c r="AN956" s="1320"/>
      <c r="AO956" s="1320"/>
      <c r="AP956" s="1320"/>
      <c r="AQ956" s="1320"/>
      <c r="AR956" s="1320"/>
      <c r="AS956" s="1320"/>
      <c r="AT956" s="1320"/>
      <c r="AU956" s="1320"/>
      <c r="AV956" s="98"/>
      <c r="AW956" s="98"/>
      <c r="AX956" s="1320"/>
      <c r="AY956" s="1320"/>
      <c r="AZ956" s="1320"/>
      <c r="BA956" s="1320"/>
      <c r="BB956" s="1320"/>
      <c r="BC956" s="1320"/>
    </row>
    <row r="957" spans="24:55" x14ac:dyDescent="0.25">
      <c r="X957" s="1320"/>
      <c r="Y957" s="1320"/>
      <c r="Z957" s="1320"/>
      <c r="AL957" s="1320"/>
      <c r="AM957" s="1320"/>
      <c r="AN957" s="1320"/>
      <c r="AO957" s="1320"/>
      <c r="AP957" s="1320"/>
      <c r="AQ957" s="1320"/>
      <c r="AR957" s="1320"/>
      <c r="AS957" s="1320"/>
      <c r="AT957" s="1320"/>
      <c r="AU957" s="1320"/>
      <c r="AV957" s="98"/>
      <c r="AW957" s="98"/>
      <c r="AX957" s="1320"/>
      <c r="AY957" s="1320"/>
      <c r="AZ957" s="1320"/>
      <c r="BA957" s="1320"/>
      <c r="BB957" s="1320"/>
      <c r="BC957" s="1320"/>
    </row>
    <row r="958" spans="24:55" x14ac:dyDescent="0.25">
      <c r="X958" s="1320"/>
      <c r="Y958" s="1320"/>
      <c r="Z958" s="1320"/>
      <c r="AL958" s="1320"/>
      <c r="AM958" s="1320"/>
      <c r="AN958" s="1320"/>
      <c r="AO958" s="1320"/>
      <c r="AP958" s="1320"/>
      <c r="AQ958" s="1320"/>
      <c r="AR958" s="1320"/>
      <c r="AS958" s="1320"/>
      <c r="AT958" s="1320"/>
      <c r="AU958" s="1320"/>
      <c r="AV958" s="98"/>
      <c r="AW958" s="98"/>
      <c r="AX958" s="1320"/>
      <c r="AY958" s="1320"/>
      <c r="AZ958" s="1320"/>
      <c r="BA958" s="1320"/>
      <c r="BB958" s="1320"/>
      <c r="BC958" s="1320"/>
    </row>
    <row r="959" spans="24:55" x14ac:dyDescent="0.25">
      <c r="X959" s="1320"/>
      <c r="Y959" s="1320"/>
      <c r="Z959" s="1320"/>
      <c r="AL959" s="1320"/>
      <c r="AM959" s="1320"/>
      <c r="AN959" s="1320"/>
      <c r="AO959" s="1320"/>
      <c r="AP959" s="1320"/>
      <c r="AQ959" s="1320"/>
      <c r="AR959" s="1320"/>
      <c r="AS959" s="1320"/>
      <c r="AT959" s="1320"/>
      <c r="AU959" s="1320"/>
      <c r="AV959" s="98"/>
      <c r="AW959" s="98"/>
      <c r="AX959" s="1320"/>
      <c r="AY959" s="1320"/>
      <c r="AZ959" s="1320"/>
      <c r="BA959" s="1320"/>
      <c r="BB959" s="1320"/>
      <c r="BC959" s="1320"/>
    </row>
    <row r="960" spans="24:55" x14ac:dyDescent="0.25">
      <c r="X960" s="1320"/>
      <c r="Y960" s="1320"/>
      <c r="Z960" s="1320"/>
      <c r="AL960" s="1320"/>
      <c r="AM960" s="1320"/>
      <c r="AN960" s="1320"/>
      <c r="AO960" s="1320"/>
      <c r="AP960" s="1320"/>
      <c r="AQ960" s="1320"/>
      <c r="AR960" s="1320"/>
      <c r="AS960" s="1320"/>
      <c r="AT960" s="1320"/>
      <c r="AU960" s="1320"/>
      <c r="AV960" s="98"/>
      <c r="AW960" s="98"/>
      <c r="AX960" s="1320"/>
      <c r="AY960" s="1320"/>
      <c r="AZ960" s="1320"/>
      <c r="BA960" s="1320"/>
      <c r="BB960" s="1320"/>
      <c r="BC960" s="1320"/>
    </row>
    <row r="961" spans="24:55" x14ac:dyDescent="0.25">
      <c r="X961" s="1320"/>
      <c r="Y961" s="1320"/>
      <c r="Z961" s="1320"/>
      <c r="AL961" s="1320"/>
      <c r="AM961" s="1320"/>
      <c r="AN961" s="1320"/>
      <c r="AO961" s="1320"/>
      <c r="AP961" s="1320"/>
      <c r="AQ961" s="1320"/>
      <c r="AR961" s="1320"/>
      <c r="AS961" s="1320"/>
      <c r="AT961" s="1320"/>
      <c r="AU961" s="1320"/>
      <c r="AV961" s="98"/>
      <c r="AW961" s="98"/>
      <c r="AX961" s="1320"/>
      <c r="AY961" s="1320"/>
      <c r="AZ961" s="1320"/>
      <c r="BA961" s="1320"/>
      <c r="BB961" s="1320"/>
      <c r="BC961" s="1320"/>
    </row>
    <row r="962" spans="24:55" x14ac:dyDescent="0.25">
      <c r="X962" s="1320"/>
      <c r="Y962" s="1320"/>
      <c r="Z962" s="1320"/>
      <c r="AL962" s="1320"/>
      <c r="AM962" s="1320"/>
      <c r="AN962" s="1320"/>
      <c r="AO962" s="1320"/>
      <c r="AP962" s="1320"/>
      <c r="AQ962" s="1320"/>
      <c r="AR962" s="1320"/>
      <c r="AS962" s="1320"/>
      <c r="AT962" s="1320"/>
      <c r="AU962" s="1320"/>
      <c r="AV962" s="98"/>
      <c r="AW962" s="98"/>
      <c r="AX962" s="1320"/>
      <c r="AY962" s="1320"/>
      <c r="AZ962" s="1320"/>
      <c r="BA962" s="1320"/>
      <c r="BB962" s="1320"/>
      <c r="BC962" s="1320"/>
    </row>
    <row r="963" spans="24:55" x14ac:dyDescent="0.25">
      <c r="X963" s="1320"/>
      <c r="Y963" s="1320"/>
      <c r="Z963" s="1320"/>
      <c r="AL963" s="1320"/>
      <c r="AM963" s="1320"/>
      <c r="AN963" s="1320"/>
      <c r="AO963" s="1320"/>
      <c r="AP963" s="1320"/>
      <c r="AQ963" s="1320"/>
      <c r="AR963" s="1320"/>
      <c r="AS963" s="1320"/>
      <c r="AT963" s="1320"/>
      <c r="AU963" s="1320"/>
      <c r="AV963" s="98"/>
      <c r="AW963" s="98"/>
      <c r="AX963" s="1320"/>
      <c r="AY963" s="1320"/>
      <c r="AZ963" s="1320"/>
      <c r="BA963" s="1320"/>
      <c r="BB963" s="1320"/>
      <c r="BC963" s="1320"/>
    </row>
    <row r="964" spans="24:55" x14ac:dyDescent="0.25">
      <c r="X964" s="1320"/>
      <c r="Y964" s="1320"/>
      <c r="Z964" s="1320"/>
      <c r="AL964" s="1320"/>
      <c r="AM964" s="1320"/>
      <c r="AN964" s="1320"/>
      <c r="AO964" s="1320"/>
      <c r="AP964" s="1320"/>
      <c r="AQ964" s="1320"/>
      <c r="AR964" s="1320"/>
      <c r="AS964" s="1320"/>
      <c r="AT964" s="1320"/>
      <c r="AU964" s="1320"/>
      <c r="AV964" s="98"/>
      <c r="AW964" s="98"/>
      <c r="AX964" s="1320"/>
      <c r="AY964" s="1320"/>
      <c r="AZ964" s="1320"/>
      <c r="BA964" s="1320"/>
      <c r="BB964" s="1320"/>
      <c r="BC964" s="1320"/>
    </row>
    <row r="965" spans="24:55" x14ac:dyDescent="0.25">
      <c r="X965" s="1320"/>
      <c r="Y965" s="1320"/>
      <c r="Z965" s="1320"/>
      <c r="AL965" s="1320"/>
      <c r="AM965" s="1320"/>
      <c r="AN965" s="1320"/>
      <c r="AO965" s="1320"/>
      <c r="AP965" s="1320"/>
      <c r="AQ965" s="1320"/>
      <c r="AR965" s="1320"/>
      <c r="AS965" s="1320"/>
      <c r="AT965" s="1320"/>
      <c r="AU965" s="1320"/>
      <c r="AV965" s="98"/>
      <c r="AW965" s="98"/>
      <c r="AX965" s="1320"/>
      <c r="AY965" s="1320"/>
      <c r="AZ965" s="1320"/>
      <c r="BA965" s="1320"/>
      <c r="BB965" s="1320"/>
      <c r="BC965" s="1320"/>
    </row>
    <row r="966" spans="24:55" x14ac:dyDescent="0.25">
      <c r="X966" s="1320"/>
      <c r="Y966" s="1320"/>
      <c r="Z966" s="1320"/>
      <c r="AL966" s="1320"/>
      <c r="AM966" s="1320"/>
      <c r="AN966" s="1320"/>
      <c r="AO966" s="1320"/>
      <c r="AP966" s="1320"/>
      <c r="AQ966" s="1320"/>
      <c r="AR966" s="1320"/>
      <c r="AS966" s="1320"/>
      <c r="AT966" s="1320"/>
      <c r="AU966" s="1320"/>
      <c r="AV966" s="98"/>
      <c r="AW966" s="98"/>
      <c r="AX966" s="1320"/>
      <c r="AY966" s="1320"/>
      <c r="AZ966" s="1320"/>
      <c r="BA966" s="1320"/>
      <c r="BB966" s="1320"/>
      <c r="BC966" s="1320"/>
    </row>
    <row r="967" spans="24:55" x14ac:dyDescent="0.25">
      <c r="X967" s="1320"/>
      <c r="Y967" s="1320"/>
      <c r="Z967" s="1320"/>
      <c r="AL967" s="1320"/>
      <c r="AM967" s="1320"/>
      <c r="AN967" s="1320"/>
      <c r="AO967" s="1320"/>
      <c r="AP967" s="1320"/>
      <c r="AQ967" s="1320"/>
      <c r="AR967" s="1320"/>
      <c r="AS967" s="1320"/>
      <c r="AT967" s="1320"/>
      <c r="AU967" s="1320"/>
      <c r="AV967" s="98"/>
      <c r="AW967" s="98"/>
      <c r="AX967" s="1320"/>
      <c r="AY967" s="1320"/>
      <c r="AZ967" s="1320"/>
      <c r="BA967" s="1320"/>
      <c r="BB967" s="1320"/>
      <c r="BC967" s="1320"/>
    </row>
    <row r="968" spans="24:55" x14ac:dyDescent="0.25">
      <c r="X968" s="1320"/>
      <c r="Y968" s="1320"/>
      <c r="Z968" s="1320"/>
      <c r="AL968" s="1320"/>
      <c r="AM968" s="1320"/>
      <c r="AN968" s="1320"/>
      <c r="AO968" s="1320"/>
      <c r="AP968" s="1320"/>
      <c r="AQ968" s="1320"/>
      <c r="AR968" s="1320"/>
      <c r="AS968" s="1320"/>
      <c r="AT968" s="1320"/>
      <c r="AU968" s="1320"/>
      <c r="AV968" s="98"/>
      <c r="AW968" s="98"/>
      <c r="AX968" s="1320"/>
      <c r="AY968" s="1320"/>
      <c r="AZ968" s="1320"/>
      <c r="BA968" s="1320"/>
      <c r="BB968" s="1320"/>
      <c r="BC968" s="1320"/>
    </row>
    <row r="969" spans="24:55" x14ac:dyDescent="0.25">
      <c r="X969" s="1320"/>
      <c r="Y969" s="1320"/>
      <c r="Z969" s="1320"/>
      <c r="AL969" s="1320"/>
      <c r="AM969" s="1320"/>
      <c r="AN969" s="1320"/>
      <c r="AO969" s="1320"/>
      <c r="AP969" s="1320"/>
      <c r="AQ969" s="1320"/>
      <c r="AR969" s="1320"/>
      <c r="AS969" s="1320"/>
      <c r="AT969" s="1320"/>
      <c r="AU969" s="1320"/>
      <c r="AV969" s="98"/>
      <c r="AW969" s="98"/>
      <c r="AX969" s="1320"/>
      <c r="AY969" s="1320"/>
      <c r="AZ969" s="1320"/>
      <c r="BA969" s="1320"/>
      <c r="BB969" s="1320"/>
      <c r="BC969" s="1320"/>
    </row>
    <row r="970" spans="24:55" x14ac:dyDescent="0.25">
      <c r="X970" s="1320"/>
      <c r="Y970" s="1320"/>
      <c r="Z970" s="1320"/>
      <c r="AL970" s="1320"/>
      <c r="AM970" s="1320"/>
      <c r="AN970" s="1320"/>
      <c r="AO970" s="1320"/>
      <c r="AP970" s="1320"/>
      <c r="AQ970" s="1320"/>
      <c r="AR970" s="1320"/>
      <c r="AS970" s="1320"/>
      <c r="AT970" s="1320"/>
      <c r="AU970" s="1320"/>
      <c r="AV970" s="98"/>
      <c r="AW970" s="98"/>
      <c r="AX970" s="1320"/>
      <c r="AY970" s="1320"/>
      <c r="AZ970" s="1320"/>
      <c r="BA970" s="1320"/>
      <c r="BB970" s="1320"/>
      <c r="BC970" s="1320"/>
    </row>
    <row r="971" spans="24:55" x14ac:dyDescent="0.25">
      <c r="X971" s="1320"/>
      <c r="Y971" s="1320"/>
      <c r="Z971" s="1320"/>
      <c r="AL971" s="1320"/>
      <c r="AM971" s="1320"/>
      <c r="AN971" s="1320"/>
      <c r="AO971" s="1320"/>
      <c r="AP971" s="1320"/>
      <c r="AQ971" s="1320"/>
      <c r="AR971" s="1320"/>
      <c r="AS971" s="1320"/>
      <c r="AT971" s="1320"/>
      <c r="AU971" s="1320"/>
      <c r="AV971" s="98"/>
      <c r="AW971" s="98"/>
      <c r="AX971" s="1320"/>
      <c r="AY971" s="1320"/>
      <c r="AZ971" s="1320"/>
      <c r="BA971" s="1320"/>
      <c r="BB971" s="1320"/>
      <c r="BC971" s="1320"/>
    </row>
    <row r="972" spans="24:55" x14ac:dyDescent="0.25">
      <c r="X972" s="1320"/>
      <c r="Y972" s="1320"/>
      <c r="Z972" s="1320"/>
      <c r="AL972" s="1320"/>
      <c r="AM972" s="1320"/>
      <c r="AN972" s="1320"/>
      <c r="AO972" s="1320"/>
      <c r="AP972" s="1320"/>
      <c r="AQ972" s="1320"/>
      <c r="AR972" s="1320"/>
      <c r="AS972" s="1320"/>
      <c r="AT972" s="1320"/>
      <c r="AU972" s="1320"/>
      <c r="AV972" s="98"/>
      <c r="AW972" s="98"/>
      <c r="AX972" s="1320"/>
      <c r="AY972" s="1320"/>
      <c r="AZ972" s="1320"/>
      <c r="BA972" s="1320"/>
      <c r="BB972" s="1320"/>
      <c r="BC972" s="1320"/>
    </row>
    <row r="973" spans="24:55" x14ac:dyDescent="0.25">
      <c r="X973" s="1320"/>
      <c r="Y973" s="1320"/>
      <c r="Z973" s="1320"/>
      <c r="AL973" s="1320"/>
      <c r="AM973" s="1320"/>
      <c r="AN973" s="1320"/>
      <c r="AO973" s="1320"/>
      <c r="AP973" s="1320"/>
      <c r="AQ973" s="1320"/>
      <c r="AR973" s="1320"/>
      <c r="AS973" s="1320"/>
      <c r="AT973" s="1320"/>
      <c r="AU973" s="1320"/>
      <c r="AV973" s="98"/>
      <c r="AW973" s="98"/>
      <c r="AX973" s="1320"/>
      <c r="AY973" s="1320"/>
      <c r="AZ973" s="1320"/>
      <c r="BA973" s="1320"/>
      <c r="BB973" s="1320"/>
      <c r="BC973" s="1320"/>
    </row>
    <row r="974" spans="24:55" x14ac:dyDescent="0.25">
      <c r="X974" s="1320"/>
      <c r="Y974" s="1320"/>
      <c r="Z974" s="1320"/>
      <c r="AL974" s="1320"/>
      <c r="AM974" s="1320"/>
      <c r="AN974" s="1320"/>
      <c r="AO974" s="1320"/>
      <c r="AP974" s="1320"/>
      <c r="AQ974" s="1320"/>
      <c r="AR974" s="1320"/>
      <c r="AS974" s="1320"/>
      <c r="AT974" s="1320"/>
      <c r="AU974" s="1320"/>
      <c r="AV974" s="98"/>
      <c r="AW974" s="98"/>
      <c r="AX974" s="1320"/>
      <c r="AY974" s="1320"/>
      <c r="AZ974" s="1320"/>
      <c r="BA974" s="1320"/>
      <c r="BB974" s="1320"/>
      <c r="BC974" s="1320"/>
    </row>
    <row r="975" spans="24:55" x14ac:dyDescent="0.25">
      <c r="X975" s="1320"/>
      <c r="Y975" s="1320"/>
      <c r="Z975" s="1320"/>
      <c r="AL975" s="1320"/>
      <c r="AM975" s="1320"/>
      <c r="AN975" s="1320"/>
      <c r="AO975" s="1320"/>
      <c r="AP975" s="1320"/>
      <c r="AQ975" s="1320"/>
      <c r="AR975" s="1320"/>
      <c r="AS975" s="1320"/>
      <c r="AT975" s="1320"/>
      <c r="AU975" s="1320"/>
      <c r="AV975" s="98"/>
      <c r="AW975" s="98"/>
      <c r="AX975" s="1320"/>
      <c r="AY975" s="1320"/>
      <c r="AZ975" s="1320"/>
      <c r="BA975" s="1320"/>
      <c r="BB975" s="1320"/>
      <c r="BC975" s="1320"/>
    </row>
    <row r="976" spans="24:55" x14ac:dyDescent="0.25">
      <c r="X976" s="1320"/>
      <c r="Y976" s="1320"/>
      <c r="Z976" s="1320"/>
      <c r="AL976" s="1320"/>
      <c r="AM976" s="1320"/>
      <c r="AN976" s="1320"/>
      <c r="AO976" s="1320"/>
      <c r="AP976" s="1320"/>
      <c r="AQ976" s="1320"/>
      <c r="AR976" s="1320"/>
      <c r="AS976" s="1320"/>
      <c r="AT976" s="1320"/>
      <c r="AU976" s="1320"/>
      <c r="AV976" s="98"/>
      <c r="AW976" s="98"/>
      <c r="AX976" s="1320"/>
      <c r="AY976" s="1320"/>
      <c r="AZ976" s="1320"/>
      <c r="BA976" s="1320"/>
      <c r="BB976" s="1320"/>
      <c r="BC976" s="1320"/>
    </row>
    <row r="977" spans="24:55" x14ac:dyDescent="0.25">
      <c r="X977" s="1320"/>
      <c r="Y977" s="1320"/>
      <c r="Z977" s="1320"/>
      <c r="AL977" s="1320"/>
      <c r="AM977" s="1320"/>
      <c r="AN977" s="1320"/>
      <c r="AO977" s="1320"/>
      <c r="AP977" s="1320"/>
      <c r="AQ977" s="1320"/>
      <c r="AR977" s="1320"/>
      <c r="AS977" s="1320"/>
      <c r="AT977" s="1320"/>
      <c r="AU977" s="1320"/>
      <c r="AV977" s="98"/>
      <c r="AW977" s="98"/>
      <c r="AX977" s="1320"/>
      <c r="AY977" s="1320"/>
      <c r="AZ977" s="1320"/>
      <c r="BA977" s="1320"/>
      <c r="BB977" s="1320"/>
      <c r="BC977" s="1320"/>
    </row>
    <row r="978" spans="24:55" x14ac:dyDescent="0.25">
      <c r="X978" s="1320"/>
      <c r="Y978" s="1320"/>
      <c r="Z978" s="1320"/>
      <c r="AL978" s="1320"/>
      <c r="AM978" s="1320"/>
      <c r="AN978" s="1320"/>
      <c r="AO978" s="1320"/>
      <c r="AP978" s="1320"/>
      <c r="AQ978" s="1320"/>
      <c r="AR978" s="1320"/>
      <c r="AS978" s="1320"/>
      <c r="AT978" s="1320"/>
      <c r="AU978" s="1320"/>
      <c r="AV978" s="98"/>
      <c r="AW978" s="98"/>
      <c r="AX978" s="1320"/>
      <c r="AY978" s="1320"/>
      <c r="AZ978" s="1320"/>
      <c r="BA978" s="1320"/>
      <c r="BB978" s="1320"/>
      <c r="BC978" s="1320"/>
    </row>
    <row r="979" spans="24:55" x14ac:dyDescent="0.25">
      <c r="X979" s="1320"/>
      <c r="Y979" s="1320"/>
      <c r="Z979" s="1320"/>
      <c r="AL979" s="1320"/>
      <c r="AM979" s="1320"/>
      <c r="AN979" s="1320"/>
      <c r="AO979" s="1320"/>
      <c r="AP979" s="1320"/>
      <c r="AQ979" s="1320"/>
      <c r="AR979" s="1320"/>
      <c r="AS979" s="1320"/>
      <c r="AT979" s="1320"/>
      <c r="AU979" s="1320"/>
      <c r="AV979" s="98"/>
      <c r="AW979" s="98"/>
      <c r="AX979" s="1320"/>
      <c r="AY979" s="1320"/>
      <c r="AZ979" s="1320"/>
      <c r="BA979" s="1320"/>
      <c r="BB979" s="1320"/>
      <c r="BC979" s="1320"/>
    </row>
    <row r="980" spans="24:55" x14ac:dyDescent="0.25">
      <c r="X980" s="1320"/>
      <c r="Y980" s="1320"/>
      <c r="Z980" s="1320"/>
      <c r="AL980" s="1320"/>
      <c r="AM980" s="1320"/>
      <c r="AN980" s="1320"/>
      <c r="AO980" s="1320"/>
      <c r="AP980" s="1320"/>
      <c r="AQ980" s="1320"/>
      <c r="AR980" s="1320"/>
      <c r="AS980" s="1320"/>
      <c r="AT980" s="1320"/>
      <c r="AU980" s="1320"/>
      <c r="AV980" s="98"/>
      <c r="AW980" s="98"/>
      <c r="AX980" s="1320"/>
      <c r="AY980" s="1320"/>
      <c r="AZ980" s="1320"/>
      <c r="BA980" s="1320"/>
      <c r="BB980" s="1320"/>
      <c r="BC980" s="1320"/>
    </row>
    <row r="981" spans="24:55" x14ac:dyDescent="0.25">
      <c r="X981" s="1320"/>
      <c r="Y981" s="1320"/>
      <c r="Z981" s="1320"/>
      <c r="AL981" s="1320"/>
      <c r="AM981" s="1320"/>
      <c r="AN981" s="1320"/>
      <c r="AO981" s="1320"/>
      <c r="AP981" s="1320"/>
      <c r="AQ981" s="1320"/>
      <c r="AR981" s="1320"/>
      <c r="AS981" s="1320"/>
      <c r="AT981" s="1320"/>
      <c r="AU981" s="1320"/>
      <c r="AV981" s="98"/>
      <c r="AW981" s="98"/>
      <c r="AX981" s="1320"/>
      <c r="AY981" s="1320"/>
      <c r="AZ981" s="1320"/>
      <c r="BA981" s="1320"/>
      <c r="BB981" s="1320"/>
      <c r="BC981" s="1320"/>
    </row>
    <row r="982" spans="24:55" x14ac:dyDescent="0.25">
      <c r="X982" s="1320"/>
      <c r="Y982" s="1320"/>
      <c r="Z982" s="1320"/>
      <c r="AL982" s="1320"/>
      <c r="AM982" s="1320"/>
      <c r="AN982" s="1320"/>
      <c r="AO982" s="1320"/>
      <c r="AP982" s="1320"/>
      <c r="AQ982" s="1320"/>
      <c r="AR982" s="1320"/>
      <c r="AS982" s="1320"/>
      <c r="AT982" s="1320"/>
      <c r="AU982" s="1320"/>
      <c r="AV982" s="98"/>
      <c r="AW982" s="98"/>
      <c r="AX982" s="1320"/>
      <c r="AY982" s="1320"/>
      <c r="AZ982" s="1320"/>
      <c r="BA982" s="1320"/>
      <c r="BB982" s="1320"/>
      <c r="BC982" s="1320"/>
    </row>
    <row r="983" spans="24:55" x14ac:dyDescent="0.25">
      <c r="X983" s="1320"/>
      <c r="Y983" s="1320"/>
      <c r="Z983" s="1320"/>
      <c r="AL983" s="1320"/>
      <c r="AM983" s="1320"/>
      <c r="AN983" s="1320"/>
      <c r="AO983" s="1320"/>
      <c r="AP983" s="1320"/>
      <c r="AQ983" s="1320"/>
      <c r="AR983" s="1320"/>
      <c r="AS983" s="1320"/>
      <c r="AT983" s="1320"/>
      <c r="AU983" s="1320"/>
      <c r="AV983" s="98"/>
      <c r="AW983" s="98"/>
      <c r="AX983" s="1320"/>
      <c r="AY983" s="1320"/>
      <c r="AZ983" s="1320"/>
      <c r="BA983" s="1320"/>
      <c r="BB983" s="1320"/>
      <c r="BC983" s="1320"/>
    </row>
    <row r="984" spans="24:55" x14ac:dyDescent="0.25">
      <c r="X984" s="1320"/>
      <c r="Y984" s="1320"/>
      <c r="Z984" s="1320"/>
      <c r="AL984" s="1320"/>
      <c r="AM984" s="1320"/>
      <c r="AN984" s="1320"/>
      <c r="AO984" s="1320"/>
      <c r="AP984" s="1320"/>
      <c r="AQ984" s="1320"/>
      <c r="AR984" s="1320"/>
      <c r="AS984" s="1320"/>
      <c r="AT984" s="1320"/>
      <c r="AU984" s="1320"/>
      <c r="AV984" s="98"/>
      <c r="AW984" s="98"/>
      <c r="AX984" s="1320"/>
      <c r="AY984" s="1320"/>
      <c r="AZ984" s="1320"/>
      <c r="BA984" s="1320"/>
      <c r="BB984" s="1320"/>
      <c r="BC984" s="1320"/>
    </row>
    <row r="985" spans="24:55" x14ac:dyDescent="0.25">
      <c r="X985" s="1320"/>
      <c r="Y985" s="1320"/>
      <c r="Z985" s="1320"/>
      <c r="AL985" s="1320"/>
      <c r="AM985" s="1320"/>
      <c r="AN985" s="1320"/>
      <c r="AO985" s="1320"/>
      <c r="AP985" s="1320"/>
      <c r="AQ985" s="1320"/>
      <c r="AR985" s="1320"/>
      <c r="AS985" s="1320"/>
      <c r="AT985" s="1320"/>
      <c r="AU985" s="1320"/>
      <c r="AV985" s="98"/>
      <c r="AW985" s="98"/>
      <c r="AX985" s="1320"/>
      <c r="AY985" s="1320"/>
      <c r="AZ985" s="1320"/>
      <c r="BA985" s="1320"/>
      <c r="BB985" s="1320"/>
      <c r="BC985" s="1320"/>
    </row>
    <row r="986" spans="24:55" x14ac:dyDescent="0.25">
      <c r="X986" s="1320"/>
      <c r="Y986" s="1320"/>
      <c r="Z986" s="1320"/>
      <c r="AL986" s="1320"/>
      <c r="AM986" s="1320"/>
      <c r="AN986" s="1320"/>
      <c r="AO986" s="1320"/>
      <c r="AP986" s="1320"/>
      <c r="AQ986" s="1320"/>
      <c r="AR986" s="1320"/>
      <c r="AS986" s="1320"/>
      <c r="AT986" s="1320"/>
      <c r="AU986" s="1320"/>
      <c r="AV986" s="98"/>
      <c r="AW986" s="98"/>
      <c r="AX986" s="1320"/>
      <c r="AY986" s="1320"/>
      <c r="AZ986" s="1320"/>
      <c r="BA986" s="1320"/>
      <c r="BB986" s="1320"/>
      <c r="BC986" s="1320"/>
    </row>
    <row r="987" spans="24:55" x14ac:dyDescent="0.25">
      <c r="X987" s="1320"/>
      <c r="Y987" s="1320"/>
      <c r="Z987" s="1320"/>
      <c r="AL987" s="1320"/>
      <c r="AM987" s="1320"/>
      <c r="AN987" s="1320"/>
      <c r="AO987" s="1320"/>
      <c r="AP987" s="1320"/>
      <c r="AQ987" s="1320"/>
      <c r="AR987" s="1320"/>
      <c r="AS987" s="1320"/>
      <c r="AT987" s="1320"/>
      <c r="AU987" s="1320"/>
      <c r="AV987" s="98"/>
      <c r="AW987" s="98"/>
      <c r="AX987" s="1320"/>
      <c r="AY987" s="1320"/>
      <c r="AZ987" s="1320"/>
      <c r="BA987" s="1320"/>
      <c r="BB987" s="1320"/>
      <c r="BC987" s="1320"/>
    </row>
    <row r="988" spans="24:55" x14ac:dyDescent="0.25">
      <c r="X988" s="1320"/>
      <c r="Y988" s="1320"/>
      <c r="Z988" s="1320"/>
      <c r="AL988" s="1320"/>
      <c r="AM988" s="1320"/>
      <c r="AN988" s="1320"/>
      <c r="AO988" s="1320"/>
      <c r="AP988" s="1320"/>
      <c r="AQ988" s="1320"/>
      <c r="AR988" s="1320"/>
      <c r="AS988" s="1320"/>
      <c r="AT988" s="1320"/>
      <c r="AU988" s="1320"/>
      <c r="AV988" s="98"/>
      <c r="AW988" s="98"/>
      <c r="AX988" s="1320"/>
      <c r="AY988" s="1320"/>
      <c r="AZ988" s="1320"/>
      <c r="BA988" s="1320"/>
      <c r="BB988" s="1320"/>
      <c r="BC988" s="1320"/>
    </row>
    <row r="989" spans="24:55" x14ac:dyDescent="0.25">
      <c r="X989" s="1320"/>
      <c r="Y989" s="1320"/>
      <c r="Z989" s="1320"/>
      <c r="AL989" s="1320"/>
      <c r="AM989" s="1320"/>
      <c r="AN989" s="1320"/>
      <c r="AO989" s="1320"/>
      <c r="AP989" s="1320"/>
      <c r="AQ989" s="1320"/>
      <c r="AR989" s="1320"/>
      <c r="AS989" s="1320"/>
      <c r="AT989" s="1320"/>
      <c r="AU989" s="1320"/>
      <c r="AV989" s="98"/>
      <c r="AW989" s="98"/>
      <c r="AX989" s="1320"/>
      <c r="AY989" s="1320"/>
      <c r="AZ989" s="1320"/>
      <c r="BA989" s="1320"/>
      <c r="BB989" s="1320"/>
      <c r="BC989" s="1320"/>
    </row>
    <row r="990" spans="24:55" x14ac:dyDescent="0.25">
      <c r="X990" s="1320"/>
      <c r="Y990" s="1320"/>
      <c r="Z990" s="1320"/>
      <c r="AL990" s="1320"/>
      <c r="AM990" s="1320"/>
      <c r="AN990" s="1320"/>
      <c r="AO990" s="1320"/>
      <c r="AP990" s="1320"/>
      <c r="AQ990" s="1320"/>
      <c r="AR990" s="1320"/>
      <c r="AS990" s="1320"/>
      <c r="AT990" s="1320"/>
      <c r="AU990" s="1320"/>
      <c r="AV990" s="98"/>
      <c r="AW990" s="98"/>
      <c r="AX990" s="1320"/>
      <c r="AY990" s="1320"/>
      <c r="AZ990" s="1320"/>
      <c r="BA990" s="1320"/>
      <c r="BB990" s="1320"/>
      <c r="BC990" s="1320"/>
    </row>
    <row r="991" spans="24:55" x14ac:dyDescent="0.25">
      <c r="X991" s="1320"/>
      <c r="Y991" s="1320"/>
      <c r="Z991" s="1320"/>
      <c r="AL991" s="1320"/>
      <c r="AM991" s="1320"/>
      <c r="AN991" s="1320"/>
      <c r="AO991" s="1320"/>
      <c r="AP991" s="1320"/>
      <c r="AQ991" s="1320"/>
      <c r="AR991" s="1320"/>
      <c r="AS991" s="1320"/>
      <c r="AT991" s="1320"/>
      <c r="AU991" s="1320"/>
      <c r="AV991" s="98"/>
      <c r="AW991" s="98"/>
      <c r="AX991" s="1320"/>
      <c r="AY991" s="1320"/>
      <c r="AZ991" s="1320"/>
      <c r="BA991" s="1320"/>
      <c r="BB991" s="1320"/>
      <c r="BC991" s="1320"/>
    </row>
    <row r="992" spans="24:55" x14ac:dyDescent="0.25">
      <c r="X992" s="1320"/>
      <c r="Y992" s="1320"/>
      <c r="Z992" s="1320"/>
      <c r="AL992" s="1320"/>
      <c r="AM992" s="1320"/>
      <c r="AN992" s="1320"/>
      <c r="AO992" s="1320"/>
      <c r="AP992" s="1320"/>
      <c r="AQ992" s="1320"/>
      <c r="AR992" s="1320"/>
      <c r="AS992" s="1320"/>
      <c r="AT992" s="1320"/>
      <c r="AU992" s="1320"/>
      <c r="AV992" s="98"/>
      <c r="AW992" s="98"/>
      <c r="AX992" s="1320"/>
      <c r="AY992" s="1320"/>
      <c r="AZ992" s="1320"/>
      <c r="BA992" s="1320"/>
      <c r="BB992" s="1320"/>
      <c r="BC992" s="1320"/>
    </row>
    <row r="993" spans="24:55" x14ac:dyDescent="0.25">
      <c r="X993" s="1320"/>
      <c r="Y993" s="1320"/>
      <c r="Z993" s="1320"/>
      <c r="AL993" s="1320"/>
      <c r="AM993" s="1320"/>
      <c r="AN993" s="1320"/>
      <c r="AO993" s="1320"/>
      <c r="AP993" s="1320"/>
      <c r="AQ993" s="1320"/>
      <c r="AR993" s="1320"/>
      <c r="AS993" s="1320"/>
      <c r="AT993" s="1320"/>
      <c r="AU993" s="1320"/>
      <c r="AV993" s="98"/>
      <c r="AW993" s="98"/>
      <c r="AX993" s="1320"/>
      <c r="AY993" s="1320"/>
      <c r="AZ993" s="1320"/>
      <c r="BA993" s="1320"/>
      <c r="BB993" s="1320"/>
      <c r="BC993" s="1320"/>
    </row>
    <row r="994" spans="24:55" x14ac:dyDescent="0.25">
      <c r="X994" s="1320"/>
      <c r="Y994" s="1320"/>
      <c r="Z994" s="1320"/>
      <c r="AL994" s="1320"/>
      <c r="AM994" s="1320"/>
      <c r="AN994" s="1320"/>
      <c r="AO994" s="1320"/>
      <c r="AP994" s="1320"/>
      <c r="AQ994" s="1320"/>
      <c r="AR994" s="1320"/>
      <c r="AS994" s="1320"/>
      <c r="AT994" s="1320"/>
      <c r="AU994" s="1320"/>
      <c r="AV994" s="98"/>
      <c r="AW994" s="98"/>
      <c r="AX994" s="1320"/>
      <c r="AY994" s="1320"/>
      <c r="AZ994" s="1320"/>
      <c r="BA994" s="1320"/>
      <c r="BB994" s="1320"/>
      <c r="BC994" s="1320"/>
    </row>
    <row r="995" spans="24:55" x14ac:dyDescent="0.25">
      <c r="X995" s="1320"/>
      <c r="Y995" s="1320"/>
      <c r="Z995" s="1320"/>
      <c r="AL995" s="1320"/>
      <c r="AM995" s="1320"/>
      <c r="AN995" s="1320"/>
      <c r="AO995" s="1320"/>
      <c r="AP995" s="1320"/>
      <c r="AQ995" s="1320"/>
      <c r="AR995" s="1320"/>
      <c r="AS995" s="1320"/>
      <c r="AT995" s="1320"/>
      <c r="AU995" s="1320"/>
      <c r="AV995" s="98"/>
      <c r="AW995" s="98"/>
      <c r="AX995" s="1320"/>
      <c r="AY995" s="1320"/>
      <c r="AZ995" s="1320"/>
      <c r="BA995" s="1320"/>
      <c r="BB995" s="1320"/>
      <c r="BC995" s="1320"/>
    </row>
    <row r="996" spans="24:55" x14ac:dyDescent="0.25">
      <c r="X996" s="1320"/>
      <c r="Y996" s="1320"/>
      <c r="Z996" s="1320"/>
      <c r="AL996" s="1320"/>
      <c r="AM996" s="1320"/>
      <c r="AN996" s="1320"/>
      <c r="AO996" s="1320"/>
      <c r="AP996" s="1320"/>
      <c r="AQ996" s="1320"/>
      <c r="AR996" s="1320"/>
      <c r="AS996" s="1320"/>
      <c r="AT996" s="1320"/>
      <c r="AU996" s="1320"/>
      <c r="AV996" s="98"/>
      <c r="AW996" s="98"/>
      <c r="AX996" s="1320"/>
      <c r="AY996" s="1320"/>
      <c r="AZ996" s="1320"/>
      <c r="BA996" s="1320"/>
      <c r="BB996" s="1320"/>
      <c r="BC996" s="1320"/>
    </row>
    <row r="997" spans="24:55" x14ac:dyDescent="0.25">
      <c r="X997" s="1320"/>
      <c r="Y997" s="1320"/>
      <c r="Z997" s="1320"/>
      <c r="AL997" s="1320"/>
      <c r="AM997" s="1320"/>
      <c r="AN997" s="1320"/>
      <c r="AO997" s="1320"/>
      <c r="AP997" s="1320"/>
      <c r="AQ997" s="1320"/>
      <c r="AR997" s="1320"/>
      <c r="AS997" s="1320"/>
      <c r="AT997" s="1320"/>
      <c r="AU997" s="1320"/>
      <c r="AV997" s="98"/>
      <c r="AW997" s="98"/>
      <c r="AX997" s="1320"/>
      <c r="AY997" s="1320"/>
      <c r="AZ997" s="1320"/>
      <c r="BA997" s="1320"/>
      <c r="BB997" s="1320"/>
      <c r="BC997" s="1320"/>
    </row>
    <row r="998" spans="24:55" x14ac:dyDescent="0.25">
      <c r="X998" s="1320"/>
      <c r="Y998" s="1320"/>
      <c r="Z998" s="1320"/>
      <c r="AL998" s="1320"/>
      <c r="AM998" s="1320"/>
      <c r="AN998" s="1320"/>
      <c r="AO998" s="1320"/>
      <c r="AP998" s="1320"/>
      <c r="AQ998" s="1320"/>
      <c r="AR998" s="1320"/>
      <c r="AS998" s="1320"/>
      <c r="AT998" s="1320"/>
      <c r="AU998" s="1320"/>
      <c r="AV998" s="98"/>
      <c r="AW998" s="98"/>
      <c r="AX998" s="1320"/>
      <c r="AY998" s="1320"/>
      <c r="AZ998" s="1320"/>
      <c r="BA998" s="1320"/>
      <c r="BB998" s="1320"/>
      <c r="BC998" s="1320"/>
    </row>
    <row r="999" spans="24:55" x14ac:dyDescent="0.25">
      <c r="X999" s="1320"/>
      <c r="Y999" s="1320"/>
      <c r="Z999" s="1320"/>
      <c r="AL999" s="1320"/>
      <c r="AM999" s="1320"/>
      <c r="AN999" s="1320"/>
      <c r="AO999" s="1320"/>
      <c r="AP999" s="1320"/>
      <c r="AQ999" s="1320"/>
      <c r="AR999" s="1320"/>
      <c r="AS999" s="1320"/>
      <c r="AT999" s="1320"/>
      <c r="AU999" s="1320"/>
      <c r="AV999" s="98"/>
      <c r="AW999" s="98"/>
      <c r="AX999" s="1320"/>
      <c r="AY999" s="1320"/>
      <c r="AZ999" s="1320"/>
      <c r="BA999" s="1320"/>
      <c r="BB999" s="1320"/>
      <c r="BC999" s="1320"/>
    </row>
    <row r="1000" spans="24:55" x14ac:dyDescent="0.25">
      <c r="X1000" s="1320"/>
      <c r="Y1000" s="1320"/>
      <c r="Z1000" s="1320"/>
      <c r="AL1000" s="1320"/>
      <c r="AM1000" s="1320"/>
      <c r="AN1000" s="1320"/>
      <c r="AO1000" s="1320"/>
      <c r="AP1000" s="1320"/>
      <c r="AQ1000" s="1320"/>
      <c r="AR1000" s="1320"/>
      <c r="AS1000" s="1320"/>
      <c r="AT1000" s="1320"/>
      <c r="AU1000" s="1320"/>
      <c r="AV1000" s="98"/>
      <c r="AW1000" s="98"/>
      <c r="AX1000" s="1320"/>
      <c r="AY1000" s="1320"/>
      <c r="AZ1000" s="1320"/>
      <c r="BA1000" s="1320"/>
      <c r="BB1000" s="1320"/>
      <c r="BC1000" s="1320"/>
    </row>
    <row r="1001" spans="24:55" x14ac:dyDescent="0.25">
      <c r="X1001" s="1320"/>
      <c r="Y1001" s="1320"/>
      <c r="Z1001" s="1320"/>
      <c r="AL1001" s="1320"/>
      <c r="AM1001" s="1320"/>
      <c r="AN1001" s="1320"/>
      <c r="AO1001" s="1320"/>
      <c r="AP1001" s="1320"/>
      <c r="AQ1001" s="1320"/>
      <c r="AR1001" s="1320"/>
      <c r="AS1001" s="1320"/>
      <c r="AT1001" s="1320"/>
      <c r="AU1001" s="1320"/>
      <c r="AV1001" s="98"/>
      <c r="AW1001" s="98"/>
      <c r="AX1001" s="1320"/>
      <c r="AY1001" s="1320"/>
      <c r="AZ1001" s="1320"/>
      <c r="BA1001" s="1320"/>
      <c r="BB1001" s="1320"/>
      <c r="BC1001" s="1320"/>
    </row>
    <row r="1002" spans="24:55" x14ac:dyDescent="0.25">
      <c r="X1002" s="1320"/>
      <c r="Y1002" s="1320"/>
      <c r="Z1002" s="1320"/>
      <c r="AL1002" s="1320"/>
      <c r="AM1002" s="1320"/>
      <c r="AN1002" s="1320"/>
      <c r="AO1002" s="1320"/>
      <c r="AP1002" s="1320"/>
      <c r="AQ1002" s="1320"/>
      <c r="AR1002" s="1320"/>
      <c r="AS1002" s="1320"/>
      <c r="AT1002" s="1320"/>
      <c r="AU1002" s="1320"/>
      <c r="AV1002" s="98"/>
      <c r="AW1002" s="98"/>
      <c r="AX1002" s="1320"/>
      <c r="AY1002" s="1320"/>
      <c r="AZ1002" s="1320"/>
      <c r="BA1002" s="1320"/>
      <c r="BB1002" s="1320"/>
      <c r="BC1002" s="1320"/>
    </row>
    <row r="1003" spans="24:55" x14ac:dyDescent="0.25">
      <c r="X1003" s="1320"/>
      <c r="Y1003" s="1320"/>
      <c r="Z1003" s="1320"/>
      <c r="AL1003" s="1320"/>
      <c r="AM1003" s="1320"/>
      <c r="AN1003" s="1320"/>
      <c r="AO1003" s="1320"/>
      <c r="AP1003" s="1320"/>
      <c r="AQ1003" s="1320"/>
      <c r="AR1003" s="1320"/>
      <c r="AS1003" s="1320"/>
      <c r="AT1003" s="1320"/>
      <c r="AU1003" s="1320"/>
      <c r="AV1003" s="98"/>
      <c r="AW1003" s="98"/>
      <c r="AX1003" s="1320"/>
      <c r="AY1003" s="1320"/>
      <c r="AZ1003" s="1320"/>
      <c r="BA1003" s="1320"/>
      <c r="BB1003" s="1320"/>
      <c r="BC1003" s="1320"/>
    </row>
    <row r="1004" spans="24:55" x14ac:dyDescent="0.25">
      <c r="X1004" s="1320"/>
      <c r="Y1004" s="1320"/>
      <c r="Z1004" s="1320"/>
      <c r="AL1004" s="1320"/>
      <c r="AM1004" s="1320"/>
      <c r="AN1004" s="1320"/>
      <c r="AO1004" s="1320"/>
      <c r="AP1004" s="1320"/>
      <c r="AQ1004" s="1320"/>
      <c r="AR1004" s="1320"/>
      <c r="AS1004" s="1320"/>
      <c r="AT1004" s="1320"/>
      <c r="AU1004" s="1320"/>
      <c r="AV1004" s="98"/>
      <c r="AW1004" s="98"/>
      <c r="AX1004" s="1320"/>
      <c r="AY1004" s="1320"/>
      <c r="AZ1004" s="1320"/>
      <c r="BA1004" s="1320"/>
      <c r="BB1004" s="1320"/>
      <c r="BC1004" s="1320"/>
    </row>
    <row r="1005" spans="24:55" x14ac:dyDescent="0.25">
      <c r="X1005" s="1320"/>
      <c r="Y1005" s="1320"/>
      <c r="Z1005" s="1320"/>
      <c r="AL1005" s="1320"/>
      <c r="AM1005" s="1320"/>
      <c r="AN1005" s="1320"/>
      <c r="AO1005" s="1320"/>
      <c r="AP1005" s="1320"/>
      <c r="AQ1005" s="1320"/>
      <c r="AR1005" s="1320"/>
      <c r="AS1005" s="1320"/>
      <c r="AT1005" s="1320"/>
      <c r="AU1005" s="1320"/>
      <c r="AV1005" s="98"/>
      <c r="AW1005" s="98"/>
      <c r="AX1005" s="1320"/>
      <c r="AY1005" s="1320"/>
      <c r="AZ1005" s="1320"/>
      <c r="BA1005" s="1320"/>
      <c r="BB1005" s="1320"/>
      <c r="BC1005" s="1320"/>
    </row>
    <row r="1006" spans="24:55" x14ac:dyDescent="0.25">
      <c r="X1006" s="1320"/>
      <c r="Y1006" s="1320"/>
      <c r="Z1006" s="1320"/>
      <c r="AL1006" s="1320"/>
      <c r="AM1006" s="1320"/>
      <c r="AN1006" s="1320"/>
      <c r="AO1006" s="1320"/>
      <c r="AP1006" s="1320"/>
      <c r="AQ1006" s="1320"/>
      <c r="AR1006" s="1320"/>
      <c r="AS1006" s="1320"/>
      <c r="AT1006" s="1320"/>
      <c r="AU1006" s="1320"/>
      <c r="AV1006" s="98"/>
      <c r="AW1006" s="98"/>
      <c r="AX1006" s="1320"/>
      <c r="AY1006" s="1320"/>
      <c r="AZ1006" s="1320"/>
      <c r="BA1006" s="1320"/>
      <c r="BB1006" s="1320"/>
      <c r="BC1006" s="1320"/>
    </row>
    <row r="1007" spans="24:55" x14ac:dyDescent="0.25">
      <c r="X1007" s="1320"/>
      <c r="Y1007" s="1320"/>
      <c r="Z1007" s="1320"/>
      <c r="AL1007" s="1320"/>
      <c r="AM1007" s="1320"/>
      <c r="AN1007" s="1320"/>
      <c r="AO1007" s="1320"/>
      <c r="AP1007" s="1320"/>
      <c r="AQ1007" s="1320"/>
      <c r="AR1007" s="1320"/>
      <c r="AS1007" s="1320"/>
      <c r="AT1007" s="1320"/>
      <c r="AU1007" s="1320"/>
      <c r="AV1007" s="98"/>
      <c r="AW1007" s="98"/>
      <c r="AX1007" s="1320"/>
      <c r="AY1007" s="1320"/>
      <c r="AZ1007" s="1320"/>
      <c r="BA1007" s="1320"/>
      <c r="BB1007" s="1320"/>
      <c r="BC1007" s="1320"/>
    </row>
    <row r="1008" spans="24:55" x14ac:dyDescent="0.25">
      <c r="X1008" s="1320"/>
      <c r="Y1008" s="1320"/>
      <c r="Z1008" s="1320"/>
      <c r="AL1008" s="1320"/>
      <c r="AM1008" s="1320"/>
      <c r="AN1008" s="1320"/>
      <c r="AO1008" s="1320"/>
      <c r="AP1008" s="1320"/>
      <c r="AQ1008" s="1320"/>
      <c r="AR1008" s="1320"/>
      <c r="AS1008" s="1320"/>
      <c r="AT1008" s="1320"/>
      <c r="AU1008" s="1320"/>
      <c r="AV1008" s="98"/>
      <c r="AW1008" s="98"/>
      <c r="AX1008" s="1320"/>
      <c r="AY1008" s="1320"/>
      <c r="AZ1008" s="1320"/>
      <c r="BA1008" s="1320"/>
      <c r="BB1008" s="1320"/>
      <c r="BC1008" s="1320"/>
    </row>
    <row r="1009" spans="24:55" x14ac:dyDescent="0.25">
      <c r="X1009" s="1320"/>
      <c r="Y1009" s="1320"/>
      <c r="Z1009" s="1320"/>
      <c r="AL1009" s="1320"/>
      <c r="AM1009" s="1320"/>
      <c r="AN1009" s="1320"/>
      <c r="AO1009" s="1320"/>
      <c r="AP1009" s="1320"/>
      <c r="AQ1009" s="1320"/>
      <c r="AR1009" s="1320"/>
      <c r="AS1009" s="1320"/>
      <c r="AT1009" s="1320"/>
      <c r="AU1009" s="1320"/>
      <c r="AV1009" s="98"/>
      <c r="AW1009" s="98"/>
      <c r="AX1009" s="1320"/>
      <c r="AY1009" s="1320"/>
      <c r="AZ1009" s="1320"/>
      <c r="BA1009" s="1320"/>
      <c r="BB1009" s="1320"/>
      <c r="BC1009" s="1320"/>
    </row>
    <row r="1010" spans="24:55" x14ac:dyDescent="0.25">
      <c r="X1010" s="1320"/>
      <c r="Y1010" s="1320"/>
      <c r="Z1010" s="1320"/>
      <c r="AL1010" s="1320"/>
      <c r="AM1010" s="1320"/>
      <c r="AN1010" s="1320"/>
      <c r="AO1010" s="1320"/>
      <c r="AP1010" s="1320"/>
      <c r="AQ1010" s="1320"/>
      <c r="AR1010" s="1320"/>
      <c r="AS1010" s="1320"/>
      <c r="AT1010" s="1320"/>
      <c r="AU1010" s="1320"/>
      <c r="AV1010" s="98"/>
      <c r="AW1010" s="98"/>
      <c r="AX1010" s="1320"/>
      <c r="AY1010" s="1320"/>
      <c r="AZ1010" s="1320"/>
      <c r="BA1010" s="1320"/>
      <c r="BB1010" s="1320"/>
      <c r="BC1010" s="1320"/>
    </row>
    <row r="1011" spans="24:55" x14ac:dyDescent="0.25">
      <c r="X1011" s="1320"/>
      <c r="Y1011" s="1320"/>
      <c r="Z1011" s="1320"/>
      <c r="AL1011" s="1320"/>
      <c r="AM1011" s="1320"/>
      <c r="AN1011" s="1320"/>
      <c r="AO1011" s="1320"/>
      <c r="AP1011" s="1320"/>
      <c r="AQ1011" s="1320"/>
      <c r="AR1011" s="1320"/>
      <c r="AS1011" s="1320"/>
      <c r="AT1011" s="1320"/>
      <c r="AU1011" s="1320"/>
      <c r="AV1011" s="98"/>
      <c r="AW1011" s="98"/>
      <c r="AX1011" s="1320"/>
      <c r="AY1011" s="1320"/>
      <c r="AZ1011" s="1320"/>
      <c r="BA1011" s="1320"/>
      <c r="BB1011" s="1320"/>
      <c r="BC1011" s="1320"/>
    </row>
    <row r="1012" spans="24:55" x14ac:dyDescent="0.25">
      <c r="X1012" s="1320"/>
      <c r="Y1012" s="1320"/>
      <c r="Z1012" s="1320"/>
      <c r="AL1012" s="1320"/>
      <c r="AM1012" s="1320"/>
      <c r="AN1012" s="1320"/>
      <c r="AO1012" s="1320"/>
      <c r="AP1012" s="1320"/>
      <c r="AQ1012" s="1320"/>
      <c r="AR1012" s="1320"/>
      <c r="AS1012" s="1320"/>
      <c r="AT1012" s="1320"/>
      <c r="AU1012" s="1320"/>
      <c r="AV1012" s="98"/>
      <c r="AW1012" s="98"/>
      <c r="AX1012" s="1320"/>
      <c r="AY1012" s="1320"/>
      <c r="AZ1012" s="1320"/>
      <c r="BA1012" s="1320"/>
      <c r="BB1012" s="1320"/>
      <c r="BC1012" s="1320"/>
    </row>
    <row r="1013" spans="24:55" x14ac:dyDescent="0.25">
      <c r="X1013" s="1320"/>
      <c r="Y1013" s="1320"/>
      <c r="Z1013" s="1320"/>
      <c r="AL1013" s="1320"/>
      <c r="AM1013" s="1320"/>
      <c r="AN1013" s="1320"/>
      <c r="AO1013" s="1320"/>
      <c r="AP1013" s="1320"/>
      <c r="AQ1013" s="1320"/>
      <c r="AR1013" s="1320"/>
      <c r="AS1013" s="1320"/>
      <c r="AT1013" s="1320"/>
      <c r="AU1013" s="1320"/>
      <c r="AV1013" s="98"/>
      <c r="AW1013" s="98"/>
      <c r="AX1013" s="1320"/>
      <c r="AY1013" s="1320"/>
      <c r="AZ1013" s="1320"/>
      <c r="BA1013" s="1320"/>
      <c r="BB1013" s="1320"/>
      <c r="BC1013" s="1320"/>
    </row>
    <row r="1014" spans="24:55" x14ac:dyDescent="0.25">
      <c r="X1014" s="1320"/>
      <c r="Y1014" s="1320"/>
      <c r="Z1014" s="1320"/>
      <c r="AL1014" s="1320"/>
      <c r="AM1014" s="1320"/>
      <c r="AN1014" s="1320"/>
      <c r="AO1014" s="1320"/>
      <c r="AP1014" s="1320"/>
      <c r="AQ1014" s="1320"/>
      <c r="AR1014" s="1320"/>
      <c r="AS1014" s="1320"/>
      <c r="AT1014" s="1320"/>
      <c r="AU1014" s="1320"/>
      <c r="AV1014" s="98"/>
      <c r="AW1014" s="98"/>
      <c r="AX1014" s="1320"/>
      <c r="AY1014" s="1320"/>
      <c r="AZ1014" s="1320"/>
      <c r="BA1014" s="1320"/>
      <c r="BB1014" s="1320"/>
      <c r="BC1014" s="1320"/>
    </row>
    <row r="1015" spans="24:55" x14ac:dyDescent="0.25">
      <c r="X1015" s="1320"/>
      <c r="Y1015" s="1320"/>
      <c r="Z1015" s="1320"/>
      <c r="AL1015" s="1320"/>
      <c r="AM1015" s="1320"/>
      <c r="AN1015" s="1320"/>
      <c r="AO1015" s="1320"/>
      <c r="AP1015" s="1320"/>
      <c r="AQ1015" s="1320"/>
      <c r="AR1015" s="1320"/>
      <c r="AS1015" s="1320"/>
      <c r="AT1015" s="1320"/>
      <c r="AU1015" s="1320"/>
      <c r="AV1015" s="98"/>
      <c r="AW1015" s="98"/>
      <c r="AX1015" s="1320"/>
      <c r="AY1015" s="1320"/>
      <c r="AZ1015" s="1320"/>
      <c r="BA1015" s="1320"/>
      <c r="BB1015" s="1320"/>
      <c r="BC1015" s="1320"/>
    </row>
    <row r="1016" spans="24:55" x14ac:dyDescent="0.25">
      <c r="X1016" s="1320"/>
      <c r="Y1016" s="1320"/>
      <c r="Z1016" s="1320"/>
      <c r="AL1016" s="1320"/>
      <c r="AM1016" s="1320"/>
      <c r="AN1016" s="1320"/>
      <c r="AO1016" s="1320"/>
      <c r="AP1016" s="1320"/>
      <c r="AQ1016" s="1320"/>
      <c r="AR1016" s="1320"/>
      <c r="AS1016" s="1320"/>
      <c r="AT1016" s="1320"/>
      <c r="AU1016" s="1320"/>
      <c r="AV1016" s="98"/>
      <c r="AW1016" s="98"/>
      <c r="AX1016" s="1320"/>
      <c r="AY1016" s="1320"/>
      <c r="AZ1016" s="1320"/>
      <c r="BA1016" s="1320"/>
      <c r="BB1016" s="1320"/>
      <c r="BC1016" s="1320"/>
    </row>
    <row r="1017" spans="24:55" x14ac:dyDescent="0.25">
      <c r="X1017" s="1320"/>
      <c r="Y1017" s="1320"/>
      <c r="Z1017" s="1320"/>
      <c r="AL1017" s="1320"/>
      <c r="AM1017" s="1320"/>
      <c r="AN1017" s="1320"/>
      <c r="AO1017" s="1320"/>
      <c r="AP1017" s="1320"/>
      <c r="AQ1017" s="1320"/>
      <c r="AR1017" s="1320"/>
      <c r="AS1017" s="1320"/>
      <c r="AT1017" s="1320"/>
      <c r="AU1017" s="1320"/>
      <c r="AV1017" s="98"/>
      <c r="AW1017" s="98"/>
      <c r="AX1017" s="1320"/>
      <c r="AY1017" s="1320"/>
      <c r="AZ1017" s="1320"/>
      <c r="BA1017" s="1320"/>
      <c r="BB1017" s="1320"/>
      <c r="BC1017" s="1320"/>
    </row>
    <row r="1018" spans="24:55" x14ac:dyDescent="0.25">
      <c r="X1018" s="1320"/>
      <c r="Y1018" s="1320"/>
      <c r="Z1018" s="1320"/>
      <c r="AL1018" s="1320"/>
      <c r="AM1018" s="1320"/>
      <c r="AN1018" s="1320"/>
      <c r="AO1018" s="1320"/>
      <c r="AP1018" s="1320"/>
      <c r="AQ1018" s="1320"/>
      <c r="AR1018" s="1320"/>
      <c r="AS1018" s="1320"/>
      <c r="AT1018" s="1320"/>
      <c r="AU1018" s="1320"/>
      <c r="AV1018" s="98"/>
      <c r="AW1018" s="98"/>
      <c r="AX1018" s="1320"/>
      <c r="AY1018" s="1320"/>
      <c r="AZ1018" s="1320"/>
      <c r="BA1018" s="1320"/>
      <c r="BB1018" s="1320"/>
      <c r="BC1018" s="1320"/>
    </row>
    <row r="1019" spans="24:55" x14ac:dyDescent="0.25">
      <c r="X1019" s="1320"/>
      <c r="Y1019" s="1320"/>
      <c r="Z1019" s="1320"/>
      <c r="AL1019" s="1320"/>
      <c r="AM1019" s="1320"/>
      <c r="AN1019" s="1320"/>
      <c r="AO1019" s="1320"/>
      <c r="AP1019" s="1320"/>
      <c r="AQ1019" s="1320"/>
      <c r="AR1019" s="1320"/>
      <c r="AS1019" s="1320"/>
      <c r="AT1019" s="1320"/>
      <c r="AU1019" s="1320"/>
      <c r="AV1019" s="98"/>
      <c r="AW1019" s="98"/>
      <c r="AX1019" s="1320"/>
      <c r="AY1019" s="1320"/>
      <c r="AZ1019" s="1320"/>
      <c r="BA1019" s="1320"/>
      <c r="BB1019" s="1320"/>
      <c r="BC1019" s="1320"/>
    </row>
    <row r="1020" spans="24:55" x14ac:dyDescent="0.25">
      <c r="X1020" s="1320"/>
      <c r="Y1020" s="1320"/>
      <c r="Z1020" s="1320"/>
      <c r="AL1020" s="1320"/>
      <c r="AM1020" s="1320"/>
      <c r="AN1020" s="1320"/>
      <c r="AO1020" s="1320"/>
      <c r="AP1020" s="1320"/>
      <c r="AQ1020" s="1320"/>
      <c r="AR1020" s="1320"/>
      <c r="AS1020" s="1320"/>
      <c r="AT1020" s="1320"/>
      <c r="AU1020" s="1320"/>
      <c r="AV1020" s="98"/>
      <c r="AW1020" s="98"/>
      <c r="AX1020" s="1320"/>
      <c r="AY1020" s="1320"/>
      <c r="AZ1020" s="1320"/>
      <c r="BA1020" s="1320"/>
      <c r="BB1020" s="1320"/>
      <c r="BC1020" s="1320"/>
    </row>
    <row r="1021" spans="24:55" x14ac:dyDescent="0.25">
      <c r="X1021" s="1320"/>
      <c r="Y1021" s="1320"/>
      <c r="Z1021" s="1320"/>
      <c r="AL1021" s="1320"/>
      <c r="AM1021" s="1320"/>
      <c r="AN1021" s="1320"/>
      <c r="AO1021" s="1320"/>
      <c r="AP1021" s="1320"/>
      <c r="AQ1021" s="1320"/>
      <c r="AR1021" s="1320"/>
      <c r="AS1021" s="1320"/>
      <c r="AT1021" s="1320"/>
      <c r="AU1021" s="1320"/>
      <c r="AV1021" s="98"/>
      <c r="AW1021" s="98"/>
      <c r="AX1021" s="1320"/>
      <c r="AY1021" s="1320"/>
      <c r="AZ1021" s="1320"/>
      <c r="BA1021" s="1320"/>
      <c r="BB1021" s="1320"/>
      <c r="BC1021" s="1320"/>
    </row>
    <row r="1022" spans="24:55" x14ac:dyDescent="0.25">
      <c r="X1022" s="1320"/>
      <c r="Y1022" s="1320"/>
      <c r="Z1022" s="1320"/>
      <c r="AL1022" s="1320"/>
      <c r="AM1022" s="1320"/>
      <c r="AN1022" s="1320"/>
      <c r="AO1022" s="1320"/>
      <c r="AP1022" s="1320"/>
      <c r="AQ1022" s="1320"/>
      <c r="AR1022" s="1320"/>
      <c r="AS1022" s="1320"/>
      <c r="AT1022" s="1320"/>
      <c r="AU1022" s="1320"/>
      <c r="AV1022" s="98"/>
      <c r="AW1022" s="98"/>
      <c r="AX1022" s="1320"/>
      <c r="AY1022" s="1320"/>
      <c r="AZ1022" s="1320"/>
      <c r="BA1022" s="1320"/>
      <c r="BB1022" s="1320"/>
      <c r="BC1022" s="1320"/>
    </row>
    <row r="1023" spans="24:55" x14ac:dyDescent="0.25">
      <c r="X1023" s="1320"/>
      <c r="Y1023" s="1320"/>
      <c r="Z1023" s="1320"/>
      <c r="AL1023" s="1320"/>
      <c r="AM1023" s="1320"/>
      <c r="AN1023" s="1320"/>
      <c r="AO1023" s="1320"/>
      <c r="AP1023" s="1320"/>
      <c r="AQ1023" s="1320"/>
      <c r="AR1023" s="1320"/>
      <c r="AS1023" s="1320"/>
      <c r="AT1023" s="1320"/>
      <c r="AU1023" s="1320"/>
      <c r="AV1023" s="98"/>
      <c r="AW1023" s="98"/>
      <c r="AX1023" s="1320"/>
      <c r="AY1023" s="1320"/>
      <c r="AZ1023" s="1320"/>
      <c r="BA1023" s="1320"/>
      <c r="BB1023" s="1320"/>
      <c r="BC1023" s="1320"/>
    </row>
    <row r="1024" spans="24:55" x14ac:dyDescent="0.25">
      <c r="X1024" s="1320"/>
      <c r="Y1024" s="1320"/>
      <c r="Z1024" s="1320"/>
      <c r="AL1024" s="1320"/>
      <c r="AM1024" s="1320"/>
      <c r="AN1024" s="1320"/>
      <c r="AO1024" s="1320"/>
      <c r="AP1024" s="1320"/>
      <c r="AQ1024" s="1320"/>
      <c r="AR1024" s="1320"/>
      <c r="AS1024" s="1320"/>
      <c r="AT1024" s="1320"/>
      <c r="AU1024" s="1320"/>
      <c r="AV1024" s="98"/>
      <c r="AW1024" s="98"/>
      <c r="AX1024" s="1320"/>
      <c r="AY1024" s="1320"/>
      <c r="AZ1024" s="1320"/>
      <c r="BA1024" s="1320"/>
      <c r="BB1024" s="1320"/>
      <c r="BC1024" s="1320"/>
    </row>
    <row r="1025" spans="24:55" x14ac:dyDescent="0.25">
      <c r="X1025" s="1320"/>
      <c r="Y1025" s="1320"/>
      <c r="Z1025" s="1320"/>
      <c r="AL1025" s="1320"/>
      <c r="AM1025" s="1320"/>
      <c r="AN1025" s="1320"/>
      <c r="AO1025" s="1320"/>
      <c r="AP1025" s="1320"/>
      <c r="AQ1025" s="1320"/>
      <c r="AR1025" s="1320"/>
      <c r="AS1025" s="1320"/>
      <c r="AT1025" s="1320"/>
      <c r="AU1025" s="1320"/>
      <c r="AV1025" s="98"/>
      <c r="AW1025" s="98"/>
      <c r="AX1025" s="1320"/>
      <c r="AY1025" s="1320"/>
      <c r="AZ1025" s="1320"/>
      <c r="BA1025" s="1320"/>
      <c r="BB1025" s="1320"/>
      <c r="BC1025" s="1320"/>
    </row>
    <row r="1026" spans="24:55" x14ac:dyDescent="0.25">
      <c r="X1026" s="1320"/>
      <c r="Y1026" s="1320"/>
      <c r="Z1026" s="1320"/>
      <c r="AL1026" s="1320"/>
      <c r="AM1026" s="1320"/>
      <c r="AN1026" s="1320"/>
      <c r="AO1026" s="1320"/>
      <c r="AP1026" s="1320"/>
      <c r="AQ1026" s="1320"/>
      <c r="AR1026" s="1320"/>
      <c r="AS1026" s="1320"/>
      <c r="AT1026" s="1320"/>
      <c r="AU1026" s="1320"/>
      <c r="AV1026" s="98"/>
      <c r="AW1026" s="98"/>
      <c r="AX1026" s="1320"/>
      <c r="AY1026" s="1320"/>
      <c r="AZ1026" s="1320"/>
      <c r="BA1026" s="1320"/>
      <c r="BB1026" s="1320"/>
      <c r="BC1026" s="1320"/>
    </row>
    <row r="1027" spans="24:55" x14ac:dyDescent="0.25">
      <c r="X1027" s="1320"/>
      <c r="Y1027" s="1320"/>
      <c r="Z1027" s="1320"/>
      <c r="AL1027" s="1320"/>
      <c r="AM1027" s="1320"/>
      <c r="AN1027" s="1320"/>
      <c r="AO1027" s="1320"/>
      <c r="AP1027" s="1320"/>
      <c r="AQ1027" s="1320"/>
      <c r="AR1027" s="1320"/>
      <c r="AS1027" s="1320"/>
      <c r="AT1027" s="1320"/>
      <c r="AU1027" s="1320"/>
      <c r="AV1027" s="98"/>
      <c r="AW1027" s="98"/>
      <c r="AX1027" s="1320"/>
      <c r="AY1027" s="1320"/>
      <c r="AZ1027" s="1320"/>
      <c r="BA1027" s="1320"/>
      <c r="BB1027" s="1320"/>
      <c r="BC1027" s="1320"/>
    </row>
    <row r="1028" spans="24:55" x14ac:dyDescent="0.25">
      <c r="X1028" s="1320"/>
      <c r="Y1028" s="1320"/>
      <c r="Z1028" s="1320"/>
      <c r="AL1028" s="1320"/>
      <c r="AM1028" s="1320"/>
      <c r="AN1028" s="1320"/>
      <c r="AO1028" s="1320"/>
      <c r="AP1028" s="1320"/>
      <c r="AQ1028" s="1320"/>
      <c r="AR1028" s="1320"/>
      <c r="AS1028" s="1320"/>
      <c r="AT1028" s="1320"/>
      <c r="AU1028" s="1320"/>
      <c r="AV1028" s="98"/>
      <c r="AW1028" s="98"/>
      <c r="AX1028" s="1320"/>
      <c r="AY1028" s="1320"/>
      <c r="AZ1028" s="1320"/>
      <c r="BA1028" s="1320"/>
      <c r="BB1028" s="1320"/>
      <c r="BC1028" s="1320"/>
    </row>
    <row r="1029" spans="24:55" x14ac:dyDescent="0.25">
      <c r="X1029" s="1320"/>
      <c r="Y1029" s="1320"/>
      <c r="Z1029" s="1320"/>
      <c r="AL1029" s="1320"/>
      <c r="AM1029" s="1320"/>
      <c r="AN1029" s="1320"/>
      <c r="AO1029" s="1320"/>
      <c r="AP1029" s="1320"/>
      <c r="AQ1029" s="1320"/>
      <c r="AR1029" s="1320"/>
      <c r="AS1029" s="1320"/>
      <c r="AT1029" s="1320"/>
      <c r="AU1029" s="1320"/>
      <c r="AV1029" s="98"/>
      <c r="AW1029" s="98"/>
      <c r="AX1029" s="1320"/>
      <c r="AY1029" s="1320"/>
      <c r="AZ1029" s="1320"/>
      <c r="BA1029" s="1320"/>
      <c r="BB1029" s="1320"/>
      <c r="BC1029" s="1320"/>
    </row>
    <row r="1030" spans="24:55" x14ac:dyDescent="0.25">
      <c r="X1030" s="1320"/>
      <c r="Y1030" s="1320"/>
      <c r="Z1030" s="1320"/>
      <c r="AL1030" s="1320"/>
      <c r="AM1030" s="1320"/>
      <c r="AN1030" s="1320"/>
      <c r="AO1030" s="1320"/>
      <c r="AP1030" s="1320"/>
      <c r="AQ1030" s="1320"/>
      <c r="AR1030" s="1320"/>
      <c r="AS1030" s="1320"/>
      <c r="AT1030" s="1320"/>
      <c r="AU1030" s="1320"/>
      <c r="AV1030" s="98"/>
      <c r="AW1030" s="98"/>
      <c r="AX1030" s="1320"/>
      <c r="AY1030" s="1320"/>
      <c r="AZ1030" s="1320"/>
      <c r="BA1030" s="1320"/>
      <c r="BB1030" s="1320"/>
      <c r="BC1030" s="1320"/>
    </row>
    <row r="1031" spans="24:55" x14ac:dyDescent="0.25">
      <c r="X1031" s="1320"/>
      <c r="Y1031" s="1320"/>
      <c r="Z1031" s="1320"/>
      <c r="AL1031" s="1320"/>
      <c r="AM1031" s="1320"/>
      <c r="AN1031" s="1320"/>
      <c r="AO1031" s="1320"/>
      <c r="AP1031" s="1320"/>
      <c r="AQ1031" s="1320"/>
      <c r="AR1031" s="1320"/>
      <c r="AS1031" s="1320"/>
      <c r="AT1031" s="1320"/>
      <c r="AU1031" s="1320"/>
      <c r="AV1031" s="98"/>
      <c r="AW1031" s="98"/>
      <c r="AX1031" s="1320"/>
      <c r="AY1031" s="1320"/>
      <c r="AZ1031" s="1320"/>
      <c r="BA1031" s="1320"/>
      <c r="BB1031" s="1320"/>
      <c r="BC1031" s="1320"/>
    </row>
    <row r="1032" spans="24:55" x14ac:dyDescent="0.25">
      <c r="X1032" s="1320"/>
      <c r="Y1032" s="1320"/>
      <c r="Z1032" s="1320"/>
      <c r="AL1032" s="1320"/>
      <c r="AM1032" s="1320"/>
      <c r="AN1032" s="1320"/>
      <c r="AO1032" s="1320"/>
      <c r="AP1032" s="1320"/>
      <c r="AQ1032" s="1320"/>
      <c r="AR1032" s="1320"/>
      <c r="AS1032" s="1320"/>
      <c r="AT1032" s="1320"/>
      <c r="AU1032" s="1320"/>
      <c r="AV1032" s="98"/>
      <c r="AW1032" s="98"/>
      <c r="AX1032" s="1320"/>
      <c r="AY1032" s="1320"/>
      <c r="AZ1032" s="1320"/>
      <c r="BA1032" s="1320"/>
      <c r="BB1032" s="1320"/>
      <c r="BC1032" s="1320"/>
    </row>
    <row r="1033" spans="24:55" x14ac:dyDescent="0.25">
      <c r="X1033" s="1320"/>
      <c r="Y1033" s="1320"/>
      <c r="Z1033" s="1320"/>
      <c r="AL1033" s="1320"/>
      <c r="AM1033" s="1320"/>
      <c r="AN1033" s="1320"/>
      <c r="AO1033" s="1320"/>
      <c r="AP1033" s="1320"/>
      <c r="AQ1033" s="1320"/>
      <c r="AR1033" s="1320"/>
      <c r="AS1033" s="1320"/>
      <c r="AT1033" s="1320"/>
      <c r="AU1033" s="1320"/>
      <c r="AV1033" s="98"/>
      <c r="AW1033" s="98"/>
      <c r="AX1033" s="1320"/>
      <c r="AY1033" s="1320"/>
      <c r="AZ1033" s="1320"/>
      <c r="BA1033" s="1320"/>
      <c r="BB1033" s="1320"/>
      <c r="BC1033" s="1320"/>
    </row>
    <row r="1034" spans="24:55" x14ac:dyDescent="0.25">
      <c r="X1034" s="1320"/>
      <c r="Y1034" s="1320"/>
      <c r="Z1034" s="1320"/>
      <c r="AL1034" s="1320"/>
      <c r="AM1034" s="1320"/>
      <c r="AN1034" s="1320"/>
      <c r="AO1034" s="1320"/>
      <c r="AP1034" s="1320"/>
      <c r="AQ1034" s="1320"/>
      <c r="AR1034" s="1320"/>
      <c r="AS1034" s="1320"/>
      <c r="AT1034" s="1320"/>
      <c r="AU1034" s="1320"/>
      <c r="AV1034" s="98"/>
      <c r="AW1034" s="98"/>
      <c r="AX1034" s="1320"/>
      <c r="AY1034" s="1320"/>
      <c r="AZ1034" s="1320"/>
      <c r="BA1034" s="1320"/>
      <c r="BB1034" s="1320"/>
      <c r="BC1034" s="1320"/>
    </row>
    <row r="1035" spans="24:55" x14ac:dyDescent="0.25">
      <c r="X1035" s="1320"/>
      <c r="Y1035" s="1320"/>
      <c r="Z1035" s="1320"/>
      <c r="AL1035" s="1320"/>
      <c r="AM1035" s="1320"/>
      <c r="AN1035" s="1320"/>
      <c r="AO1035" s="1320"/>
      <c r="AP1035" s="1320"/>
      <c r="AQ1035" s="1320"/>
      <c r="AR1035" s="1320"/>
      <c r="AS1035" s="1320"/>
      <c r="AT1035" s="1320"/>
      <c r="AU1035" s="1320"/>
      <c r="AV1035" s="98"/>
      <c r="AW1035" s="98"/>
      <c r="AX1035" s="1320"/>
      <c r="AY1035" s="1320"/>
      <c r="AZ1035" s="1320"/>
      <c r="BA1035" s="1320"/>
      <c r="BB1035" s="1320"/>
      <c r="BC1035" s="1320"/>
    </row>
    <row r="1036" spans="24:55" x14ac:dyDescent="0.25">
      <c r="X1036" s="1320"/>
      <c r="Y1036" s="1320"/>
      <c r="Z1036" s="1320"/>
      <c r="AL1036" s="1320"/>
      <c r="AM1036" s="1320"/>
      <c r="AN1036" s="1320"/>
      <c r="AO1036" s="1320"/>
      <c r="AP1036" s="1320"/>
      <c r="AQ1036" s="1320"/>
      <c r="AR1036" s="1320"/>
      <c r="AS1036" s="1320"/>
      <c r="AT1036" s="1320"/>
      <c r="AU1036" s="1320"/>
      <c r="AV1036" s="98"/>
      <c r="AW1036" s="98"/>
      <c r="AX1036" s="1320"/>
      <c r="AY1036" s="1320"/>
      <c r="AZ1036" s="1320"/>
      <c r="BA1036" s="1320"/>
      <c r="BB1036" s="1320"/>
      <c r="BC1036" s="1320"/>
    </row>
    <row r="1037" spans="24:55" x14ac:dyDescent="0.25">
      <c r="X1037" s="1320"/>
      <c r="Y1037" s="1320"/>
      <c r="Z1037" s="1320"/>
      <c r="AL1037" s="1320"/>
      <c r="AM1037" s="1320"/>
      <c r="AN1037" s="1320"/>
      <c r="AO1037" s="1320"/>
      <c r="AP1037" s="1320"/>
      <c r="AQ1037" s="1320"/>
      <c r="AR1037" s="1320"/>
      <c r="AS1037" s="1320"/>
      <c r="AT1037" s="1320"/>
      <c r="AU1037" s="1320"/>
      <c r="AV1037" s="98"/>
      <c r="AW1037" s="98"/>
      <c r="AX1037" s="1320"/>
      <c r="AY1037" s="1320"/>
      <c r="AZ1037" s="1320"/>
      <c r="BA1037" s="1320"/>
      <c r="BB1037" s="1320"/>
      <c r="BC1037" s="1320"/>
    </row>
    <row r="1038" spans="24:55" x14ac:dyDescent="0.25">
      <c r="X1038" s="1320"/>
      <c r="Y1038" s="1320"/>
      <c r="Z1038" s="1320"/>
      <c r="AL1038" s="1320"/>
      <c r="AM1038" s="1320"/>
      <c r="AN1038" s="1320"/>
      <c r="AO1038" s="1320"/>
      <c r="AP1038" s="1320"/>
      <c r="AQ1038" s="1320"/>
      <c r="AR1038" s="1320"/>
      <c r="AS1038" s="1320"/>
      <c r="AT1038" s="1320"/>
      <c r="AU1038" s="1320"/>
      <c r="AV1038" s="98"/>
      <c r="AW1038" s="98"/>
      <c r="AX1038" s="1320"/>
      <c r="AY1038" s="1320"/>
      <c r="AZ1038" s="1320"/>
      <c r="BA1038" s="1320"/>
      <c r="BB1038" s="1320"/>
      <c r="BC1038" s="1320"/>
    </row>
    <row r="1039" spans="24:55" x14ac:dyDescent="0.25">
      <c r="X1039" s="1320"/>
      <c r="Y1039" s="1320"/>
      <c r="Z1039" s="1320"/>
      <c r="AL1039" s="1320"/>
      <c r="AM1039" s="1320"/>
      <c r="AN1039" s="1320"/>
      <c r="AO1039" s="1320"/>
      <c r="AP1039" s="1320"/>
      <c r="AQ1039" s="1320"/>
      <c r="AR1039" s="1320"/>
      <c r="AS1039" s="1320"/>
      <c r="AT1039" s="1320"/>
      <c r="AU1039" s="1320"/>
      <c r="AV1039" s="98"/>
      <c r="AW1039" s="98"/>
      <c r="AX1039" s="1320"/>
      <c r="AY1039" s="1320"/>
      <c r="AZ1039" s="1320"/>
      <c r="BA1039" s="1320"/>
      <c r="BB1039" s="1320"/>
      <c r="BC1039" s="1320"/>
    </row>
    <row r="1040" spans="24:55" x14ac:dyDescent="0.25">
      <c r="X1040" s="1320"/>
      <c r="Y1040" s="1320"/>
      <c r="Z1040" s="1320"/>
      <c r="AL1040" s="1320"/>
      <c r="AM1040" s="1320"/>
      <c r="AN1040" s="1320"/>
      <c r="AO1040" s="1320"/>
      <c r="AP1040" s="1320"/>
      <c r="AQ1040" s="1320"/>
      <c r="AR1040" s="1320"/>
      <c r="AS1040" s="1320"/>
      <c r="AT1040" s="1320"/>
      <c r="AU1040" s="1320"/>
      <c r="AV1040" s="98"/>
      <c r="AW1040" s="98"/>
      <c r="AX1040" s="1320"/>
      <c r="AY1040" s="1320"/>
      <c r="AZ1040" s="1320"/>
      <c r="BA1040" s="1320"/>
      <c r="BB1040" s="1320"/>
      <c r="BC1040" s="1320"/>
    </row>
    <row r="1041" spans="24:55" x14ac:dyDescent="0.25">
      <c r="X1041" s="1320"/>
      <c r="Y1041" s="1320"/>
      <c r="Z1041" s="1320"/>
      <c r="AL1041" s="1320"/>
      <c r="AM1041" s="1320"/>
      <c r="AN1041" s="1320"/>
      <c r="AO1041" s="1320"/>
      <c r="AP1041" s="1320"/>
      <c r="AQ1041" s="1320"/>
      <c r="AR1041" s="1320"/>
      <c r="AS1041" s="1320"/>
      <c r="AT1041" s="1320"/>
      <c r="AU1041" s="1320"/>
      <c r="AV1041" s="98"/>
      <c r="AW1041" s="98"/>
      <c r="AX1041" s="1320"/>
      <c r="AY1041" s="1320"/>
      <c r="AZ1041" s="1320"/>
      <c r="BA1041" s="1320"/>
      <c r="BB1041" s="1320"/>
      <c r="BC1041" s="1320"/>
    </row>
    <row r="1042" spans="24:55" x14ac:dyDescent="0.25">
      <c r="X1042" s="1320"/>
      <c r="Y1042" s="1320"/>
      <c r="Z1042" s="1320"/>
      <c r="AL1042" s="1320"/>
      <c r="AM1042" s="1320"/>
      <c r="AN1042" s="1320"/>
      <c r="AO1042" s="1320"/>
      <c r="AP1042" s="1320"/>
      <c r="AQ1042" s="1320"/>
      <c r="AR1042" s="1320"/>
      <c r="AS1042" s="1320"/>
      <c r="AT1042" s="1320"/>
      <c r="AU1042" s="1320"/>
      <c r="AV1042" s="98"/>
      <c r="AW1042" s="98"/>
      <c r="AX1042" s="1320"/>
      <c r="AY1042" s="1320"/>
      <c r="AZ1042" s="1320"/>
      <c r="BA1042" s="1320"/>
      <c r="BB1042" s="1320"/>
      <c r="BC1042" s="1320"/>
    </row>
    <row r="1043" spans="24:55" x14ac:dyDescent="0.25">
      <c r="X1043" s="1320"/>
      <c r="Y1043" s="1320"/>
      <c r="Z1043" s="1320"/>
      <c r="AL1043" s="1320"/>
      <c r="AM1043" s="1320"/>
      <c r="AN1043" s="1320"/>
      <c r="AO1043" s="1320"/>
      <c r="AP1043" s="1320"/>
      <c r="AQ1043" s="1320"/>
      <c r="AR1043" s="1320"/>
      <c r="AS1043" s="1320"/>
      <c r="AT1043" s="1320"/>
      <c r="AU1043" s="1320"/>
      <c r="AV1043" s="98"/>
      <c r="AW1043" s="98"/>
      <c r="AX1043" s="1320"/>
      <c r="AY1043" s="1320"/>
      <c r="AZ1043" s="1320"/>
      <c r="BA1043" s="1320"/>
      <c r="BB1043" s="1320"/>
      <c r="BC1043" s="1320"/>
    </row>
    <row r="1044" spans="24:55" x14ac:dyDescent="0.25">
      <c r="X1044" s="1320"/>
      <c r="Y1044" s="1320"/>
      <c r="Z1044" s="1320"/>
      <c r="AL1044" s="1320"/>
      <c r="AM1044" s="1320"/>
      <c r="AN1044" s="1320"/>
      <c r="AO1044" s="1320"/>
      <c r="AP1044" s="1320"/>
      <c r="AQ1044" s="1320"/>
      <c r="AR1044" s="1320"/>
      <c r="AS1044" s="1320"/>
      <c r="AT1044" s="1320"/>
      <c r="AU1044" s="1320"/>
      <c r="AV1044" s="98"/>
      <c r="AW1044" s="98"/>
      <c r="AX1044" s="1320"/>
      <c r="AY1044" s="1320"/>
      <c r="AZ1044" s="1320"/>
      <c r="BA1044" s="1320"/>
      <c r="BB1044" s="1320"/>
      <c r="BC1044" s="1320"/>
    </row>
    <row r="1045" spans="24:55" x14ac:dyDescent="0.25">
      <c r="X1045" s="1320"/>
      <c r="Y1045" s="1320"/>
      <c r="Z1045" s="1320"/>
      <c r="AL1045" s="1320"/>
      <c r="AM1045" s="1320"/>
      <c r="AN1045" s="1320"/>
      <c r="AO1045" s="1320"/>
      <c r="AP1045" s="1320"/>
      <c r="AQ1045" s="1320"/>
      <c r="AR1045" s="1320"/>
      <c r="AS1045" s="1320"/>
      <c r="AT1045" s="1320"/>
      <c r="AU1045" s="1320"/>
      <c r="AV1045" s="98"/>
      <c r="AW1045" s="98"/>
      <c r="AX1045" s="1320"/>
      <c r="AY1045" s="1320"/>
      <c r="AZ1045" s="1320"/>
      <c r="BA1045" s="1320"/>
      <c r="BB1045" s="1320"/>
      <c r="BC1045" s="1320"/>
    </row>
    <row r="1046" spans="24:55" x14ac:dyDescent="0.25">
      <c r="X1046" s="1320"/>
      <c r="Y1046" s="1320"/>
      <c r="Z1046" s="1320"/>
      <c r="AL1046" s="1320"/>
      <c r="AM1046" s="1320"/>
      <c r="AN1046" s="1320"/>
      <c r="AO1046" s="1320"/>
      <c r="AP1046" s="1320"/>
      <c r="AQ1046" s="1320"/>
      <c r="AR1046" s="1320"/>
      <c r="AS1046" s="1320"/>
      <c r="AT1046" s="1320"/>
      <c r="AU1046" s="1320"/>
      <c r="AV1046" s="98"/>
      <c r="AW1046" s="98"/>
      <c r="AX1046" s="1320"/>
      <c r="AY1046" s="1320"/>
      <c r="AZ1046" s="1320"/>
      <c r="BA1046" s="1320"/>
      <c r="BB1046" s="1320"/>
      <c r="BC1046" s="1320"/>
    </row>
    <row r="1047" spans="24:55" x14ac:dyDescent="0.25">
      <c r="X1047" s="1320"/>
      <c r="Y1047" s="1320"/>
      <c r="Z1047" s="1320"/>
      <c r="AL1047" s="1320"/>
      <c r="AM1047" s="1320"/>
      <c r="AN1047" s="1320"/>
      <c r="AO1047" s="1320"/>
      <c r="AP1047" s="1320"/>
      <c r="AQ1047" s="1320"/>
      <c r="AR1047" s="1320"/>
      <c r="AS1047" s="1320"/>
      <c r="AT1047" s="1320"/>
      <c r="AU1047" s="1320"/>
      <c r="AV1047" s="98"/>
      <c r="AW1047" s="98"/>
      <c r="AX1047" s="1320"/>
      <c r="AY1047" s="1320"/>
      <c r="AZ1047" s="1320"/>
      <c r="BA1047" s="1320"/>
      <c r="BB1047" s="1320"/>
      <c r="BC1047" s="1320"/>
    </row>
    <row r="1048" spans="24:55" x14ac:dyDescent="0.25">
      <c r="X1048" s="1320"/>
      <c r="Y1048" s="1320"/>
      <c r="Z1048" s="1320"/>
      <c r="AL1048" s="1320"/>
      <c r="AM1048" s="1320"/>
      <c r="AN1048" s="1320"/>
      <c r="AO1048" s="1320"/>
      <c r="AP1048" s="1320"/>
      <c r="AQ1048" s="1320"/>
      <c r="AR1048" s="1320"/>
      <c r="AS1048" s="1320"/>
      <c r="AT1048" s="1320"/>
      <c r="AU1048" s="1320"/>
      <c r="AV1048" s="98"/>
      <c r="AW1048" s="98"/>
      <c r="AX1048" s="1320"/>
      <c r="AY1048" s="1320"/>
      <c r="AZ1048" s="1320"/>
      <c r="BA1048" s="1320"/>
      <c r="BB1048" s="1320"/>
      <c r="BC1048" s="1320"/>
    </row>
    <row r="1049" spans="24:55" x14ac:dyDescent="0.25">
      <c r="X1049" s="1320"/>
      <c r="Y1049" s="1320"/>
      <c r="Z1049" s="1320"/>
      <c r="AL1049" s="1320"/>
      <c r="AM1049" s="1320"/>
      <c r="AN1049" s="1320"/>
      <c r="AO1049" s="1320"/>
      <c r="AP1049" s="1320"/>
      <c r="AQ1049" s="1320"/>
      <c r="AR1049" s="1320"/>
      <c r="AS1049" s="1320"/>
      <c r="AT1049" s="1320"/>
      <c r="AU1049" s="1320"/>
      <c r="AV1049" s="98"/>
      <c r="AW1049" s="98"/>
      <c r="AX1049" s="1320"/>
      <c r="AY1049" s="1320"/>
      <c r="AZ1049" s="1320"/>
      <c r="BA1049" s="1320"/>
      <c r="BB1049" s="1320"/>
      <c r="BC1049" s="1320"/>
    </row>
    <row r="1050" spans="24:55" x14ac:dyDescent="0.25">
      <c r="X1050" s="1320"/>
      <c r="Y1050" s="1320"/>
      <c r="Z1050" s="1320"/>
      <c r="AL1050" s="1320"/>
      <c r="AM1050" s="1320"/>
      <c r="AN1050" s="1320"/>
      <c r="AO1050" s="1320"/>
      <c r="AP1050" s="1320"/>
      <c r="AQ1050" s="1320"/>
      <c r="AR1050" s="1320"/>
      <c r="AS1050" s="1320"/>
      <c r="AT1050" s="1320"/>
      <c r="AU1050" s="1320"/>
      <c r="AV1050" s="98"/>
      <c r="AW1050" s="98"/>
      <c r="AX1050" s="1320"/>
      <c r="AY1050" s="1320"/>
      <c r="AZ1050" s="1320"/>
      <c r="BA1050" s="1320"/>
      <c r="BB1050" s="1320"/>
      <c r="BC1050" s="1320"/>
    </row>
    <row r="1051" spans="24:55" x14ac:dyDescent="0.25">
      <c r="X1051" s="1320"/>
      <c r="Y1051" s="1320"/>
      <c r="Z1051" s="1320"/>
      <c r="AL1051" s="1320"/>
      <c r="AM1051" s="1320"/>
      <c r="AN1051" s="1320"/>
      <c r="AO1051" s="1320"/>
      <c r="AP1051" s="1320"/>
      <c r="AQ1051" s="1320"/>
      <c r="AR1051" s="1320"/>
      <c r="AS1051" s="1320"/>
      <c r="AT1051" s="1320"/>
      <c r="AU1051" s="1320"/>
      <c r="AV1051" s="98"/>
      <c r="AW1051" s="98"/>
      <c r="AX1051" s="1320"/>
      <c r="AY1051" s="1320"/>
      <c r="AZ1051" s="1320"/>
      <c r="BA1051" s="1320"/>
      <c r="BB1051" s="1320"/>
      <c r="BC1051" s="1320"/>
    </row>
    <row r="1052" spans="24:55" x14ac:dyDescent="0.25">
      <c r="X1052" s="1320"/>
      <c r="Y1052" s="1320"/>
      <c r="Z1052" s="1320"/>
      <c r="AL1052" s="1320"/>
      <c r="AM1052" s="1320"/>
      <c r="AN1052" s="1320"/>
      <c r="AO1052" s="1320"/>
      <c r="AP1052" s="1320"/>
      <c r="AQ1052" s="1320"/>
      <c r="AR1052" s="1320"/>
      <c r="AS1052" s="1320"/>
      <c r="AT1052" s="1320"/>
      <c r="AU1052" s="1320"/>
      <c r="AV1052" s="98"/>
      <c r="AW1052" s="98"/>
      <c r="AX1052" s="1320"/>
      <c r="AY1052" s="1320"/>
      <c r="AZ1052" s="1320"/>
      <c r="BA1052" s="1320"/>
      <c r="BB1052" s="1320"/>
      <c r="BC1052" s="1320"/>
    </row>
    <row r="1053" spans="24:55" x14ac:dyDescent="0.25">
      <c r="X1053" s="1320"/>
      <c r="Y1053" s="1320"/>
      <c r="Z1053" s="1320"/>
      <c r="AL1053" s="1320"/>
      <c r="AM1053" s="1320"/>
      <c r="AN1053" s="1320"/>
      <c r="AO1053" s="1320"/>
      <c r="AP1053" s="1320"/>
      <c r="AQ1053" s="1320"/>
      <c r="AR1053" s="1320"/>
      <c r="AS1053" s="1320"/>
      <c r="AT1053" s="1320"/>
      <c r="AU1053" s="1320"/>
      <c r="AV1053" s="98"/>
      <c r="AW1053" s="98"/>
      <c r="AX1053" s="1320"/>
      <c r="AY1053" s="1320"/>
      <c r="AZ1053" s="1320"/>
      <c r="BA1053" s="1320"/>
      <c r="BB1053" s="1320"/>
      <c r="BC1053" s="1320"/>
    </row>
    <row r="1054" spans="24:55" x14ac:dyDescent="0.25">
      <c r="X1054" s="1320"/>
      <c r="Y1054" s="1320"/>
      <c r="Z1054" s="1320"/>
      <c r="AL1054" s="1320"/>
      <c r="AM1054" s="1320"/>
      <c r="AN1054" s="1320"/>
      <c r="AO1054" s="1320"/>
      <c r="AP1054" s="1320"/>
      <c r="AQ1054" s="1320"/>
      <c r="AR1054" s="1320"/>
      <c r="AS1054" s="1320"/>
      <c r="AT1054" s="1320"/>
      <c r="AU1054" s="1320"/>
      <c r="AV1054" s="98"/>
      <c r="AW1054" s="98"/>
      <c r="AX1054" s="1320"/>
      <c r="AY1054" s="1320"/>
      <c r="AZ1054" s="1320"/>
      <c r="BA1054" s="1320"/>
      <c r="BB1054" s="1320"/>
      <c r="BC1054" s="1320"/>
    </row>
    <row r="1055" spans="24:55" x14ac:dyDescent="0.25">
      <c r="X1055" s="1320"/>
      <c r="Y1055" s="1320"/>
      <c r="Z1055" s="1320"/>
      <c r="AL1055" s="1320"/>
      <c r="AM1055" s="1320"/>
      <c r="AN1055" s="1320"/>
      <c r="AO1055" s="1320"/>
      <c r="AP1055" s="1320"/>
      <c r="AQ1055" s="1320"/>
      <c r="AR1055" s="1320"/>
      <c r="AS1055" s="1320"/>
      <c r="AT1055" s="1320"/>
      <c r="AU1055" s="1320"/>
      <c r="AV1055" s="98"/>
      <c r="AW1055" s="98"/>
      <c r="AX1055" s="1320"/>
      <c r="AY1055" s="1320"/>
      <c r="AZ1055" s="1320"/>
      <c r="BA1055" s="1320"/>
      <c r="BB1055" s="1320"/>
      <c r="BC1055" s="1320"/>
    </row>
    <row r="1056" spans="24:55" x14ac:dyDescent="0.25">
      <c r="X1056" s="1320"/>
      <c r="Y1056" s="1320"/>
      <c r="Z1056" s="1320"/>
      <c r="AL1056" s="1320"/>
      <c r="AM1056" s="1320"/>
      <c r="AN1056" s="1320"/>
      <c r="AO1056" s="1320"/>
      <c r="AP1056" s="1320"/>
      <c r="AQ1056" s="1320"/>
      <c r="AR1056" s="1320"/>
      <c r="AS1056" s="1320"/>
      <c r="AT1056" s="1320"/>
      <c r="AU1056" s="1320"/>
      <c r="AV1056" s="98"/>
      <c r="AW1056" s="98"/>
      <c r="AX1056" s="1320"/>
      <c r="AY1056" s="1320"/>
      <c r="AZ1056" s="1320"/>
      <c r="BA1056" s="1320"/>
      <c r="BB1056" s="1320"/>
      <c r="BC1056" s="1320"/>
    </row>
    <row r="1057" spans="24:55" x14ac:dyDescent="0.25">
      <c r="X1057" s="1320"/>
      <c r="Y1057" s="1320"/>
      <c r="Z1057" s="1320"/>
      <c r="AL1057" s="1320"/>
      <c r="AM1057" s="1320"/>
      <c r="AN1057" s="1320"/>
      <c r="AO1057" s="1320"/>
      <c r="AP1057" s="1320"/>
      <c r="AQ1057" s="1320"/>
      <c r="AR1057" s="1320"/>
      <c r="AS1057" s="1320"/>
      <c r="AT1057" s="1320"/>
      <c r="AU1057" s="1320"/>
      <c r="AV1057" s="98"/>
      <c r="AW1057" s="98"/>
      <c r="AX1057" s="1320"/>
      <c r="AY1057" s="1320"/>
      <c r="AZ1057" s="1320"/>
      <c r="BA1057" s="1320"/>
      <c r="BB1057" s="1320"/>
      <c r="BC1057" s="1320"/>
    </row>
    <row r="1058" spans="24:55" x14ac:dyDescent="0.25">
      <c r="X1058" s="1320"/>
      <c r="Y1058" s="1320"/>
      <c r="Z1058" s="1320"/>
      <c r="AL1058" s="1320"/>
      <c r="AM1058" s="1320"/>
      <c r="AN1058" s="1320"/>
      <c r="AO1058" s="1320"/>
      <c r="AP1058" s="1320"/>
      <c r="AQ1058" s="1320"/>
      <c r="AR1058" s="1320"/>
      <c r="AS1058" s="1320"/>
      <c r="AT1058" s="1320"/>
      <c r="AU1058" s="1320"/>
      <c r="AV1058" s="98"/>
      <c r="AW1058" s="98"/>
      <c r="AX1058" s="1320"/>
      <c r="AY1058" s="1320"/>
      <c r="AZ1058" s="1320"/>
      <c r="BA1058" s="1320"/>
      <c r="BB1058" s="1320"/>
      <c r="BC1058" s="1320"/>
    </row>
    <row r="1059" spans="24:55" x14ac:dyDescent="0.25">
      <c r="X1059" s="1320"/>
      <c r="Y1059" s="1320"/>
      <c r="Z1059" s="1320"/>
      <c r="AL1059" s="1320"/>
      <c r="AM1059" s="1320"/>
      <c r="AN1059" s="1320"/>
      <c r="AO1059" s="1320"/>
      <c r="AP1059" s="1320"/>
      <c r="AQ1059" s="1320"/>
      <c r="AR1059" s="1320"/>
      <c r="AS1059" s="1320"/>
      <c r="AT1059" s="1320"/>
      <c r="AU1059" s="1320"/>
      <c r="AV1059" s="98"/>
      <c r="AW1059" s="98"/>
      <c r="AX1059" s="1320"/>
      <c r="AY1059" s="1320"/>
      <c r="AZ1059" s="1320"/>
      <c r="BA1059" s="1320"/>
      <c r="BB1059" s="1320"/>
      <c r="BC1059" s="1320"/>
    </row>
    <row r="1060" spans="24:55" x14ac:dyDescent="0.25">
      <c r="X1060" s="1320"/>
      <c r="Y1060" s="1320"/>
      <c r="Z1060" s="1320"/>
      <c r="AL1060" s="1320"/>
      <c r="AM1060" s="1320"/>
      <c r="AN1060" s="1320"/>
      <c r="AO1060" s="1320"/>
      <c r="AP1060" s="1320"/>
      <c r="AQ1060" s="1320"/>
      <c r="AR1060" s="1320"/>
      <c r="AS1060" s="1320"/>
      <c r="AT1060" s="1320"/>
      <c r="AU1060" s="1320"/>
      <c r="AV1060" s="98"/>
      <c r="AW1060" s="98"/>
      <c r="AX1060" s="1320"/>
      <c r="AY1060" s="1320"/>
      <c r="AZ1060" s="1320"/>
      <c r="BA1060" s="1320"/>
      <c r="BB1060" s="1320"/>
      <c r="BC1060" s="1320"/>
    </row>
    <row r="1061" spans="24:55" x14ac:dyDescent="0.25">
      <c r="X1061" s="1320"/>
      <c r="Y1061" s="1320"/>
      <c r="Z1061" s="1320"/>
      <c r="AL1061" s="1320"/>
      <c r="AM1061" s="1320"/>
      <c r="AN1061" s="1320"/>
      <c r="AO1061" s="1320"/>
      <c r="AP1061" s="1320"/>
      <c r="AQ1061" s="1320"/>
      <c r="AR1061" s="1320"/>
      <c r="AS1061" s="1320"/>
      <c r="AT1061" s="1320"/>
      <c r="AU1061" s="1320"/>
      <c r="AV1061" s="98"/>
      <c r="AW1061" s="98"/>
      <c r="AX1061" s="1320"/>
      <c r="AY1061" s="1320"/>
      <c r="AZ1061" s="1320"/>
      <c r="BA1061" s="1320"/>
      <c r="BB1061" s="1320"/>
      <c r="BC1061" s="1320"/>
    </row>
    <row r="1062" spans="24:55" x14ac:dyDescent="0.25">
      <c r="X1062" s="1320"/>
      <c r="Y1062" s="1320"/>
      <c r="Z1062" s="1320"/>
      <c r="AL1062" s="1320"/>
      <c r="AM1062" s="1320"/>
      <c r="AN1062" s="1320"/>
      <c r="AO1062" s="1320"/>
      <c r="AP1062" s="1320"/>
      <c r="AQ1062" s="1320"/>
      <c r="AR1062" s="1320"/>
      <c r="AS1062" s="1320"/>
      <c r="AT1062" s="1320"/>
      <c r="AU1062" s="1320"/>
      <c r="AV1062" s="98"/>
      <c r="AW1062" s="98"/>
      <c r="AX1062" s="1320"/>
      <c r="AY1062" s="1320"/>
      <c r="AZ1062" s="1320"/>
      <c r="BA1062" s="1320"/>
      <c r="BB1062" s="1320"/>
      <c r="BC1062" s="1320"/>
    </row>
    <row r="1063" spans="24:55" x14ac:dyDescent="0.25">
      <c r="X1063" s="1320"/>
      <c r="Y1063" s="1320"/>
      <c r="Z1063" s="1320"/>
      <c r="AL1063" s="1320"/>
      <c r="AM1063" s="1320"/>
      <c r="AN1063" s="1320"/>
      <c r="AO1063" s="1320"/>
      <c r="AP1063" s="1320"/>
      <c r="AQ1063" s="1320"/>
      <c r="AR1063" s="1320"/>
      <c r="AS1063" s="1320"/>
      <c r="AT1063" s="1320"/>
      <c r="AU1063" s="1320"/>
      <c r="AV1063" s="98"/>
      <c r="AW1063" s="98"/>
      <c r="AX1063" s="1320"/>
      <c r="AY1063" s="1320"/>
      <c r="AZ1063" s="1320"/>
      <c r="BA1063" s="1320"/>
      <c r="BB1063" s="1320"/>
      <c r="BC1063" s="1320"/>
    </row>
    <row r="1064" spans="24:55" x14ac:dyDescent="0.25">
      <c r="X1064" s="1320"/>
      <c r="Y1064" s="1320"/>
      <c r="Z1064" s="1320"/>
      <c r="AL1064" s="1320"/>
      <c r="AM1064" s="1320"/>
      <c r="AN1064" s="1320"/>
      <c r="AO1064" s="1320"/>
      <c r="AP1064" s="1320"/>
      <c r="AQ1064" s="1320"/>
      <c r="AR1064" s="1320"/>
      <c r="AS1064" s="1320"/>
      <c r="AT1064" s="1320"/>
      <c r="AU1064" s="1320"/>
      <c r="AV1064" s="98"/>
      <c r="AW1064" s="98"/>
      <c r="AX1064" s="1320"/>
      <c r="AY1064" s="1320"/>
      <c r="AZ1064" s="1320"/>
      <c r="BA1064" s="1320"/>
      <c r="BB1064" s="1320"/>
      <c r="BC1064" s="1320"/>
    </row>
    <row r="1065" spans="24:55" x14ac:dyDescent="0.25">
      <c r="X1065" s="1320"/>
      <c r="Y1065" s="1320"/>
      <c r="Z1065" s="1320"/>
      <c r="AL1065" s="1320"/>
      <c r="AM1065" s="1320"/>
      <c r="AN1065" s="1320"/>
      <c r="AO1065" s="1320"/>
      <c r="AP1065" s="1320"/>
      <c r="AQ1065" s="1320"/>
      <c r="AR1065" s="1320"/>
      <c r="AS1065" s="1320"/>
      <c r="AT1065" s="1320"/>
      <c r="AU1065" s="1320"/>
      <c r="AV1065" s="98"/>
      <c r="AW1065" s="98"/>
      <c r="AX1065" s="1320"/>
      <c r="AY1065" s="1320"/>
      <c r="AZ1065" s="1320"/>
      <c r="BA1065" s="1320"/>
      <c r="BB1065" s="1320"/>
      <c r="BC1065" s="1320"/>
    </row>
    <row r="1066" spans="24:55" x14ac:dyDescent="0.25">
      <c r="X1066" s="1320"/>
      <c r="Y1066" s="1320"/>
      <c r="Z1066" s="1320"/>
      <c r="AL1066" s="1320"/>
      <c r="AM1066" s="1320"/>
      <c r="AN1066" s="1320"/>
      <c r="AO1066" s="1320"/>
      <c r="AP1066" s="1320"/>
      <c r="AQ1066" s="1320"/>
      <c r="AR1066" s="1320"/>
      <c r="AS1066" s="1320"/>
      <c r="AT1066" s="1320"/>
      <c r="AU1066" s="1320"/>
      <c r="AV1066" s="98"/>
      <c r="AW1066" s="98"/>
      <c r="AX1066" s="1320"/>
      <c r="AY1066" s="1320"/>
      <c r="AZ1066" s="1320"/>
      <c r="BA1066" s="1320"/>
      <c r="BB1066" s="1320"/>
      <c r="BC1066" s="1320"/>
    </row>
    <row r="1067" spans="24:55" x14ac:dyDescent="0.25">
      <c r="X1067" s="1320"/>
      <c r="Y1067" s="1320"/>
      <c r="Z1067" s="1320"/>
      <c r="AL1067" s="1320"/>
      <c r="AM1067" s="1320"/>
      <c r="AN1067" s="1320"/>
      <c r="AO1067" s="1320"/>
      <c r="AP1067" s="1320"/>
      <c r="AQ1067" s="1320"/>
      <c r="AR1067" s="1320"/>
      <c r="AS1067" s="1320"/>
      <c r="AT1067" s="1320"/>
      <c r="AU1067" s="1320"/>
      <c r="AV1067" s="98"/>
      <c r="AW1067" s="98"/>
      <c r="AX1067" s="1320"/>
      <c r="AY1067" s="1320"/>
      <c r="AZ1067" s="1320"/>
      <c r="BA1067" s="1320"/>
      <c r="BB1067" s="1320"/>
      <c r="BC1067" s="1320"/>
    </row>
    <row r="1068" spans="24:55" x14ac:dyDescent="0.25">
      <c r="X1068" s="1320"/>
      <c r="Y1068" s="1320"/>
      <c r="Z1068" s="1320"/>
      <c r="AL1068" s="1320"/>
      <c r="AM1068" s="1320"/>
      <c r="AN1068" s="1320"/>
      <c r="AO1068" s="1320"/>
      <c r="AP1068" s="1320"/>
      <c r="AQ1068" s="1320"/>
      <c r="AR1068" s="1320"/>
      <c r="AS1068" s="1320"/>
      <c r="AT1068" s="1320"/>
      <c r="AU1068" s="1320"/>
      <c r="AV1068" s="98"/>
      <c r="AW1068" s="98"/>
      <c r="AX1068" s="1320"/>
      <c r="AY1068" s="1320"/>
      <c r="AZ1068" s="1320"/>
      <c r="BA1068" s="1320"/>
      <c r="BB1068" s="1320"/>
      <c r="BC1068" s="1320"/>
    </row>
    <row r="1069" spans="24:55" x14ac:dyDescent="0.25">
      <c r="X1069" s="1320"/>
      <c r="Y1069" s="1320"/>
      <c r="Z1069" s="1320"/>
      <c r="AL1069" s="1320"/>
      <c r="AM1069" s="1320"/>
      <c r="AN1069" s="1320"/>
      <c r="AO1069" s="1320"/>
      <c r="AP1069" s="1320"/>
      <c r="AQ1069" s="1320"/>
      <c r="AR1069" s="1320"/>
      <c r="AS1069" s="1320"/>
      <c r="AT1069" s="1320"/>
      <c r="AU1069" s="1320"/>
      <c r="AV1069" s="98"/>
      <c r="AW1069" s="98"/>
      <c r="AX1069" s="1320"/>
      <c r="AY1069" s="1320"/>
      <c r="AZ1069" s="1320"/>
      <c r="BA1069" s="1320"/>
      <c r="BB1069" s="1320"/>
      <c r="BC1069" s="1320"/>
    </row>
    <row r="1070" spans="24:55" x14ac:dyDescent="0.25">
      <c r="X1070" s="1320"/>
      <c r="Y1070" s="1320"/>
      <c r="Z1070" s="1320"/>
      <c r="AL1070" s="1320"/>
      <c r="AM1070" s="1320"/>
      <c r="AN1070" s="1320"/>
      <c r="AO1070" s="1320"/>
      <c r="AP1070" s="1320"/>
      <c r="AQ1070" s="1320"/>
      <c r="AR1070" s="1320"/>
      <c r="AS1070" s="1320"/>
      <c r="AT1070" s="1320"/>
      <c r="AU1070" s="1320"/>
      <c r="AV1070" s="98"/>
      <c r="AW1070" s="98"/>
      <c r="AX1070" s="1320"/>
      <c r="AY1070" s="1320"/>
      <c r="AZ1070" s="1320"/>
      <c r="BA1070" s="1320"/>
      <c r="BB1070" s="1320"/>
      <c r="BC1070" s="1320"/>
    </row>
    <row r="1071" spans="24:55" x14ac:dyDescent="0.25">
      <c r="X1071" s="1320"/>
      <c r="Y1071" s="1320"/>
      <c r="Z1071" s="1320"/>
      <c r="AL1071" s="1320"/>
      <c r="AM1071" s="1320"/>
      <c r="AN1071" s="1320"/>
      <c r="AO1071" s="1320"/>
      <c r="AP1071" s="1320"/>
      <c r="AQ1071" s="1320"/>
      <c r="AR1071" s="1320"/>
      <c r="AS1071" s="1320"/>
      <c r="AT1071" s="1320"/>
      <c r="AU1071" s="1320"/>
      <c r="AV1071" s="98"/>
      <c r="AW1071" s="98"/>
      <c r="AX1071" s="1320"/>
      <c r="AY1071" s="1320"/>
      <c r="AZ1071" s="1320"/>
      <c r="BA1071" s="1320"/>
      <c r="BB1071" s="1320"/>
      <c r="BC1071" s="1320"/>
    </row>
    <row r="1072" spans="24:55" x14ac:dyDescent="0.25">
      <c r="X1072" s="1320"/>
      <c r="Y1072" s="1320"/>
      <c r="Z1072" s="1320"/>
      <c r="AL1072" s="1320"/>
      <c r="AM1072" s="1320"/>
      <c r="AN1072" s="1320"/>
      <c r="AO1072" s="1320"/>
      <c r="AP1072" s="1320"/>
      <c r="AQ1072" s="1320"/>
      <c r="AR1072" s="1320"/>
      <c r="AS1072" s="1320"/>
      <c r="AT1072" s="1320"/>
      <c r="AU1072" s="1320"/>
      <c r="AV1072" s="98"/>
      <c r="AW1072" s="98"/>
      <c r="AX1072" s="1320"/>
      <c r="AY1072" s="1320"/>
      <c r="AZ1072" s="1320"/>
      <c r="BA1072" s="1320"/>
      <c r="BB1072" s="1320"/>
      <c r="BC1072" s="1320"/>
    </row>
    <row r="1073" spans="24:55" x14ac:dyDescent="0.25">
      <c r="X1073" s="1320"/>
      <c r="Y1073" s="1320"/>
      <c r="Z1073" s="1320"/>
      <c r="AL1073" s="1320"/>
      <c r="AM1073" s="1320"/>
      <c r="AN1073" s="1320"/>
      <c r="AO1073" s="1320"/>
      <c r="AP1073" s="1320"/>
      <c r="AQ1073" s="1320"/>
      <c r="AR1073" s="1320"/>
      <c r="AS1073" s="1320"/>
      <c r="AT1073" s="1320"/>
      <c r="AU1073" s="1320"/>
      <c r="AV1073" s="98"/>
      <c r="AW1073" s="98"/>
      <c r="AX1073" s="1320"/>
      <c r="AY1073" s="1320"/>
      <c r="AZ1073" s="1320"/>
      <c r="BA1073" s="1320"/>
      <c r="BB1073" s="1320"/>
      <c r="BC1073" s="1320"/>
    </row>
    <row r="1074" spans="24:55" x14ac:dyDescent="0.25">
      <c r="X1074" s="1320"/>
      <c r="Y1074" s="1320"/>
      <c r="Z1074" s="1320"/>
      <c r="AL1074" s="1320"/>
      <c r="AM1074" s="1320"/>
      <c r="AN1074" s="1320"/>
      <c r="AO1074" s="1320"/>
      <c r="AP1074" s="1320"/>
      <c r="AQ1074" s="1320"/>
      <c r="AR1074" s="1320"/>
      <c r="AS1074" s="1320"/>
      <c r="AT1074" s="1320"/>
      <c r="AU1074" s="1320"/>
      <c r="AV1074" s="98"/>
      <c r="AW1074" s="98"/>
      <c r="AX1074" s="1320"/>
      <c r="AY1074" s="1320"/>
      <c r="AZ1074" s="1320"/>
      <c r="BA1074" s="1320"/>
      <c r="BB1074" s="1320"/>
      <c r="BC1074" s="1320"/>
    </row>
    <row r="1075" spans="24:55" x14ac:dyDescent="0.25">
      <c r="X1075" s="1320"/>
      <c r="Y1075" s="1320"/>
      <c r="Z1075" s="1320"/>
      <c r="AL1075" s="1320"/>
      <c r="AM1075" s="1320"/>
      <c r="AN1075" s="1320"/>
      <c r="AO1075" s="1320"/>
      <c r="AP1075" s="1320"/>
      <c r="AQ1075" s="1320"/>
      <c r="AR1075" s="1320"/>
      <c r="AS1075" s="1320"/>
      <c r="AT1075" s="1320"/>
      <c r="AU1075" s="1320"/>
      <c r="AV1075" s="98"/>
      <c r="AW1075" s="98"/>
      <c r="AX1075" s="1320"/>
      <c r="AY1075" s="1320"/>
      <c r="AZ1075" s="1320"/>
      <c r="BA1075" s="1320"/>
      <c r="BB1075" s="1320"/>
      <c r="BC1075" s="1320"/>
    </row>
    <row r="1076" spans="24:55" x14ac:dyDescent="0.25">
      <c r="X1076" s="1320"/>
      <c r="Y1076" s="1320"/>
      <c r="Z1076" s="1320"/>
      <c r="AL1076" s="1320"/>
      <c r="AM1076" s="1320"/>
      <c r="AN1076" s="1320"/>
      <c r="AO1076" s="1320"/>
      <c r="AP1076" s="1320"/>
      <c r="AQ1076" s="1320"/>
      <c r="AR1076" s="1320"/>
      <c r="AS1076" s="1320"/>
      <c r="AT1076" s="1320"/>
      <c r="AU1076" s="1320"/>
      <c r="AV1076" s="98"/>
      <c r="AW1076" s="98"/>
      <c r="AX1076" s="1320"/>
      <c r="AY1076" s="1320"/>
      <c r="AZ1076" s="1320"/>
      <c r="BA1076" s="1320"/>
      <c r="BB1076" s="1320"/>
      <c r="BC1076" s="1320"/>
    </row>
    <row r="1077" spans="24:55" x14ac:dyDescent="0.25">
      <c r="X1077" s="1320"/>
      <c r="Y1077" s="1320"/>
      <c r="Z1077" s="1320"/>
      <c r="AL1077" s="1320"/>
      <c r="AM1077" s="1320"/>
      <c r="AN1077" s="1320"/>
      <c r="AO1077" s="1320"/>
      <c r="AP1077" s="1320"/>
      <c r="AQ1077" s="1320"/>
      <c r="AR1077" s="1320"/>
      <c r="AS1077" s="1320"/>
      <c r="AT1077" s="1320"/>
      <c r="AU1077" s="1320"/>
      <c r="AV1077" s="98"/>
      <c r="AW1077" s="98"/>
      <c r="AX1077" s="1320"/>
      <c r="AY1077" s="1320"/>
      <c r="AZ1077" s="1320"/>
      <c r="BA1077" s="1320"/>
      <c r="BB1077" s="1320"/>
      <c r="BC1077" s="1320"/>
    </row>
    <row r="1078" spans="24:55" x14ac:dyDescent="0.25">
      <c r="X1078" s="1320"/>
      <c r="Y1078" s="1320"/>
      <c r="Z1078" s="1320"/>
      <c r="AL1078" s="1320"/>
      <c r="AM1078" s="1320"/>
      <c r="AN1078" s="1320"/>
      <c r="AO1078" s="1320"/>
      <c r="AP1078" s="1320"/>
      <c r="AQ1078" s="1320"/>
      <c r="AR1078" s="1320"/>
      <c r="AS1078" s="1320"/>
      <c r="AT1078" s="1320"/>
      <c r="AU1078" s="1320"/>
      <c r="AV1078" s="98"/>
      <c r="AW1078" s="98"/>
      <c r="AX1078" s="1320"/>
      <c r="AY1078" s="1320"/>
      <c r="AZ1078" s="1320"/>
      <c r="BA1078" s="1320"/>
      <c r="BB1078" s="1320"/>
      <c r="BC1078" s="1320"/>
    </row>
    <row r="1079" spans="24:55" x14ac:dyDescent="0.25">
      <c r="X1079" s="1320"/>
      <c r="Y1079" s="1320"/>
      <c r="Z1079" s="1320"/>
      <c r="AL1079" s="1320"/>
      <c r="AM1079" s="1320"/>
      <c r="AN1079" s="1320"/>
      <c r="AO1079" s="1320"/>
      <c r="AP1079" s="1320"/>
      <c r="AQ1079" s="1320"/>
      <c r="AR1079" s="1320"/>
      <c r="AS1079" s="1320"/>
      <c r="AT1079" s="1320"/>
      <c r="AU1079" s="1320"/>
      <c r="AV1079" s="98"/>
      <c r="AW1079" s="98"/>
      <c r="AX1079" s="1320"/>
      <c r="AY1079" s="1320"/>
      <c r="AZ1079" s="1320"/>
      <c r="BA1079" s="1320"/>
      <c r="BB1079" s="1320"/>
      <c r="BC1079" s="1320"/>
    </row>
    <row r="1080" spans="24:55" x14ac:dyDescent="0.25">
      <c r="X1080" s="1320"/>
      <c r="Y1080" s="1320"/>
      <c r="Z1080" s="1320"/>
      <c r="AL1080" s="1320"/>
      <c r="AM1080" s="1320"/>
      <c r="AN1080" s="1320"/>
      <c r="AO1080" s="1320"/>
      <c r="AP1080" s="1320"/>
      <c r="AQ1080" s="1320"/>
      <c r="AR1080" s="1320"/>
      <c r="AS1080" s="1320"/>
      <c r="AT1080" s="1320"/>
      <c r="AU1080" s="1320"/>
      <c r="AV1080" s="98"/>
      <c r="AW1080" s="98"/>
      <c r="AX1080" s="1320"/>
      <c r="AY1080" s="1320"/>
      <c r="AZ1080" s="1320"/>
      <c r="BA1080" s="1320"/>
      <c r="BB1080" s="1320"/>
      <c r="BC1080" s="1320"/>
    </row>
    <row r="1081" spans="24:55" x14ac:dyDescent="0.25">
      <c r="X1081" s="1320"/>
      <c r="Y1081" s="1320"/>
      <c r="Z1081" s="1320"/>
      <c r="AL1081" s="1320"/>
      <c r="AM1081" s="1320"/>
      <c r="AN1081" s="1320"/>
      <c r="AO1081" s="1320"/>
      <c r="AP1081" s="1320"/>
      <c r="AQ1081" s="1320"/>
      <c r="AR1081" s="1320"/>
      <c r="AS1081" s="1320"/>
      <c r="AT1081" s="1320"/>
      <c r="AU1081" s="1320"/>
      <c r="AV1081" s="98"/>
      <c r="AW1081" s="98"/>
      <c r="AX1081" s="1320"/>
      <c r="AY1081" s="1320"/>
      <c r="AZ1081" s="1320"/>
      <c r="BA1081" s="1320"/>
      <c r="BB1081" s="1320"/>
      <c r="BC1081" s="1320"/>
    </row>
    <row r="1082" spans="24:55" x14ac:dyDescent="0.25">
      <c r="X1082" s="1320"/>
      <c r="Y1082" s="1320"/>
      <c r="Z1082" s="1320"/>
      <c r="AL1082" s="1320"/>
      <c r="AM1082" s="1320"/>
      <c r="AN1082" s="1320"/>
      <c r="AO1082" s="1320"/>
      <c r="AP1082" s="1320"/>
      <c r="AQ1082" s="1320"/>
      <c r="AR1082" s="1320"/>
      <c r="AS1082" s="1320"/>
      <c r="AT1082" s="1320"/>
      <c r="AU1082" s="1320"/>
      <c r="AV1082" s="98"/>
      <c r="AW1082" s="98"/>
      <c r="AX1082" s="1320"/>
      <c r="AY1082" s="1320"/>
      <c r="AZ1082" s="1320"/>
      <c r="BA1082" s="1320"/>
      <c r="BB1082" s="1320"/>
      <c r="BC1082" s="1320"/>
    </row>
    <row r="1083" spans="24:55" x14ac:dyDescent="0.25">
      <c r="X1083" s="1320"/>
      <c r="Y1083" s="1320"/>
      <c r="Z1083" s="1320"/>
      <c r="AL1083" s="1320"/>
      <c r="AM1083" s="1320"/>
      <c r="AN1083" s="1320"/>
      <c r="AO1083" s="1320"/>
      <c r="AP1083" s="1320"/>
      <c r="AQ1083" s="1320"/>
      <c r="AR1083" s="1320"/>
      <c r="AS1083" s="1320"/>
      <c r="AT1083" s="1320"/>
      <c r="AU1083" s="1320"/>
      <c r="AV1083" s="98"/>
      <c r="AW1083" s="98"/>
      <c r="AX1083" s="1320"/>
      <c r="AY1083" s="1320"/>
      <c r="AZ1083" s="1320"/>
      <c r="BA1083" s="1320"/>
      <c r="BB1083" s="1320"/>
      <c r="BC1083" s="1320"/>
    </row>
    <row r="1084" spans="24:55" x14ac:dyDescent="0.25">
      <c r="X1084" s="1320"/>
      <c r="Y1084" s="1320"/>
      <c r="Z1084" s="1320"/>
      <c r="AL1084" s="1320"/>
      <c r="AM1084" s="1320"/>
      <c r="AN1084" s="1320"/>
      <c r="AO1084" s="1320"/>
      <c r="AP1084" s="1320"/>
      <c r="AQ1084" s="1320"/>
      <c r="AR1084" s="1320"/>
      <c r="AS1084" s="1320"/>
      <c r="AT1084" s="1320"/>
      <c r="AU1084" s="1320"/>
      <c r="AV1084" s="98"/>
      <c r="AW1084" s="98"/>
      <c r="AX1084" s="1320"/>
      <c r="AY1084" s="1320"/>
      <c r="AZ1084" s="1320"/>
      <c r="BA1084" s="1320"/>
      <c r="BB1084" s="1320"/>
      <c r="BC1084" s="1320"/>
    </row>
    <row r="1085" spans="24:55" x14ac:dyDescent="0.25">
      <c r="X1085" s="1320"/>
      <c r="Y1085" s="1320"/>
      <c r="Z1085" s="1320"/>
      <c r="AL1085" s="1320"/>
      <c r="AM1085" s="1320"/>
      <c r="AN1085" s="1320"/>
      <c r="AO1085" s="1320"/>
      <c r="AP1085" s="1320"/>
      <c r="AQ1085" s="1320"/>
      <c r="AR1085" s="1320"/>
      <c r="AS1085" s="1320"/>
      <c r="AT1085" s="1320"/>
      <c r="AU1085" s="1320"/>
      <c r="AV1085" s="98"/>
      <c r="AW1085" s="98"/>
      <c r="AX1085" s="1320"/>
      <c r="AY1085" s="1320"/>
      <c r="AZ1085" s="1320"/>
      <c r="BA1085" s="1320"/>
      <c r="BB1085" s="1320"/>
      <c r="BC1085" s="1320"/>
    </row>
    <row r="1086" spans="24:55" x14ac:dyDescent="0.25">
      <c r="X1086" s="1320"/>
      <c r="Y1086" s="1320"/>
      <c r="Z1086" s="1320"/>
      <c r="AL1086" s="1320"/>
      <c r="AM1086" s="1320"/>
      <c r="AN1086" s="1320"/>
      <c r="AO1086" s="1320"/>
      <c r="AP1086" s="1320"/>
      <c r="AQ1086" s="1320"/>
      <c r="AR1086" s="1320"/>
      <c r="AS1086" s="1320"/>
      <c r="AT1086" s="1320"/>
      <c r="AU1086" s="1320"/>
      <c r="AV1086" s="98"/>
      <c r="AW1086" s="98"/>
      <c r="AX1086" s="1320"/>
      <c r="AY1086" s="1320"/>
      <c r="AZ1086" s="1320"/>
      <c r="BA1086" s="1320"/>
      <c r="BB1086" s="1320"/>
      <c r="BC1086" s="1320"/>
    </row>
    <row r="1087" spans="24:55" x14ac:dyDescent="0.25">
      <c r="X1087" s="1320"/>
      <c r="Y1087" s="1320"/>
      <c r="Z1087" s="1320"/>
      <c r="AL1087" s="1320"/>
      <c r="AM1087" s="1320"/>
      <c r="AN1087" s="1320"/>
      <c r="AO1087" s="1320"/>
      <c r="AP1087" s="1320"/>
      <c r="AQ1087" s="1320"/>
      <c r="AR1087" s="1320"/>
      <c r="AS1087" s="1320"/>
      <c r="AT1087" s="1320"/>
      <c r="AU1087" s="1320"/>
      <c r="AV1087" s="98"/>
      <c r="AW1087" s="98"/>
      <c r="AX1087" s="1320"/>
      <c r="AY1087" s="1320"/>
      <c r="AZ1087" s="1320"/>
      <c r="BA1087" s="1320"/>
      <c r="BB1087" s="1320"/>
      <c r="BC1087" s="1320"/>
    </row>
    <row r="1088" spans="24:55" x14ac:dyDescent="0.25">
      <c r="X1088" s="1320"/>
      <c r="Y1088" s="1320"/>
      <c r="Z1088" s="1320"/>
      <c r="AL1088" s="1320"/>
      <c r="AM1088" s="1320"/>
      <c r="AN1088" s="1320"/>
      <c r="AO1088" s="1320"/>
      <c r="AP1088" s="1320"/>
      <c r="AQ1088" s="1320"/>
      <c r="AR1088" s="1320"/>
      <c r="AS1088" s="1320"/>
      <c r="AT1088" s="1320"/>
      <c r="AU1088" s="1320"/>
      <c r="AV1088" s="98"/>
      <c r="AW1088" s="98"/>
      <c r="AX1088" s="1320"/>
      <c r="AY1088" s="1320"/>
      <c r="AZ1088" s="1320"/>
      <c r="BA1088" s="1320"/>
      <c r="BB1088" s="1320"/>
      <c r="BC1088" s="1320"/>
    </row>
    <row r="1089" spans="24:55" x14ac:dyDescent="0.25">
      <c r="X1089" s="1320"/>
      <c r="Y1089" s="1320"/>
      <c r="Z1089" s="1320"/>
      <c r="AL1089" s="1320"/>
      <c r="AM1089" s="1320"/>
      <c r="AN1089" s="1320"/>
      <c r="AO1089" s="1320"/>
      <c r="AP1089" s="1320"/>
      <c r="AQ1089" s="1320"/>
      <c r="AR1089" s="1320"/>
      <c r="AS1089" s="1320"/>
      <c r="AT1089" s="1320"/>
      <c r="AU1089" s="1320"/>
      <c r="AV1089" s="98"/>
      <c r="AW1089" s="98"/>
      <c r="AX1089" s="1320"/>
      <c r="AY1089" s="1320"/>
      <c r="AZ1089" s="1320"/>
      <c r="BA1089" s="1320"/>
      <c r="BB1089" s="1320"/>
      <c r="BC1089" s="1320"/>
    </row>
    <row r="1090" spans="24:55" x14ac:dyDescent="0.25">
      <c r="X1090" s="1320"/>
      <c r="Y1090" s="1320"/>
      <c r="Z1090" s="1320"/>
      <c r="AL1090" s="1320"/>
      <c r="AM1090" s="1320"/>
      <c r="AN1090" s="1320"/>
      <c r="AO1090" s="1320"/>
      <c r="AP1090" s="1320"/>
      <c r="AQ1090" s="1320"/>
      <c r="AR1090" s="1320"/>
      <c r="AS1090" s="1320"/>
      <c r="AT1090" s="1320"/>
      <c r="AU1090" s="1320"/>
      <c r="AV1090" s="98"/>
      <c r="AW1090" s="98"/>
      <c r="AX1090" s="1320"/>
      <c r="AY1090" s="1320"/>
      <c r="AZ1090" s="1320"/>
      <c r="BA1090" s="1320"/>
      <c r="BB1090" s="1320"/>
      <c r="BC1090" s="1320"/>
    </row>
    <row r="1091" spans="24:55" x14ac:dyDescent="0.25">
      <c r="X1091" s="1320"/>
      <c r="Y1091" s="1320"/>
      <c r="Z1091" s="1320"/>
      <c r="AL1091" s="1320"/>
      <c r="AM1091" s="1320"/>
      <c r="AN1091" s="1320"/>
      <c r="AO1091" s="1320"/>
      <c r="AP1091" s="1320"/>
      <c r="AQ1091" s="1320"/>
      <c r="AR1091" s="1320"/>
      <c r="AS1091" s="1320"/>
      <c r="AT1091" s="1320"/>
      <c r="AU1091" s="1320"/>
      <c r="AV1091" s="98"/>
      <c r="AW1091" s="98"/>
      <c r="AX1091" s="1320"/>
      <c r="AY1091" s="1320"/>
      <c r="AZ1091" s="1320"/>
      <c r="BA1091" s="1320"/>
      <c r="BB1091" s="1320"/>
      <c r="BC1091" s="1320"/>
    </row>
    <row r="1092" spans="24:55" x14ac:dyDescent="0.25">
      <c r="X1092" s="1320"/>
      <c r="Y1092" s="1320"/>
      <c r="Z1092" s="1320"/>
      <c r="AL1092" s="1320"/>
      <c r="AM1092" s="1320"/>
      <c r="AN1092" s="1320"/>
      <c r="AO1092" s="1320"/>
      <c r="AP1092" s="1320"/>
      <c r="AQ1092" s="1320"/>
      <c r="AR1092" s="1320"/>
      <c r="AS1092" s="1320"/>
      <c r="AT1092" s="1320"/>
      <c r="AU1092" s="1320"/>
      <c r="AV1092" s="98"/>
      <c r="AW1092" s="98"/>
      <c r="AX1092" s="1320"/>
      <c r="AY1092" s="1320"/>
      <c r="AZ1092" s="1320"/>
      <c r="BA1092" s="1320"/>
      <c r="BB1092" s="1320"/>
      <c r="BC1092" s="1320"/>
    </row>
    <row r="1093" spans="24:55" x14ac:dyDescent="0.25">
      <c r="X1093" s="1320"/>
      <c r="Y1093" s="1320"/>
      <c r="Z1093" s="1320"/>
      <c r="AL1093" s="1320"/>
      <c r="AM1093" s="1320"/>
      <c r="AN1093" s="1320"/>
      <c r="AO1093" s="1320"/>
      <c r="AP1093" s="1320"/>
      <c r="AQ1093" s="1320"/>
      <c r="AR1093" s="1320"/>
      <c r="AS1093" s="1320"/>
      <c r="AT1093" s="1320"/>
      <c r="AU1093" s="1320"/>
      <c r="AV1093" s="98"/>
      <c r="AW1093" s="98"/>
      <c r="AX1093" s="1320"/>
      <c r="AY1093" s="1320"/>
      <c r="AZ1093" s="1320"/>
      <c r="BA1093" s="1320"/>
      <c r="BB1093" s="1320"/>
      <c r="BC1093" s="1320"/>
    </row>
    <row r="1094" spans="24:55" x14ac:dyDescent="0.25">
      <c r="X1094" s="1320"/>
      <c r="Y1094" s="1320"/>
      <c r="Z1094" s="1320"/>
      <c r="AL1094" s="1320"/>
      <c r="AM1094" s="1320"/>
      <c r="AN1094" s="1320"/>
      <c r="AO1094" s="1320"/>
      <c r="AP1094" s="1320"/>
      <c r="AQ1094" s="1320"/>
      <c r="AR1094" s="1320"/>
      <c r="AS1094" s="1320"/>
      <c r="AT1094" s="1320"/>
      <c r="AU1094" s="1320"/>
      <c r="AV1094" s="98"/>
      <c r="AW1094" s="98"/>
      <c r="AX1094" s="1320"/>
      <c r="AY1094" s="1320"/>
      <c r="AZ1094" s="1320"/>
      <c r="BA1094" s="1320"/>
      <c r="BB1094" s="1320"/>
      <c r="BC1094" s="1320"/>
    </row>
    <row r="1095" spans="24:55" x14ac:dyDescent="0.25">
      <c r="X1095" s="1320"/>
      <c r="Y1095" s="1320"/>
      <c r="Z1095" s="1320"/>
      <c r="AL1095" s="1320"/>
      <c r="AM1095" s="1320"/>
      <c r="AN1095" s="1320"/>
      <c r="AO1095" s="1320"/>
      <c r="AP1095" s="1320"/>
      <c r="AQ1095" s="1320"/>
      <c r="AR1095" s="1320"/>
      <c r="AS1095" s="1320"/>
      <c r="AT1095" s="1320"/>
      <c r="AU1095" s="1320"/>
      <c r="AV1095" s="98"/>
      <c r="AW1095" s="98"/>
      <c r="AX1095" s="1320"/>
      <c r="AY1095" s="1320"/>
      <c r="AZ1095" s="1320"/>
      <c r="BA1095" s="1320"/>
      <c r="BB1095" s="1320"/>
      <c r="BC1095" s="1320"/>
    </row>
    <row r="1096" spans="24:55" x14ac:dyDescent="0.25">
      <c r="X1096" s="1320"/>
      <c r="Y1096" s="1320"/>
      <c r="Z1096" s="1320"/>
      <c r="AL1096" s="1320"/>
      <c r="AM1096" s="1320"/>
      <c r="AN1096" s="1320"/>
      <c r="AO1096" s="1320"/>
      <c r="AP1096" s="1320"/>
      <c r="AQ1096" s="1320"/>
      <c r="AR1096" s="1320"/>
      <c r="AS1096" s="1320"/>
      <c r="AT1096" s="1320"/>
      <c r="AU1096" s="1320"/>
      <c r="AV1096" s="98"/>
      <c r="AW1096" s="98"/>
      <c r="AX1096" s="1320"/>
      <c r="AY1096" s="1320"/>
      <c r="AZ1096" s="1320"/>
      <c r="BA1096" s="1320"/>
      <c r="BB1096" s="1320"/>
      <c r="BC1096" s="1320"/>
    </row>
    <row r="1097" spans="24:55" x14ac:dyDescent="0.25">
      <c r="X1097" s="1320"/>
      <c r="Y1097" s="1320"/>
      <c r="Z1097" s="1320"/>
      <c r="AL1097" s="1320"/>
      <c r="AM1097" s="1320"/>
      <c r="AN1097" s="1320"/>
      <c r="AO1097" s="1320"/>
      <c r="AP1097" s="1320"/>
      <c r="AQ1097" s="1320"/>
      <c r="AR1097" s="1320"/>
      <c r="AS1097" s="1320"/>
      <c r="AT1097" s="1320"/>
      <c r="AU1097" s="1320"/>
      <c r="AV1097" s="98"/>
      <c r="AW1097" s="98"/>
      <c r="AX1097" s="1320"/>
      <c r="AY1097" s="1320"/>
      <c r="AZ1097" s="1320"/>
      <c r="BA1097" s="1320"/>
      <c r="BB1097" s="1320"/>
      <c r="BC1097" s="1320"/>
    </row>
    <row r="1098" spans="24:55" x14ac:dyDescent="0.25">
      <c r="X1098" s="1320"/>
      <c r="Y1098" s="1320"/>
      <c r="Z1098" s="1320"/>
      <c r="AL1098" s="1320"/>
      <c r="AM1098" s="1320"/>
      <c r="AN1098" s="1320"/>
      <c r="AO1098" s="1320"/>
      <c r="AP1098" s="1320"/>
      <c r="AQ1098" s="1320"/>
      <c r="AR1098" s="1320"/>
      <c r="AS1098" s="1320"/>
      <c r="AT1098" s="1320"/>
      <c r="AU1098" s="1320"/>
      <c r="AV1098" s="98"/>
      <c r="AW1098" s="98"/>
      <c r="AX1098" s="1320"/>
      <c r="AY1098" s="1320"/>
      <c r="AZ1098" s="1320"/>
      <c r="BA1098" s="1320"/>
      <c r="BB1098" s="1320"/>
      <c r="BC1098" s="1320"/>
    </row>
    <row r="1099" spans="24:55" x14ac:dyDescent="0.25">
      <c r="X1099" s="1320"/>
      <c r="Y1099" s="1320"/>
      <c r="Z1099" s="1320"/>
      <c r="AL1099" s="1320"/>
      <c r="AM1099" s="1320"/>
      <c r="AN1099" s="1320"/>
      <c r="AO1099" s="1320"/>
      <c r="AP1099" s="1320"/>
      <c r="AQ1099" s="1320"/>
      <c r="AR1099" s="1320"/>
      <c r="AS1099" s="1320"/>
      <c r="AT1099" s="1320"/>
      <c r="AU1099" s="1320"/>
      <c r="AV1099" s="98"/>
      <c r="AW1099" s="98"/>
      <c r="AX1099" s="1320"/>
      <c r="AY1099" s="1320"/>
      <c r="AZ1099" s="1320"/>
      <c r="BA1099" s="1320"/>
      <c r="BB1099" s="1320"/>
      <c r="BC1099" s="1320"/>
    </row>
    <row r="1100" spans="24:55" x14ac:dyDescent="0.25">
      <c r="X1100" s="1320"/>
      <c r="Y1100" s="1320"/>
      <c r="Z1100" s="1320"/>
      <c r="AL1100" s="1320"/>
      <c r="AM1100" s="1320"/>
      <c r="AN1100" s="1320"/>
      <c r="AO1100" s="1320"/>
      <c r="AP1100" s="1320"/>
      <c r="AQ1100" s="1320"/>
      <c r="AR1100" s="1320"/>
      <c r="AS1100" s="1320"/>
      <c r="AT1100" s="1320"/>
      <c r="AU1100" s="1320"/>
      <c r="AV1100" s="98"/>
      <c r="AW1100" s="98"/>
      <c r="AX1100" s="1320"/>
      <c r="AY1100" s="1320"/>
      <c r="AZ1100" s="1320"/>
      <c r="BA1100" s="1320"/>
      <c r="BB1100" s="1320"/>
      <c r="BC1100" s="1320"/>
    </row>
    <row r="1101" spans="24:55" x14ac:dyDescent="0.25">
      <c r="X1101" s="1320"/>
      <c r="Y1101" s="1320"/>
      <c r="Z1101" s="1320"/>
      <c r="AL1101" s="1320"/>
      <c r="AM1101" s="1320"/>
      <c r="AN1101" s="1320"/>
      <c r="AO1101" s="1320"/>
      <c r="AP1101" s="1320"/>
      <c r="AQ1101" s="1320"/>
      <c r="AR1101" s="1320"/>
      <c r="AS1101" s="1320"/>
      <c r="AT1101" s="1320"/>
      <c r="AU1101" s="1320"/>
      <c r="AV1101" s="98"/>
      <c r="AW1101" s="98"/>
      <c r="AX1101" s="1320"/>
      <c r="AY1101" s="1320"/>
      <c r="AZ1101" s="1320"/>
      <c r="BA1101" s="1320"/>
      <c r="BB1101" s="1320"/>
      <c r="BC1101" s="1320"/>
    </row>
    <row r="1102" spans="24:55" x14ac:dyDescent="0.25">
      <c r="X1102" s="1320"/>
      <c r="Y1102" s="1320"/>
      <c r="Z1102" s="1320"/>
      <c r="AL1102" s="1320"/>
      <c r="AM1102" s="1320"/>
      <c r="AN1102" s="1320"/>
      <c r="AO1102" s="1320"/>
      <c r="AP1102" s="1320"/>
      <c r="AQ1102" s="1320"/>
      <c r="AR1102" s="1320"/>
      <c r="AS1102" s="1320"/>
      <c r="AT1102" s="1320"/>
      <c r="AU1102" s="1320"/>
      <c r="AV1102" s="98"/>
      <c r="AW1102" s="98"/>
      <c r="AX1102" s="1320"/>
      <c r="AY1102" s="1320"/>
      <c r="AZ1102" s="1320"/>
      <c r="BA1102" s="1320"/>
      <c r="BB1102" s="1320"/>
      <c r="BC1102" s="1320"/>
    </row>
    <row r="1103" spans="24:55" x14ac:dyDescent="0.25">
      <c r="X1103" s="1320"/>
      <c r="Y1103" s="1320"/>
      <c r="Z1103" s="1320"/>
      <c r="AL1103" s="1320"/>
      <c r="AM1103" s="1320"/>
      <c r="AN1103" s="1320"/>
      <c r="AO1103" s="1320"/>
      <c r="AP1103" s="1320"/>
      <c r="AQ1103" s="1320"/>
      <c r="AR1103" s="1320"/>
      <c r="AS1103" s="1320"/>
      <c r="AT1103" s="1320"/>
      <c r="AU1103" s="1320"/>
      <c r="AV1103" s="98"/>
      <c r="AW1103" s="98"/>
      <c r="AX1103" s="1320"/>
      <c r="AY1103" s="1320"/>
      <c r="AZ1103" s="1320"/>
      <c r="BA1103" s="1320"/>
      <c r="BB1103" s="1320"/>
      <c r="BC1103" s="1320"/>
    </row>
    <row r="1104" spans="24:55" x14ac:dyDescent="0.25">
      <c r="X1104" s="1320"/>
      <c r="Y1104" s="1320"/>
      <c r="Z1104" s="1320"/>
      <c r="AL1104" s="1320"/>
      <c r="AM1104" s="1320"/>
      <c r="AN1104" s="1320"/>
      <c r="AO1104" s="1320"/>
      <c r="AP1104" s="1320"/>
      <c r="AQ1104" s="1320"/>
      <c r="AR1104" s="1320"/>
      <c r="AS1104" s="1320"/>
      <c r="AT1104" s="1320"/>
      <c r="AU1104" s="1320"/>
      <c r="AV1104" s="98"/>
      <c r="AW1104" s="98"/>
      <c r="AX1104" s="1320"/>
      <c r="AY1104" s="1320"/>
      <c r="AZ1104" s="1320"/>
      <c r="BA1104" s="1320"/>
      <c r="BB1104" s="1320"/>
      <c r="BC1104" s="1320"/>
    </row>
    <row r="1105" spans="24:55" x14ac:dyDescent="0.25">
      <c r="X1105" s="1320"/>
      <c r="Y1105" s="1320"/>
      <c r="Z1105" s="1320"/>
      <c r="AL1105" s="1320"/>
      <c r="AM1105" s="1320"/>
      <c r="AN1105" s="1320"/>
      <c r="AO1105" s="1320"/>
      <c r="AP1105" s="1320"/>
      <c r="AQ1105" s="1320"/>
      <c r="AR1105" s="1320"/>
      <c r="AS1105" s="1320"/>
      <c r="AT1105" s="1320"/>
      <c r="AU1105" s="1320"/>
      <c r="AV1105" s="98"/>
      <c r="AW1105" s="98"/>
      <c r="AX1105" s="1320"/>
      <c r="AY1105" s="1320"/>
      <c r="AZ1105" s="1320"/>
      <c r="BA1105" s="1320"/>
      <c r="BB1105" s="1320"/>
      <c r="BC1105" s="1320"/>
    </row>
    <row r="1106" spans="24:55" x14ac:dyDescent="0.25">
      <c r="X1106" s="1320"/>
      <c r="Y1106" s="1320"/>
      <c r="Z1106" s="1320"/>
      <c r="AL1106" s="1320"/>
      <c r="AM1106" s="1320"/>
      <c r="AN1106" s="1320"/>
      <c r="AO1106" s="1320"/>
      <c r="AP1106" s="1320"/>
      <c r="AQ1106" s="1320"/>
      <c r="AR1106" s="1320"/>
      <c r="AS1106" s="1320"/>
      <c r="AT1106" s="1320"/>
      <c r="AU1106" s="1320"/>
      <c r="AV1106" s="98"/>
      <c r="AW1106" s="98"/>
      <c r="AX1106" s="1320"/>
      <c r="AY1106" s="1320"/>
      <c r="AZ1106" s="1320"/>
      <c r="BA1106" s="1320"/>
      <c r="BB1106" s="1320"/>
      <c r="BC1106" s="1320"/>
    </row>
    <row r="1107" spans="24:55" x14ac:dyDescent="0.25">
      <c r="X1107" s="1320"/>
      <c r="Y1107" s="1320"/>
      <c r="Z1107" s="1320"/>
      <c r="AL1107" s="1320"/>
      <c r="AM1107" s="1320"/>
      <c r="AN1107" s="1320"/>
      <c r="AO1107" s="1320"/>
      <c r="AP1107" s="1320"/>
      <c r="AQ1107" s="1320"/>
      <c r="AR1107" s="1320"/>
      <c r="AS1107" s="1320"/>
      <c r="AT1107" s="1320"/>
      <c r="AU1107" s="1320"/>
      <c r="AV1107" s="98"/>
      <c r="AW1107" s="98"/>
      <c r="AX1107" s="1320"/>
      <c r="AY1107" s="1320"/>
      <c r="AZ1107" s="1320"/>
      <c r="BA1107" s="1320"/>
      <c r="BB1107" s="1320"/>
      <c r="BC1107" s="1320"/>
    </row>
    <row r="1108" spans="24:55" x14ac:dyDescent="0.25">
      <c r="X1108" s="1320"/>
      <c r="Y1108" s="1320"/>
      <c r="Z1108" s="1320"/>
      <c r="AL1108" s="1320"/>
      <c r="AM1108" s="1320"/>
      <c r="AN1108" s="1320"/>
      <c r="AO1108" s="1320"/>
      <c r="AP1108" s="1320"/>
      <c r="AQ1108" s="1320"/>
      <c r="AR1108" s="1320"/>
      <c r="AS1108" s="1320"/>
      <c r="AT1108" s="1320"/>
      <c r="AU1108" s="1320"/>
      <c r="AV1108" s="98"/>
      <c r="AW1108" s="98"/>
      <c r="AX1108" s="1320"/>
      <c r="AY1108" s="1320"/>
      <c r="AZ1108" s="1320"/>
      <c r="BA1108" s="1320"/>
      <c r="BB1108" s="1320"/>
      <c r="BC1108" s="1320"/>
    </row>
    <row r="1109" spans="24:55" x14ac:dyDescent="0.25">
      <c r="X1109" s="1320"/>
      <c r="Y1109" s="1320"/>
      <c r="Z1109" s="1320"/>
      <c r="AL1109" s="1320"/>
      <c r="AM1109" s="1320"/>
      <c r="AN1109" s="1320"/>
      <c r="AO1109" s="1320"/>
      <c r="AP1109" s="1320"/>
      <c r="AQ1109" s="1320"/>
      <c r="AR1109" s="1320"/>
      <c r="AS1109" s="1320"/>
      <c r="AT1109" s="1320"/>
      <c r="AU1109" s="1320"/>
      <c r="AV1109" s="98"/>
      <c r="AW1109" s="98"/>
      <c r="AX1109" s="1320"/>
      <c r="AY1109" s="1320"/>
      <c r="AZ1109" s="1320"/>
      <c r="BA1109" s="1320"/>
      <c r="BB1109" s="1320"/>
      <c r="BC1109" s="1320"/>
    </row>
    <row r="1110" spans="24:55" x14ac:dyDescent="0.25">
      <c r="X1110" s="1320"/>
      <c r="Y1110" s="1320"/>
      <c r="Z1110" s="1320"/>
      <c r="AL1110" s="1320"/>
      <c r="AM1110" s="1320"/>
      <c r="AN1110" s="1320"/>
      <c r="AO1110" s="1320"/>
      <c r="AP1110" s="1320"/>
      <c r="AQ1110" s="1320"/>
      <c r="AR1110" s="1320"/>
      <c r="AS1110" s="1320"/>
      <c r="AT1110" s="1320"/>
      <c r="AU1110" s="1320"/>
      <c r="AV1110" s="98"/>
      <c r="AW1110" s="98"/>
      <c r="AX1110" s="1320"/>
      <c r="AY1110" s="1320"/>
      <c r="AZ1110" s="1320"/>
      <c r="BA1110" s="1320"/>
      <c r="BB1110" s="1320"/>
      <c r="BC1110" s="1320"/>
    </row>
    <row r="1111" spans="24:55" x14ac:dyDescent="0.25">
      <c r="X1111" s="1320"/>
      <c r="Y1111" s="1320"/>
      <c r="Z1111" s="1320"/>
      <c r="AL1111" s="1320"/>
      <c r="AM1111" s="1320"/>
      <c r="AN1111" s="1320"/>
      <c r="AO1111" s="1320"/>
      <c r="AP1111" s="1320"/>
      <c r="AQ1111" s="1320"/>
      <c r="AR1111" s="1320"/>
      <c r="AS1111" s="1320"/>
      <c r="AT1111" s="1320"/>
      <c r="AU1111" s="1320"/>
      <c r="AV1111" s="98"/>
      <c r="AW1111" s="98"/>
      <c r="AX1111" s="1320"/>
      <c r="AY1111" s="1320"/>
      <c r="AZ1111" s="1320"/>
      <c r="BA1111" s="1320"/>
      <c r="BB1111" s="1320"/>
      <c r="BC1111" s="1320"/>
    </row>
    <row r="1112" spans="24:55" x14ac:dyDescent="0.25">
      <c r="X1112" s="1320"/>
      <c r="Y1112" s="1320"/>
      <c r="Z1112" s="1320"/>
      <c r="AL1112" s="1320"/>
      <c r="AM1112" s="1320"/>
      <c r="AN1112" s="1320"/>
      <c r="AO1112" s="1320"/>
      <c r="AP1112" s="1320"/>
      <c r="AQ1112" s="1320"/>
      <c r="AR1112" s="1320"/>
      <c r="AS1112" s="1320"/>
      <c r="AT1112" s="1320"/>
      <c r="AU1112" s="1320"/>
      <c r="AV1112" s="98"/>
      <c r="AW1112" s="98"/>
      <c r="AX1112" s="1320"/>
      <c r="AY1112" s="1320"/>
      <c r="AZ1112" s="1320"/>
      <c r="BA1112" s="1320"/>
      <c r="BB1112" s="1320"/>
      <c r="BC1112" s="1320"/>
    </row>
    <row r="1113" spans="24:55" x14ac:dyDescent="0.25">
      <c r="X1113" s="1320"/>
      <c r="Y1113" s="1320"/>
      <c r="Z1113" s="1320"/>
      <c r="AL1113" s="1320"/>
      <c r="AM1113" s="1320"/>
      <c r="AN1113" s="1320"/>
      <c r="AO1113" s="1320"/>
      <c r="AP1113" s="1320"/>
      <c r="AQ1113" s="1320"/>
      <c r="AR1113" s="1320"/>
      <c r="AS1113" s="1320"/>
      <c r="AT1113" s="1320"/>
      <c r="AU1113" s="1320"/>
      <c r="AV1113" s="98"/>
      <c r="AW1113" s="98"/>
      <c r="AX1113" s="1320"/>
      <c r="AY1113" s="1320"/>
      <c r="AZ1113" s="1320"/>
      <c r="BA1113" s="1320"/>
      <c r="BB1113" s="1320"/>
      <c r="BC1113" s="1320"/>
    </row>
    <row r="1114" spans="24:55" x14ac:dyDescent="0.25">
      <c r="X1114" s="1320"/>
      <c r="Y1114" s="1320"/>
      <c r="Z1114" s="1320"/>
      <c r="AL1114" s="1320"/>
      <c r="AM1114" s="1320"/>
      <c r="AN1114" s="1320"/>
      <c r="AO1114" s="1320"/>
      <c r="AP1114" s="1320"/>
      <c r="AQ1114" s="1320"/>
      <c r="AR1114" s="1320"/>
      <c r="AS1114" s="1320"/>
      <c r="AT1114" s="1320"/>
      <c r="AU1114" s="1320"/>
      <c r="AV1114" s="98"/>
      <c r="AW1114" s="98"/>
      <c r="AX1114" s="1320"/>
      <c r="AY1114" s="1320"/>
      <c r="AZ1114" s="1320"/>
      <c r="BA1114" s="1320"/>
      <c r="BB1114" s="1320"/>
      <c r="BC1114" s="1320"/>
    </row>
    <row r="1115" spans="24:55" x14ac:dyDescent="0.25">
      <c r="X1115" s="1320"/>
      <c r="Y1115" s="1320"/>
      <c r="Z1115" s="1320"/>
      <c r="AL1115" s="1320"/>
      <c r="AM1115" s="1320"/>
      <c r="AN1115" s="1320"/>
      <c r="AO1115" s="1320"/>
      <c r="AP1115" s="1320"/>
      <c r="AQ1115" s="1320"/>
      <c r="AR1115" s="1320"/>
      <c r="AS1115" s="1320"/>
      <c r="AT1115" s="1320"/>
      <c r="AU1115" s="1320"/>
      <c r="AV1115" s="98"/>
      <c r="AW1115" s="98"/>
      <c r="AX1115" s="1320"/>
      <c r="AY1115" s="1320"/>
      <c r="AZ1115" s="1320"/>
      <c r="BA1115" s="1320"/>
      <c r="BB1115" s="1320"/>
      <c r="BC1115" s="1320"/>
    </row>
    <row r="1116" spans="24:55" x14ac:dyDescent="0.25">
      <c r="X1116" s="1320"/>
      <c r="Y1116" s="1320"/>
      <c r="Z1116" s="1320"/>
      <c r="AL1116" s="1320"/>
      <c r="AM1116" s="1320"/>
      <c r="AN1116" s="1320"/>
      <c r="AO1116" s="1320"/>
      <c r="AP1116" s="1320"/>
      <c r="AQ1116" s="1320"/>
      <c r="AR1116" s="1320"/>
      <c r="AS1116" s="1320"/>
      <c r="AT1116" s="1320"/>
      <c r="AU1116" s="1320"/>
      <c r="AV1116" s="98"/>
      <c r="AW1116" s="98"/>
      <c r="AX1116" s="1320"/>
      <c r="AY1116" s="1320"/>
      <c r="AZ1116" s="1320"/>
      <c r="BA1116" s="1320"/>
      <c r="BB1116" s="1320"/>
      <c r="BC1116" s="1320"/>
    </row>
    <row r="1117" spans="24:55" x14ac:dyDescent="0.25">
      <c r="X1117" s="1320"/>
      <c r="Y1117" s="1320"/>
      <c r="Z1117" s="1320"/>
      <c r="AL1117" s="1320"/>
      <c r="AM1117" s="1320"/>
      <c r="AN1117" s="1320"/>
      <c r="AO1117" s="1320"/>
      <c r="AP1117" s="1320"/>
      <c r="AQ1117" s="1320"/>
      <c r="AR1117" s="1320"/>
      <c r="AS1117" s="1320"/>
      <c r="AT1117" s="1320"/>
      <c r="AU1117" s="1320"/>
      <c r="AV1117" s="98"/>
      <c r="AW1117" s="98"/>
      <c r="AX1117" s="1320"/>
      <c r="AY1117" s="1320"/>
      <c r="AZ1117" s="1320"/>
      <c r="BA1117" s="1320"/>
      <c r="BB1117" s="1320"/>
      <c r="BC1117" s="1320"/>
    </row>
    <row r="1118" spans="24:55" x14ac:dyDescent="0.25">
      <c r="X1118" s="1320"/>
      <c r="Y1118" s="1320"/>
      <c r="Z1118" s="1320"/>
      <c r="AL1118" s="1320"/>
      <c r="AM1118" s="1320"/>
      <c r="AN1118" s="1320"/>
      <c r="AO1118" s="1320"/>
      <c r="AP1118" s="1320"/>
      <c r="AQ1118" s="1320"/>
      <c r="AR1118" s="1320"/>
      <c r="AS1118" s="1320"/>
      <c r="AT1118" s="1320"/>
      <c r="AU1118" s="1320"/>
      <c r="AV1118" s="98"/>
      <c r="AW1118" s="98"/>
      <c r="AX1118" s="1320"/>
      <c r="AY1118" s="1320"/>
      <c r="AZ1118" s="1320"/>
      <c r="BA1118" s="1320"/>
      <c r="BB1118" s="1320"/>
      <c r="BC1118" s="1320"/>
    </row>
    <row r="1119" spans="24:55" x14ac:dyDescent="0.25">
      <c r="X1119" s="1320"/>
      <c r="Y1119" s="1320"/>
      <c r="Z1119" s="1320"/>
      <c r="AL1119" s="1320"/>
      <c r="AM1119" s="1320"/>
      <c r="AN1119" s="1320"/>
      <c r="AO1119" s="1320"/>
      <c r="AP1119" s="1320"/>
      <c r="AQ1119" s="1320"/>
      <c r="AR1119" s="1320"/>
      <c r="AS1119" s="1320"/>
      <c r="AT1119" s="1320"/>
      <c r="AU1119" s="1320"/>
      <c r="AV1119" s="98"/>
      <c r="AW1119" s="98"/>
      <c r="AX1119" s="1320"/>
      <c r="AY1119" s="1320"/>
      <c r="AZ1119" s="1320"/>
      <c r="BA1119" s="1320"/>
      <c r="BB1119" s="1320"/>
      <c r="BC1119" s="1320"/>
    </row>
    <row r="1120" spans="24:55" x14ac:dyDescent="0.25">
      <c r="X1120" s="1320"/>
      <c r="Y1120" s="1320"/>
      <c r="Z1120" s="1320"/>
      <c r="AL1120" s="1320"/>
      <c r="AM1120" s="1320"/>
      <c r="AN1120" s="1320"/>
      <c r="AO1120" s="1320"/>
      <c r="AP1120" s="1320"/>
      <c r="AQ1120" s="1320"/>
      <c r="AR1120" s="1320"/>
      <c r="AS1120" s="1320"/>
      <c r="AT1120" s="1320"/>
      <c r="AU1120" s="1320"/>
      <c r="AV1120" s="98"/>
      <c r="AW1120" s="98"/>
      <c r="AX1120" s="1320"/>
      <c r="AY1120" s="1320"/>
      <c r="AZ1120" s="1320"/>
      <c r="BA1120" s="1320"/>
      <c r="BB1120" s="1320"/>
      <c r="BC1120" s="1320"/>
    </row>
    <row r="1121" spans="24:55" x14ac:dyDescent="0.25">
      <c r="X1121" s="1320"/>
      <c r="Y1121" s="1320"/>
      <c r="Z1121" s="1320"/>
      <c r="AL1121" s="1320"/>
      <c r="AM1121" s="1320"/>
      <c r="AN1121" s="1320"/>
      <c r="AO1121" s="1320"/>
      <c r="AP1121" s="1320"/>
      <c r="AQ1121" s="1320"/>
      <c r="AR1121" s="1320"/>
      <c r="AS1121" s="1320"/>
      <c r="AT1121" s="1320"/>
      <c r="AU1121" s="1320"/>
      <c r="AV1121" s="98"/>
      <c r="AW1121" s="98"/>
      <c r="AX1121" s="1320"/>
      <c r="AY1121" s="1320"/>
      <c r="AZ1121" s="1320"/>
      <c r="BA1121" s="1320"/>
      <c r="BB1121" s="1320"/>
      <c r="BC1121" s="1320"/>
    </row>
    <row r="1122" spans="24:55" x14ac:dyDescent="0.25">
      <c r="X1122" s="1320"/>
      <c r="Y1122" s="1320"/>
      <c r="Z1122" s="1320"/>
      <c r="AL1122" s="1320"/>
      <c r="AM1122" s="1320"/>
      <c r="AN1122" s="1320"/>
      <c r="AO1122" s="1320"/>
      <c r="AP1122" s="1320"/>
      <c r="AQ1122" s="1320"/>
      <c r="AR1122" s="1320"/>
      <c r="AS1122" s="1320"/>
      <c r="AT1122" s="1320"/>
      <c r="AU1122" s="1320"/>
      <c r="AV1122" s="98"/>
      <c r="AW1122" s="98"/>
      <c r="AX1122" s="1320"/>
      <c r="AY1122" s="1320"/>
      <c r="AZ1122" s="1320"/>
      <c r="BA1122" s="1320"/>
      <c r="BB1122" s="1320"/>
      <c r="BC1122" s="1320"/>
    </row>
    <row r="1123" spans="24:55" x14ac:dyDescent="0.25">
      <c r="X1123" s="1320"/>
      <c r="Y1123" s="1320"/>
      <c r="Z1123" s="1320"/>
      <c r="AL1123" s="1320"/>
      <c r="AM1123" s="1320"/>
      <c r="AN1123" s="1320"/>
      <c r="AO1123" s="1320"/>
      <c r="AP1123" s="1320"/>
      <c r="AQ1123" s="1320"/>
      <c r="AR1123" s="1320"/>
      <c r="AS1123" s="1320"/>
      <c r="AT1123" s="1320"/>
      <c r="AU1123" s="1320"/>
      <c r="AV1123" s="98"/>
      <c r="AW1123" s="98"/>
      <c r="AX1123" s="1320"/>
      <c r="AY1123" s="1320"/>
      <c r="AZ1123" s="1320"/>
      <c r="BA1123" s="1320"/>
      <c r="BB1123" s="1320"/>
      <c r="BC1123" s="1320"/>
    </row>
    <row r="1124" spans="24:55" x14ac:dyDescent="0.25">
      <c r="X1124" s="1320"/>
      <c r="Y1124" s="1320"/>
      <c r="Z1124" s="1320"/>
      <c r="AL1124" s="1320"/>
      <c r="AM1124" s="1320"/>
      <c r="AN1124" s="1320"/>
      <c r="AO1124" s="1320"/>
      <c r="AP1124" s="1320"/>
      <c r="AQ1124" s="1320"/>
      <c r="AR1124" s="1320"/>
      <c r="AS1124" s="1320"/>
      <c r="AT1124" s="1320"/>
      <c r="AU1124" s="1320"/>
      <c r="AV1124" s="98"/>
      <c r="AW1124" s="98"/>
      <c r="AX1124" s="1320"/>
      <c r="AY1124" s="1320"/>
      <c r="AZ1124" s="1320"/>
      <c r="BA1124" s="1320"/>
      <c r="BB1124" s="1320"/>
      <c r="BC1124" s="1320"/>
    </row>
    <row r="1125" spans="24:55" x14ac:dyDescent="0.25">
      <c r="X1125" s="1320"/>
      <c r="Y1125" s="1320"/>
      <c r="Z1125" s="1320"/>
      <c r="AL1125" s="1320"/>
      <c r="AM1125" s="1320"/>
      <c r="AN1125" s="1320"/>
      <c r="AO1125" s="1320"/>
      <c r="AP1125" s="1320"/>
      <c r="AQ1125" s="1320"/>
      <c r="AR1125" s="1320"/>
      <c r="AS1125" s="1320"/>
      <c r="AT1125" s="1320"/>
      <c r="AU1125" s="1320"/>
      <c r="AV1125" s="98"/>
      <c r="AW1125" s="98"/>
      <c r="AX1125" s="1320"/>
      <c r="AY1125" s="1320"/>
      <c r="AZ1125" s="1320"/>
      <c r="BA1125" s="1320"/>
      <c r="BB1125" s="1320"/>
      <c r="BC1125" s="1320"/>
    </row>
    <row r="1126" spans="24:55" x14ac:dyDescent="0.25">
      <c r="X1126" s="1320"/>
      <c r="Y1126" s="1320"/>
      <c r="Z1126" s="1320"/>
      <c r="AL1126" s="1320"/>
      <c r="AM1126" s="1320"/>
      <c r="AN1126" s="1320"/>
      <c r="AO1126" s="1320"/>
      <c r="AP1126" s="1320"/>
      <c r="AQ1126" s="1320"/>
      <c r="AR1126" s="1320"/>
      <c r="AS1126" s="1320"/>
      <c r="AT1126" s="1320"/>
      <c r="AU1126" s="1320"/>
      <c r="AV1126" s="98"/>
      <c r="AW1126" s="98"/>
      <c r="AX1126" s="1320"/>
      <c r="AY1126" s="1320"/>
      <c r="AZ1126" s="1320"/>
      <c r="BA1126" s="1320"/>
      <c r="BB1126" s="1320"/>
      <c r="BC1126" s="1320"/>
    </row>
    <row r="1127" spans="24:55" x14ac:dyDescent="0.25">
      <c r="X1127" s="1320"/>
      <c r="Y1127" s="1320"/>
      <c r="Z1127" s="1320"/>
      <c r="AL1127" s="1320"/>
      <c r="AM1127" s="1320"/>
      <c r="AN1127" s="1320"/>
      <c r="AO1127" s="1320"/>
      <c r="AP1127" s="1320"/>
      <c r="AQ1127" s="1320"/>
      <c r="AR1127" s="1320"/>
      <c r="AS1127" s="1320"/>
      <c r="AT1127" s="1320"/>
      <c r="AU1127" s="1320"/>
      <c r="AV1127" s="98"/>
      <c r="AW1127" s="98"/>
      <c r="AX1127" s="1320"/>
      <c r="AY1127" s="1320"/>
      <c r="AZ1127" s="1320"/>
      <c r="BA1127" s="1320"/>
      <c r="BB1127" s="1320"/>
      <c r="BC1127" s="1320"/>
    </row>
    <row r="1128" spans="24:55" x14ac:dyDescent="0.25">
      <c r="X1128" s="1320"/>
      <c r="Y1128" s="1320"/>
      <c r="Z1128" s="1320"/>
      <c r="AL1128" s="1320"/>
      <c r="AM1128" s="1320"/>
      <c r="AN1128" s="1320"/>
      <c r="AO1128" s="1320"/>
      <c r="AP1128" s="1320"/>
      <c r="AQ1128" s="1320"/>
      <c r="AR1128" s="1320"/>
      <c r="AS1128" s="1320"/>
      <c r="AT1128" s="1320"/>
      <c r="AU1128" s="1320"/>
      <c r="AV1128" s="98"/>
      <c r="AW1128" s="98"/>
      <c r="AX1128" s="1320"/>
      <c r="AY1128" s="1320"/>
      <c r="AZ1128" s="1320"/>
      <c r="BA1128" s="1320"/>
      <c r="BB1128" s="1320"/>
      <c r="BC1128" s="1320"/>
    </row>
    <row r="1129" spans="24:55" x14ac:dyDescent="0.25">
      <c r="X1129" s="1320"/>
      <c r="Y1129" s="1320"/>
      <c r="Z1129" s="1320"/>
      <c r="AL1129" s="1320"/>
      <c r="AM1129" s="1320"/>
      <c r="AN1129" s="1320"/>
      <c r="AO1129" s="1320"/>
      <c r="AP1129" s="1320"/>
      <c r="AQ1129" s="1320"/>
      <c r="AR1129" s="1320"/>
      <c r="AS1129" s="1320"/>
      <c r="AT1129" s="1320"/>
      <c r="AU1129" s="1320"/>
      <c r="AV1129" s="98"/>
      <c r="AW1129" s="98"/>
      <c r="AX1129" s="1320"/>
      <c r="AY1129" s="1320"/>
      <c r="AZ1129" s="1320"/>
      <c r="BA1129" s="1320"/>
      <c r="BB1129" s="1320"/>
      <c r="BC1129" s="1320"/>
    </row>
    <row r="1130" spans="24:55" x14ac:dyDescent="0.25">
      <c r="X1130" s="1320"/>
      <c r="Y1130" s="1320"/>
      <c r="Z1130" s="1320"/>
      <c r="AL1130" s="1320"/>
      <c r="AM1130" s="1320"/>
      <c r="AN1130" s="1320"/>
      <c r="AO1130" s="1320"/>
      <c r="AP1130" s="1320"/>
      <c r="AQ1130" s="1320"/>
      <c r="AR1130" s="1320"/>
      <c r="AS1130" s="1320"/>
      <c r="AT1130" s="1320"/>
      <c r="AU1130" s="1320"/>
      <c r="AV1130" s="98"/>
      <c r="AW1130" s="98"/>
      <c r="AX1130" s="1320"/>
      <c r="AY1130" s="1320"/>
      <c r="AZ1130" s="1320"/>
      <c r="BA1130" s="1320"/>
      <c r="BB1130" s="1320"/>
      <c r="BC1130" s="1320"/>
    </row>
    <row r="1131" spans="24:55" x14ac:dyDescent="0.25">
      <c r="X1131" s="1320"/>
      <c r="Y1131" s="1320"/>
      <c r="Z1131" s="1320"/>
      <c r="AL1131" s="1320"/>
      <c r="AM1131" s="1320"/>
      <c r="AN1131" s="1320"/>
      <c r="AO1131" s="1320"/>
      <c r="AP1131" s="1320"/>
      <c r="AQ1131" s="1320"/>
      <c r="AR1131" s="1320"/>
      <c r="AS1131" s="1320"/>
      <c r="AT1131" s="1320"/>
      <c r="AU1131" s="1320"/>
      <c r="AV1131" s="98"/>
      <c r="AW1131" s="98"/>
      <c r="AX1131" s="1320"/>
      <c r="AY1131" s="1320"/>
      <c r="AZ1131" s="1320"/>
      <c r="BA1131" s="1320"/>
      <c r="BB1131" s="1320"/>
      <c r="BC1131" s="1320"/>
    </row>
    <row r="1132" spans="24:55" x14ac:dyDescent="0.25">
      <c r="X1132" s="1320"/>
      <c r="Y1132" s="1320"/>
      <c r="Z1132" s="1320"/>
      <c r="AL1132" s="1320"/>
      <c r="AM1132" s="1320"/>
      <c r="AN1132" s="1320"/>
      <c r="AO1132" s="1320"/>
      <c r="AP1132" s="1320"/>
      <c r="AQ1132" s="1320"/>
      <c r="AR1132" s="1320"/>
      <c r="AS1132" s="1320"/>
      <c r="AT1132" s="1320"/>
      <c r="AU1132" s="1320"/>
      <c r="AV1132" s="98"/>
      <c r="AW1132" s="98"/>
      <c r="AX1132" s="1320"/>
      <c r="AY1132" s="1320"/>
      <c r="AZ1132" s="1320"/>
      <c r="BA1132" s="1320"/>
      <c r="BB1132" s="1320"/>
      <c r="BC1132" s="1320"/>
    </row>
    <row r="1133" spans="24:55" x14ac:dyDescent="0.25">
      <c r="X1133" s="1320"/>
      <c r="Y1133" s="1320"/>
      <c r="Z1133" s="1320"/>
      <c r="AL1133" s="1320"/>
      <c r="AM1133" s="1320"/>
      <c r="AN1133" s="1320"/>
      <c r="AO1133" s="1320"/>
      <c r="AP1133" s="1320"/>
      <c r="AQ1133" s="1320"/>
      <c r="AR1133" s="1320"/>
      <c r="AS1133" s="1320"/>
      <c r="AT1133" s="1320"/>
      <c r="AU1133" s="1320"/>
      <c r="AV1133" s="98"/>
      <c r="AW1133" s="98"/>
      <c r="AX1133" s="1320"/>
      <c r="AY1133" s="1320"/>
      <c r="AZ1133" s="1320"/>
      <c r="BA1133" s="1320"/>
      <c r="BB1133" s="1320"/>
      <c r="BC1133" s="1320"/>
    </row>
    <row r="1134" spans="24:55" x14ac:dyDescent="0.25">
      <c r="X1134" s="1320"/>
      <c r="Y1134" s="1320"/>
      <c r="Z1134" s="1320"/>
      <c r="AL1134" s="1320"/>
      <c r="AM1134" s="1320"/>
      <c r="AN1134" s="1320"/>
      <c r="AO1134" s="1320"/>
      <c r="AP1134" s="1320"/>
      <c r="AQ1134" s="1320"/>
      <c r="AR1134" s="1320"/>
      <c r="AS1134" s="1320"/>
      <c r="AT1134" s="1320"/>
      <c r="AU1134" s="1320"/>
      <c r="AV1134" s="98"/>
      <c r="AW1134" s="98"/>
      <c r="AX1134" s="1320"/>
      <c r="AY1134" s="1320"/>
      <c r="AZ1134" s="1320"/>
      <c r="BA1134" s="1320"/>
      <c r="BB1134" s="1320"/>
      <c r="BC1134" s="1320"/>
    </row>
    <row r="1135" spans="24:55" x14ac:dyDescent="0.25">
      <c r="X1135" s="1320"/>
      <c r="Y1135" s="1320"/>
      <c r="Z1135" s="1320"/>
      <c r="AL1135" s="1320"/>
      <c r="AM1135" s="1320"/>
      <c r="AN1135" s="1320"/>
      <c r="AO1135" s="1320"/>
      <c r="AP1135" s="1320"/>
      <c r="AQ1135" s="1320"/>
      <c r="AR1135" s="1320"/>
      <c r="AS1135" s="1320"/>
      <c r="AT1135" s="1320"/>
      <c r="AU1135" s="1320"/>
      <c r="AV1135" s="98"/>
      <c r="AW1135" s="98"/>
      <c r="AX1135" s="1320"/>
      <c r="AY1135" s="1320"/>
      <c r="AZ1135" s="1320"/>
      <c r="BA1135" s="1320"/>
      <c r="BB1135" s="1320"/>
      <c r="BC1135" s="1320"/>
    </row>
    <row r="1136" spans="24:55" x14ac:dyDescent="0.25">
      <c r="X1136" s="1320"/>
      <c r="Y1136" s="1320"/>
      <c r="Z1136" s="1320"/>
      <c r="AL1136" s="1320"/>
      <c r="AM1136" s="1320"/>
      <c r="AN1136" s="1320"/>
      <c r="AO1136" s="1320"/>
      <c r="AP1136" s="1320"/>
      <c r="AQ1136" s="1320"/>
      <c r="AR1136" s="1320"/>
      <c r="AS1136" s="1320"/>
      <c r="AT1136" s="1320"/>
      <c r="AU1136" s="1320"/>
      <c r="AV1136" s="98"/>
      <c r="AW1136" s="98"/>
      <c r="AX1136" s="1320"/>
      <c r="AY1136" s="1320"/>
      <c r="AZ1136" s="1320"/>
      <c r="BA1136" s="1320"/>
      <c r="BB1136" s="1320"/>
      <c r="BC1136" s="1320"/>
    </row>
    <row r="1137" spans="24:55" x14ac:dyDescent="0.25">
      <c r="X1137" s="1320"/>
      <c r="Y1137" s="1320"/>
      <c r="Z1137" s="1320"/>
      <c r="AL1137" s="1320"/>
      <c r="AM1137" s="1320"/>
      <c r="AN1137" s="1320"/>
      <c r="AO1137" s="1320"/>
      <c r="AP1137" s="1320"/>
      <c r="AQ1137" s="1320"/>
      <c r="AR1137" s="1320"/>
      <c r="AS1137" s="1320"/>
      <c r="AT1137" s="1320"/>
      <c r="AU1137" s="1320"/>
      <c r="AV1137" s="98"/>
      <c r="AW1137" s="98"/>
      <c r="AX1137" s="1320"/>
      <c r="AY1137" s="1320"/>
      <c r="AZ1137" s="1320"/>
      <c r="BA1137" s="1320"/>
      <c r="BB1137" s="1320"/>
      <c r="BC1137" s="1320"/>
    </row>
    <row r="1138" spans="24:55" x14ac:dyDescent="0.25">
      <c r="X1138" s="1320"/>
      <c r="Y1138" s="1320"/>
      <c r="Z1138" s="1320"/>
      <c r="AL1138" s="1320"/>
      <c r="AM1138" s="1320"/>
      <c r="AN1138" s="1320"/>
      <c r="AO1138" s="1320"/>
      <c r="AP1138" s="1320"/>
      <c r="AQ1138" s="1320"/>
      <c r="AR1138" s="1320"/>
      <c r="AS1138" s="1320"/>
      <c r="AT1138" s="1320"/>
      <c r="AU1138" s="1320"/>
      <c r="AV1138" s="98"/>
      <c r="AW1138" s="98"/>
      <c r="AX1138" s="1320"/>
      <c r="AY1138" s="1320"/>
      <c r="AZ1138" s="1320"/>
      <c r="BA1138" s="1320"/>
      <c r="BB1138" s="1320"/>
      <c r="BC1138" s="1320"/>
    </row>
    <row r="1139" spans="24:55" x14ac:dyDescent="0.25">
      <c r="X1139" s="1320"/>
      <c r="Y1139" s="1320"/>
      <c r="Z1139" s="1320"/>
      <c r="AL1139" s="1320"/>
      <c r="AM1139" s="1320"/>
      <c r="AN1139" s="1320"/>
      <c r="AO1139" s="1320"/>
      <c r="AP1139" s="1320"/>
      <c r="AQ1139" s="1320"/>
      <c r="AR1139" s="1320"/>
      <c r="AS1139" s="1320"/>
      <c r="AT1139" s="1320"/>
      <c r="AU1139" s="1320"/>
      <c r="AV1139" s="98"/>
      <c r="AW1139" s="98"/>
      <c r="AX1139" s="1320"/>
      <c r="AY1139" s="1320"/>
      <c r="AZ1139" s="1320"/>
      <c r="BA1139" s="1320"/>
      <c r="BB1139" s="1320"/>
      <c r="BC1139" s="1320"/>
    </row>
    <row r="1140" spans="24:55" x14ac:dyDescent="0.25">
      <c r="X1140" s="1320"/>
      <c r="Y1140" s="1320"/>
      <c r="Z1140" s="1320"/>
      <c r="AL1140" s="1320"/>
      <c r="AM1140" s="1320"/>
      <c r="AN1140" s="1320"/>
      <c r="AO1140" s="1320"/>
      <c r="AP1140" s="1320"/>
      <c r="AQ1140" s="1320"/>
      <c r="AR1140" s="1320"/>
      <c r="AS1140" s="1320"/>
      <c r="AT1140" s="1320"/>
      <c r="AU1140" s="1320"/>
      <c r="AV1140" s="98"/>
      <c r="AW1140" s="98"/>
      <c r="AX1140" s="1320"/>
      <c r="AY1140" s="1320"/>
      <c r="AZ1140" s="1320"/>
      <c r="BA1140" s="1320"/>
      <c r="BB1140" s="1320"/>
      <c r="BC1140" s="1320"/>
    </row>
    <row r="1141" spans="24:55" x14ac:dyDescent="0.25">
      <c r="X1141" s="1320"/>
      <c r="Y1141" s="1320"/>
      <c r="Z1141" s="1320"/>
      <c r="AL1141" s="1320"/>
      <c r="AM1141" s="1320"/>
      <c r="AN1141" s="1320"/>
      <c r="AO1141" s="1320"/>
      <c r="AP1141" s="1320"/>
      <c r="AQ1141" s="1320"/>
      <c r="AR1141" s="1320"/>
      <c r="AS1141" s="1320"/>
      <c r="AT1141" s="1320"/>
      <c r="AU1141" s="1320"/>
      <c r="AV1141" s="98"/>
      <c r="AW1141" s="98"/>
      <c r="AX1141" s="1320"/>
      <c r="AY1141" s="1320"/>
      <c r="AZ1141" s="1320"/>
      <c r="BA1141" s="1320"/>
      <c r="BB1141" s="1320"/>
      <c r="BC1141" s="1320"/>
    </row>
    <row r="1142" spans="24:55" x14ac:dyDescent="0.25">
      <c r="X1142" s="1320"/>
      <c r="Y1142" s="1320"/>
      <c r="Z1142" s="1320"/>
      <c r="AL1142" s="1320"/>
      <c r="AM1142" s="1320"/>
      <c r="AN1142" s="1320"/>
      <c r="AO1142" s="1320"/>
      <c r="AP1142" s="1320"/>
      <c r="AQ1142" s="1320"/>
      <c r="AR1142" s="1320"/>
      <c r="AS1142" s="1320"/>
      <c r="AT1142" s="1320"/>
      <c r="AU1142" s="1320"/>
      <c r="AV1142" s="98"/>
      <c r="AW1142" s="98"/>
      <c r="AX1142" s="1320"/>
      <c r="AY1142" s="1320"/>
      <c r="AZ1142" s="1320"/>
      <c r="BA1142" s="1320"/>
      <c r="BB1142" s="1320"/>
      <c r="BC1142" s="1320"/>
    </row>
    <row r="1143" spans="24:55" x14ac:dyDescent="0.25">
      <c r="X1143" s="1320"/>
      <c r="Y1143" s="1320"/>
      <c r="Z1143" s="1320"/>
      <c r="AL1143" s="1320"/>
      <c r="AM1143" s="1320"/>
      <c r="AN1143" s="1320"/>
      <c r="AO1143" s="1320"/>
      <c r="AP1143" s="1320"/>
      <c r="AQ1143" s="1320"/>
      <c r="AR1143" s="1320"/>
      <c r="AS1143" s="1320"/>
      <c r="AT1143" s="1320"/>
      <c r="AU1143" s="1320"/>
      <c r="AV1143" s="98"/>
      <c r="AW1143" s="98"/>
      <c r="AX1143" s="1320"/>
      <c r="AY1143" s="1320"/>
      <c r="AZ1143" s="1320"/>
      <c r="BA1143" s="1320"/>
      <c r="BB1143" s="1320"/>
      <c r="BC1143" s="1320"/>
    </row>
    <row r="1144" spans="24:55" x14ac:dyDescent="0.25">
      <c r="X1144" s="1320"/>
      <c r="Y1144" s="1320"/>
      <c r="Z1144" s="1320"/>
      <c r="AL1144" s="1320"/>
      <c r="AM1144" s="1320"/>
      <c r="AN1144" s="1320"/>
      <c r="AO1144" s="1320"/>
      <c r="AP1144" s="1320"/>
      <c r="AQ1144" s="1320"/>
      <c r="AR1144" s="1320"/>
      <c r="AS1144" s="1320"/>
      <c r="AT1144" s="1320"/>
      <c r="AU1144" s="1320"/>
      <c r="AV1144" s="98"/>
      <c r="AW1144" s="98"/>
      <c r="AX1144" s="1320"/>
      <c r="AY1144" s="1320"/>
      <c r="AZ1144" s="1320"/>
      <c r="BA1144" s="1320"/>
      <c r="BB1144" s="1320"/>
      <c r="BC1144" s="1320"/>
    </row>
    <row r="1145" spans="24:55" x14ac:dyDescent="0.25">
      <c r="X1145" s="1320"/>
      <c r="Y1145" s="1320"/>
      <c r="Z1145" s="1320"/>
      <c r="AL1145" s="1320"/>
      <c r="AM1145" s="1320"/>
      <c r="AN1145" s="1320"/>
      <c r="AO1145" s="1320"/>
      <c r="AP1145" s="1320"/>
      <c r="AQ1145" s="1320"/>
      <c r="AR1145" s="1320"/>
      <c r="AS1145" s="1320"/>
      <c r="AT1145" s="1320"/>
      <c r="AU1145" s="1320"/>
      <c r="AV1145" s="98"/>
      <c r="AW1145" s="98"/>
      <c r="AX1145" s="1320"/>
      <c r="AY1145" s="1320"/>
      <c r="AZ1145" s="1320"/>
      <c r="BA1145" s="1320"/>
      <c r="BB1145" s="1320"/>
      <c r="BC1145" s="1320"/>
    </row>
    <row r="1146" spans="24:55" x14ac:dyDescent="0.25">
      <c r="X1146" s="1320"/>
      <c r="Y1146" s="1320"/>
      <c r="Z1146" s="1320"/>
      <c r="AL1146" s="1320"/>
      <c r="AM1146" s="1320"/>
      <c r="AN1146" s="1320"/>
      <c r="AO1146" s="1320"/>
      <c r="AP1146" s="1320"/>
      <c r="AQ1146" s="1320"/>
      <c r="AR1146" s="1320"/>
      <c r="AS1146" s="1320"/>
      <c r="AT1146" s="1320"/>
      <c r="AU1146" s="1320"/>
      <c r="AV1146" s="98"/>
      <c r="AW1146" s="98"/>
      <c r="AX1146" s="1320"/>
      <c r="AY1146" s="1320"/>
      <c r="AZ1146" s="1320"/>
      <c r="BA1146" s="1320"/>
      <c r="BB1146" s="1320"/>
      <c r="BC1146" s="1320"/>
    </row>
    <row r="1147" spans="24:55" x14ac:dyDescent="0.25">
      <c r="X1147" s="1320"/>
      <c r="Y1147" s="1320"/>
      <c r="Z1147" s="1320"/>
      <c r="AL1147" s="1320"/>
      <c r="AM1147" s="1320"/>
      <c r="AN1147" s="1320"/>
      <c r="AO1147" s="1320"/>
      <c r="AP1147" s="1320"/>
      <c r="AQ1147" s="1320"/>
      <c r="AR1147" s="1320"/>
      <c r="AS1147" s="1320"/>
      <c r="AT1147" s="1320"/>
      <c r="AU1147" s="1320"/>
      <c r="AV1147" s="98"/>
      <c r="AW1147" s="98"/>
      <c r="AX1147" s="1320"/>
      <c r="AY1147" s="1320"/>
      <c r="AZ1147" s="1320"/>
      <c r="BA1147" s="1320"/>
      <c r="BB1147" s="1320"/>
      <c r="BC1147" s="1320"/>
    </row>
    <row r="1148" spans="24:55" x14ac:dyDescent="0.25">
      <c r="X1148" s="1320"/>
      <c r="Y1148" s="1320"/>
      <c r="Z1148" s="1320"/>
      <c r="AL1148" s="1320"/>
      <c r="AM1148" s="1320"/>
      <c r="AN1148" s="1320"/>
      <c r="AO1148" s="1320"/>
      <c r="AP1148" s="1320"/>
      <c r="AQ1148" s="1320"/>
      <c r="AR1148" s="1320"/>
      <c r="AS1148" s="1320"/>
      <c r="AT1148" s="1320"/>
      <c r="AU1148" s="1320"/>
      <c r="AV1148" s="98"/>
      <c r="AW1148" s="98"/>
      <c r="AX1148" s="1320"/>
      <c r="AY1148" s="1320"/>
      <c r="AZ1148" s="1320"/>
      <c r="BA1148" s="1320"/>
      <c r="BB1148" s="1320"/>
      <c r="BC1148" s="1320"/>
    </row>
    <row r="1149" spans="24:55" x14ac:dyDescent="0.25">
      <c r="X1149" s="1320"/>
      <c r="Y1149" s="1320"/>
      <c r="Z1149" s="1320"/>
      <c r="AL1149" s="1320"/>
      <c r="AM1149" s="1320"/>
      <c r="AN1149" s="1320"/>
      <c r="AO1149" s="1320"/>
      <c r="AP1149" s="1320"/>
      <c r="AQ1149" s="1320"/>
      <c r="AR1149" s="1320"/>
      <c r="AS1149" s="1320"/>
      <c r="AT1149" s="1320"/>
      <c r="AU1149" s="1320"/>
      <c r="AV1149" s="98"/>
      <c r="AW1149" s="98"/>
      <c r="AX1149" s="1320"/>
      <c r="AY1149" s="1320"/>
      <c r="AZ1149" s="1320"/>
      <c r="BA1149" s="1320"/>
      <c r="BB1149" s="1320"/>
      <c r="BC1149" s="1320"/>
    </row>
    <row r="1150" spans="24:55" x14ac:dyDescent="0.25">
      <c r="X1150" s="1320"/>
      <c r="Y1150" s="1320"/>
      <c r="Z1150" s="1320"/>
      <c r="AL1150" s="1320"/>
      <c r="AM1150" s="1320"/>
      <c r="AN1150" s="1320"/>
      <c r="AO1150" s="1320"/>
      <c r="AP1150" s="1320"/>
      <c r="AQ1150" s="1320"/>
      <c r="AR1150" s="1320"/>
      <c r="AS1150" s="1320"/>
      <c r="AT1150" s="1320"/>
      <c r="AU1150" s="1320"/>
      <c r="AV1150" s="98"/>
      <c r="AW1150" s="98"/>
      <c r="AX1150" s="1320"/>
      <c r="AY1150" s="1320"/>
      <c r="AZ1150" s="1320"/>
      <c r="BA1150" s="1320"/>
      <c r="BB1150" s="1320"/>
      <c r="BC1150" s="1320"/>
    </row>
    <row r="1151" spans="24:55" x14ac:dyDescent="0.25">
      <c r="X1151" s="1320"/>
      <c r="Y1151" s="1320"/>
      <c r="Z1151" s="1320"/>
      <c r="AL1151" s="1320"/>
      <c r="AM1151" s="1320"/>
      <c r="AN1151" s="1320"/>
      <c r="AO1151" s="1320"/>
      <c r="AP1151" s="1320"/>
      <c r="AQ1151" s="1320"/>
      <c r="AR1151" s="1320"/>
      <c r="AS1151" s="1320"/>
      <c r="AT1151" s="1320"/>
      <c r="AU1151" s="1320"/>
      <c r="AV1151" s="98"/>
      <c r="AW1151" s="98"/>
      <c r="AX1151" s="1320"/>
      <c r="AY1151" s="1320"/>
      <c r="AZ1151" s="1320"/>
      <c r="BA1151" s="1320"/>
      <c r="BB1151" s="1320"/>
      <c r="BC1151" s="1320"/>
    </row>
    <row r="1152" spans="24:55" x14ac:dyDescent="0.25">
      <c r="X1152" s="1320"/>
      <c r="Y1152" s="1320"/>
      <c r="Z1152" s="1320"/>
      <c r="AL1152" s="1320"/>
      <c r="AM1152" s="1320"/>
      <c r="AN1152" s="1320"/>
      <c r="AO1152" s="1320"/>
      <c r="AP1152" s="1320"/>
      <c r="AQ1152" s="1320"/>
      <c r="AR1152" s="1320"/>
      <c r="AS1152" s="1320"/>
      <c r="AT1152" s="1320"/>
      <c r="AU1152" s="1320"/>
      <c r="AV1152" s="98"/>
      <c r="AW1152" s="98"/>
      <c r="AX1152" s="1320"/>
      <c r="AY1152" s="1320"/>
      <c r="AZ1152" s="1320"/>
      <c r="BA1152" s="1320"/>
      <c r="BB1152" s="1320"/>
      <c r="BC1152" s="1320"/>
    </row>
    <row r="1153" spans="24:55" x14ac:dyDescent="0.25">
      <c r="X1153" s="1320"/>
      <c r="Y1153" s="1320"/>
      <c r="Z1153" s="1320"/>
      <c r="AL1153" s="1320"/>
      <c r="AM1153" s="1320"/>
      <c r="AN1153" s="1320"/>
      <c r="AO1153" s="1320"/>
      <c r="AP1153" s="1320"/>
      <c r="AQ1153" s="1320"/>
      <c r="AR1153" s="1320"/>
      <c r="AS1153" s="1320"/>
      <c r="AT1153" s="1320"/>
      <c r="AU1153" s="1320"/>
      <c r="AV1153" s="98"/>
      <c r="AW1153" s="98"/>
      <c r="AX1153" s="1320"/>
      <c r="AY1153" s="1320"/>
      <c r="AZ1153" s="1320"/>
      <c r="BA1153" s="1320"/>
      <c r="BB1153" s="1320"/>
      <c r="BC1153" s="1320"/>
    </row>
    <row r="1154" spans="24:55" x14ac:dyDescent="0.25">
      <c r="X1154" s="1320"/>
      <c r="Y1154" s="1320"/>
      <c r="Z1154" s="1320"/>
      <c r="AL1154" s="1320"/>
      <c r="AM1154" s="1320"/>
      <c r="AN1154" s="1320"/>
      <c r="AO1154" s="1320"/>
      <c r="AP1154" s="1320"/>
      <c r="AQ1154" s="1320"/>
      <c r="AR1154" s="1320"/>
      <c r="AS1154" s="1320"/>
      <c r="AT1154" s="1320"/>
      <c r="AU1154" s="1320"/>
      <c r="AV1154" s="98"/>
      <c r="AW1154" s="98"/>
      <c r="AX1154" s="1320"/>
      <c r="AY1154" s="1320"/>
      <c r="AZ1154" s="1320"/>
      <c r="BA1154" s="1320"/>
      <c r="BB1154" s="1320"/>
      <c r="BC1154" s="1320"/>
    </row>
    <row r="1155" spans="24:55" x14ac:dyDescent="0.25">
      <c r="X1155" s="1320"/>
      <c r="Y1155" s="1320"/>
      <c r="Z1155" s="1320"/>
      <c r="AL1155" s="1320"/>
      <c r="AM1155" s="1320"/>
      <c r="AN1155" s="1320"/>
      <c r="AO1155" s="1320"/>
      <c r="AP1155" s="1320"/>
      <c r="AQ1155" s="1320"/>
      <c r="AR1155" s="1320"/>
      <c r="AS1155" s="1320"/>
      <c r="AT1155" s="1320"/>
      <c r="AU1155" s="1320"/>
      <c r="AV1155" s="98"/>
      <c r="AW1155" s="98"/>
      <c r="AX1155" s="1320"/>
      <c r="AY1155" s="1320"/>
      <c r="AZ1155" s="1320"/>
      <c r="BA1155" s="1320"/>
      <c r="BB1155" s="1320"/>
      <c r="BC1155" s="1320"/>
    </row>
    <row r="1156" spans="24:55" x14ac:dyDescent="0.25">
      <c r="X1156" s="1320"/>
      <c r="Y1156" s="1320"/>
      <c r="Z1156" s="1320"/>
      <c r="AL1156" s="1320"/>
      <c r="AM1156" s="1320"/>
      <c r="AN1156" s="1320"/>
      <c r="AO1156" s="1320"/>
      <c r="AP1156" s="1320"/>
      <c r="AQ1156" s="1320"/>
      <c r="AR1156" s="1320"/>
      <c r="AS1156" s="1320"/>
      <c r="AT1156" s="1320"/>
      <c r="AU1156" s="1320"/>
      <c r="AV1156" s="98"/>
      <c r="AW1156" s="98"/>
      <c r="AX1156" s="1320"/>
      <c r="AY1156" s="1320"/>
      <c r="AZ1156" s="1320"/>
      <c r="BA1156" s="1320"/>
      <c r="BB1156" s="1320"/>
      <c r="BC1156" s="1320"/>
    </row>
    <row r="1157" spans="24:55" x14ac:dyDescent="0.25">
      <c r="X1157" s="1320"/>
      <c r="Y1157" s="1320"/>
      <c r="Z1157" s="1320"/>
      <c r="AL1157" s="1320"/>
      <c r="AM1157" s="1320"/>
      <c r="AN1157" s="1320"/>
      <c r="AO1157" s="1320"/>
      <c r="AP1157" s="1320"/>
      <c r="AQ1157" s="1320"/>
      <c r="AR1157" s="1320"/>
      <c r="AS1157" s="1320"/>
      <c r="AT1157" s="1320"/>
      <c r="AU1157" s="1320"/>
      <c r="AV1157" s="98"/>
      <c r="AW1157" s="98"/>
      <c r="AX1157" s="1320"/>
      <c r="AY1157" s="1320"/>
      <c r="AZ1157" s="1320"/>
      <c r="BA1157" s="1320"/>
      <c r="BB1157" s="1320"/>
      <c r="BC1157" s="1320"/>
    </row>
    <row r="1158" spans="24:55" x14ac:dyDescent="0.25">
      <c r="X1158" s="1320"/>
      <c r="Y1158" s="1320"/>
      <c r="Z1158" s="1320"/>
      <c r="AL1158" s="1320"/>
      <c r="AM1158" s="1320"/>
      <c r="AN1158" s="1320"/>
      <c r="AO1158" s="1320"/>
      <c r="AP1158" s="1320"/>
      <c r="AQ1158" s="1320"/>
      <c r="AR1158" s="1320"/>
      <c r="AS1158" s="1320"/>
      <c r="AT1158" s="1320"/>
      <c r="AU1158" s="1320"/>
      <c r="AV1158" s="98"/>
      <c r="AW1158" s="98"/>
      <c r="AX1158" s="1320"/>
      <c r="AY1158" s="1320"/>
      <c r="AZ1158" s="1320"/>
      <c r="BA1158" s="1320"/>
      <c r="BB1158" s="1320"/>
      <c r="BC1158" s="1320"/>
    </row>
    <row r="1159" spans="24:55" x14ac:dyDescent="0.25">
      <c r="X1159" s="1320"/>
      <c r="Y1159" s="1320"/>
      <c r="Z1159" s="1320"/>
      <c r="AL1159" s="1320"/>
      <c r="AM1159" s="1320"/>
      <c r="AN1159" s="1320"/>
      <c r="AO1159" s="1320"/>
      <c r="AP1159" s="1320"/>
      <c r="AQ1159" s="1320"/>
      <c r="AR1159" s="1320"/>
      <c r="AS1159" s="1320"/>
      <c r="AT1159" s="1320"/>
      <c r="AU1159" s="1320"/>
      <c r="AV1159" s="98"/>
      <c r="AW1159" s="98"/>
      <c r="AX1159" s="1320"/>
      <c r="AY1159" s="1320"/>
      <c r="AZ1159" s="1320"/>
      <c r="BA1159" s="1320"/>
      <c r="BB1159" s="1320"/>
      <c r="BC1159" s="1320"/>
    </row>
    <row r="1160" spans="24:55" x14ac:dyDescent="0.25">
      <c r="X1160" s="1320"/>
      <c r="Y1160" s="1320"/>
      <c r="Z1160" s="1320"/>
      <c r="AL1160" s="1320"/>
      <c r="AM1160" s="1320"/>
      <c r="AN1160" s="1320"/>
      <c r="AO1160" s="1320"/>
      <c r="AP1160" s="1320"/>
      <c r="AQ1160" s="1320"/>
      <c r="AR1160" s="1320"/>
      <c r="AS1160" s="1320"/>
      <c r="AT1160" s="1320"/>
      <c r="AU1160" s="1320"/>
      <c r="AV1160" s="98"/>
      <c r="AW1160" s="98"/>
      <c r="AX1160" s="1320"/>
      <c r="AY1160" s="1320"/>
      <c r="AZ1160" s="1320"/>
      <c r="BA1160" s="1320"/>
      <c r="BB1160" s="1320"/>
      <c r="BC1160" s="1320"/>
    </row>
    <row r="1161" spans="24:55" x14ac:dyDescent="0.25">
      <c r="X1161" s="1320"/>
      <c r="Y1161" s="1320"/>
      <c r="Z1161" s="1320"/>
      <c r="AL1161" s="1320"/>
      <c r="AM1161" s="1320"/>
      <c r="AN1161" s="1320"/>
      <c r="AO1161" s="1320"/>
      <c r="AP1161" s="1320"/>
      <c r="AQ1161" s="1320"/>
      <c r="AR1161" s="1320"/>
      <c r="AS1161" s="1320"/>
      <c r="AT1161" s="1320"/>
      <c r="AU1161" s="1320"/>
      <c r="AV1161" s="98"/>
      <c r="AW1161" s="98"/>
      <c r="AX1161" s="1320"/>
      <c r="AY1161" s="1320"/>
      <c r="AZ1161" s="1320"/>
      <c r="BA1161" s="1320"/>
      <c r="BB1161" s="1320"/>
      <c r="BC1161" s="1320"/>
    </row>
    <row r="1162" spans="24:55" x14ac:dyDescent="0.25">
      <c r="X1162" s="1320"/>
      <c r="Y1162" s="1320"/>
      <c r="Z1162" s="1320"/>
      <c r="AL1162" s="1320"/>
      <c r="AM1162" s="1320"/>
      <c r="AN1162" s="1320"/>
      <c r="AO1162" s="1320"/>
      <c r="AP1162" s="1320"/>
      <c r="AQ1162" s="1320"/>
      <c r="AR1162" s="1320"/>
      <c r="AS1162" s="1320"/>
      <c r="AT1162" s="1320"/>
      <c r="AU1162" s="1320"/>
      <c r="AV1162" s="98"/>
      <c r="AW1162" s="98"/>
      <c r="AX1162" s="1320"/>
      <c r="AY1162" s="1320"/>
      <c r="AZ1162" s="1320"/>
      <c r="BA1162" s="1320"/>
      <c r="BB1162" s="1320"/>
      <c r="BC1162" s="1320"/>
    </row>
    <row r="1163" spans="24:55" x14ac:dyDescent="0.25">
      <c r="X1163" s="1320"/>
      <c r="Y1163" s="1320"/>
      <c r="Z1163" s="1320"/>
      <c r="AL1163" s="1320"/>
      <c r="AM1163" s="1320"/>
      <c r="AN1163" s="1320"/>
      <c r="AO1163" s="1320"/>
      <c r="AP1163" s="1320"/>
      <c r="AQ1163" s="1320"/>
      <c r="AR1163" s="1320"/>
      <c r="AS1163" s="1320"/>
      <c r="AT1163" s="1320"/>
      <c r="AU1163" s="1320"/>
      <c r="AV1163" s="98"/>
      <c r="AW1163" s="98"/>
      <c r="AX1163" s="1320"/>
      <c r="AY1163" s="1320"/>
      <c r="AZ1163" s="1320"/>
      <c r="BA1163" s="1320"/>
      <c r="BB1163" s="1320"/>
      <c r="BC1163" s="1320"/>
    </row>
    <row r="1164" spans="24:55" x14ac:dyDescent="0.25">
      <c r="X1164" s="1320"/>
      <c r="Y1164" s="1320"/>
      <c r="Z1164" s="1320"/>
      <c r="AL1164" s="1320"/>
      <c r="AM1164" s="1320"/>
      <c r="AN1164" s="1320"/>
      <c r="AO1164" s="1320"/>
      <c r="AP1164" s="1320"/>
      <c r="AQ1164" s="1320"/>
      <c r="AR1164" s="1320"/>
      <c r="AS1164" s="1320"/>
      <c r="AT1164" s="1320"/>
      <c r="AU1164" s="1320"/>
      <c r="AV1164" s="98"/>
      <c r="AW1164" s="98"/>
      <c r="AX1164" s="1320"/>
      <c r="AY1164" s="1320"/>
      <c r="AZ1164" s="1320"/>
      <c r="BA1164" s="1320"/>
      <c r="BB1164" s="1320"/>
      <c r="BC1164" s="1320"/>
    </row>
    <row r="1165" spans="24:55" x14ac:dyDescent="0.25">
      <c r="X1165" s="1320"/>
      <c r="Y1165" s="1320"/>
      <c r="Z1165" s="1320"/>
      <c r="AL1165" s="1320"/>
      <c r="AM1165" s="1320"/>
      <c r="AN1165" s="1320"/>
      <c r="AO1165" s="1320"/>
      <c r="AP1165" s="1320"/>
      <c r="AQ1165" s="1320"/>
      <c r="AR1165" s="1320"/>
      <c r="AS1165" s="1320"/>
      <c r="AT1165" s="1320"/>
      <c r="AU1165" s="1320"/>
      <c r="AV1165" s="98"/>
      <c r="AW1165" s="98"/>
      <c r="AX1165" s="1320"/>
      <c r="AY1165" s="1320"/>
      <c r="AZ1165" s="1320"/>
      <c r="BA1165" s="1320"/>
      <c r="BB1165" s="1320"/>
      <c r="BC1165" s="1320"/>
    </row>
    <row r="1166" spans="24:55" x14ac:dyDescent="0.25">
      <c r="X1166" s="1320"/>
      <c r="Y1166" s="1320"/>
      <c r="Z1166" s="1320"/>
      <c r="AL1166" s="1320"/>
      <c r="AM1166" s="1320"/>
      <c r="AN1166" s="1320"/>
      <c r="AO1166" s="1320"/>
      <c r="AP1166" s="1320"/>
      <c r="AQ1166" s="1320"/>
      <c r="AR1166" s="1320"/>
      <c r="AS1166" s="1320"/>
      <c r="AT1166" s="1320"/>
      <c r="AU1166" s="1320"/>
      <c r="AV1166" s="98"/>
      <c r="AW1166" s="98"/>
      <c r="AX1166" s="1320"/>
      <c r="AY1166" s="1320"/>
      <c r="AZ1166" s="1320"/>
      <c r="BA1166" s="1320"/>
      <c r="BB1166" s="1320"/>
      <c r="BC1166" s="1320"/>
    </row>
    <row r="1167" spans="24:55" x14ac:dyDescent="0.25">
      <c r="X1167" s="1320"/>
      <c r="Y1167" s="1320"/>
      <c r="Z1167" s="1320"/>
      <c r="AL1167" s="1320"/>
      <c r="AM1167" s="1320"/>
      <c r="AN1167" s="1320"/>
      <c r="AO1167" s="1320"/>
      <c r="AP1167" s="1320"/>
      <c r="AQ1167" s="1320"/>
      <c r="AR1167" s="1320"/>
      <c r="AS1167" s="1320"/>
      <c r="AT1167" s="1320"/>
      <c r="AU1167" s="1320"/>
      <c r="AV1167" s="98"/>
      <c r="AW1167" s="98"/>
      <c r="AX1167" s="1320"/>
      <c r="AY1167" s="1320"/>
      <c r="AZ1167" s="1320"/>
      <c r="BA1167" s="1320"/>
      <c r="BB1167" s="1320"/>
      <c r="BC1167" s="1320"/>
    </row>
    <row r="1168" spans="24:55" x14ac:dyDescent="0.25">
      <c r="X1168" s="1320"/>
      <c r="Y1168" s="1320"/>
      <c r="Z1168" s="1320"/>
      <c r="AL1168" s="1320"/>
      <c r="AM1168" s="1320"/>
      <c r="AN1168" s="1320"/>
      <c r="AO1168" s="1320"/>
      <c r="AP1168" s="1320"/>
      <c r="AQ1168" s="1320"/>
      <c r="AR1168" s="1320"/>
      <c r="AS1168" s="1320"/>
      <c r="AT1168" s="1320"/>
      <c r="AU1168" s="1320"/>
      <c r="AV1168" s="98"/>
      <c r="AW1168" s="98"/>
      <c r="AX1168" s="1320"/>
      <c r="AY1168" s="1320"/>
      <c r="AZ1168" s="1320"/>
      <c r="BA1168" s="1320"/>
      <c r="BB1168" s="1320"/>
      <c r="BC1168" s="1320"/>
    </row>
    <row r="1169" spans="24:55" x14ac:dyDescent="0.25">
      <c r="X1169" s="1320"/>
      <c r="Y1169" s="1320"/>
      <c r="Z1169" s="1320"/>
      <c r="AL1169" s="1320"/>
      <c r="AM1169" s="1320"/>
      <c r="AN1169" s="1320"/>
      <c r="AO1169" s="1320"/>
      <c r="AP1169" s="1320"/>
      <c r="AQ1169" s="1320"/>
      <c r="AR1169" s="1320"/>
      <c r="AS1169" s="1320"/>
      <c r="AT1169" s="1320"/>
      <c r="AU1169" s="1320"/>
      <c r="AV1169" s="98"/>
      <c r="AW1169" s="98"/>
      <c r="AX1169" s="1320"/>
      <c r="AY1169" s="1320"/>
      <c r="AZ1169" s="1320"/>
      <c r="BA1169" s="1320"/>
      <c r="BB1169" s="1320"/>
      <c r="BC1169" s="1320"/>
    </row>
    <row r="1170" spans="24:55" x14ac:dyDescent="0.25">
      <c r="X1170" s="1320"/>
      <c r="Y1170" s="1320"/>
      <c r="Z1170" s="1320"/>
      <c r="AL1170" s="1320"/>
      <c r="AM1170" s="1320"/>
      <c r="AN1170" s="1320"/>
      <c r="AO1170" s="1320"/>
      <c r="AP1170" s="1320"/>
      <c r="AQ1170" s="1320"/>
      <c r="AR1170" s="1320"/>
      <c r="AS1170" s="1320"/>
      <c r="AT1170" s="1320"/>
      <c r="AU1170" s="1320"/>
      <c r="AV1170" s="98"/>
      <c r="AW1170" s="98"/>
      <c r="AX1170" s="1320"/>
      <c r="AY1170" s="1320"/>
      <c r="AZ1170" s="1320"/>
      <c r="BA1170" s="1320"/>
      <c r="BB1170" s="1320"/>
      <c r="BC1170" s="1320"/>
    </row>
    <row r="1171" spans="24:55" x14ac:dyDescent="0.25">
      <c r="X1171" s="1320"/>
      <c r="Y1171" s="1320"/>
      <c r="Z1171" s="1320"/>
      <c r="AL1171" s="1320"/>
      <c r="AM1171" s="1320"/>
      <c r="AN1171" s="1320"/>
      <c r="AO1171" s="1320"/>
      <c r="AP1171" s="1320"/>
      <c r="AQ1171" s="1320"/>
      <c r="AR1171" s="1320"/>
      <c r="AS1171" s="1320"/>
      <c r="AT1171" s="1320"/>
      <c r="AU1171" s="1320"/>
      <c r="AV1171" s="98"/>
      <c r="AW1171" s="98"/>
      <c r="AX1171" s="1320"/>
      <c r="AY1171" s="1320"/>
      <c r="AZ1171" s="1320"/>
      <c r="BA1171" s="1320"/>
      <c r="BB1171" s="1320"/>
      <c r="BC1171" s="1320"/>
    </row>
    <row r="1172" spans="24:55" x14ac:dyDescent="0.25">
      <c r="X1172" s="1320"/>
      <c r="Y1172" s="1320"/>
      <c r="Z1172" s="1320"/>
      <c r="AL1172" s="1320"/>
      <c r="AM1172" s="1320"/>
      <c r="AN1172" s="1320"/>
      <c r="AO1172" s="1320"/>
      <c r="AP1172" s="1320"/>
      <c r="AQ1172" s="1320"/>
      <c r="AR1172" s="1320"/>
      <c r="AS1172" s="1320"/>
      <c r="AT1172" s="1320"/>
      <c r="AU1172" s="1320"/>
      <c r="AV1172" s="98"/>
      <c r="AW1172" s="98"/>
      <c r="AX1172" s="1320"/>
      <c r="AY1172" s="1320"/>
      <c r="AZ1172" s="1320"/>
      <c r="BA1172" s="1320"/>
      <c r="BB1172" s="1320"/>
      <c r="BC1172" s="1320"/>
    </row>
    <row r="1173" spans="24:55" x14ac:dyDescent="0.25">
      <c r="X1173" s="1320"/>
      <c r="Y1173" s="1320"/>
      <c r="Z1173" s="1320"/>
      <c r="AL1173" s="1320"/>
      <c r="AM1173" s="1320"/>
      <c r="AN1173" s="1320"/>
      <c r="AO1173" s="1320"/>
      <c r="AP1173" s="1320"/>
      <c r="AQ1173" s="1320"/>
      <c r="AR1173" s="1320"/>
      <c r="AS1173" s="1320"/>
      <c r="AT1173" s="1320"/>
      <c r="AU1173" s="1320"/>
      <c r="AV1173" s="98"/>
      <c r="AW1173" s="98"/>
      <c r="AX1173" s="1320"/>
      <c r="AY1173" s="1320"/>
      <c r="AZ1173" s="1320"/>
      <c r="BA1173" s="1320"/>
      <c r="BB1173" s="1320"/>
      <c r="BC1173" s="1320"/>
    </row>
    <row r="1174" spans="24:55" x14ac:dyDescent="0.25">
      <c r="X1174" s="1320"/>
      <c r="Y1174" s="1320"/>
      <c r="Z1174" s="1320"/>
      <c r="AL1174" s="1320"/>
      <c r="AM1174" s="1320"/>
      <c r="AN1174" s="1320"/>
      <c r="AO1174" s="1320"/>
      <c r="AP1174" s="1320"/>
      <c r="AQ1174" s="1320"/>
      <c r="AR1174" s="1320"/>
      <c r="AS1174" s="1320"/>
      <c r="AT1174" s="1320"/>
      <c r="AU1174" s="1320"/>
      <c r="AV1174" s="98"/>
      <c r="AW1174" s="98"/>
      <c r="AX1174" s="1320"/>
      <c r="AY1174" s="1320"/>
      <c r="AZ1174" s="1320"/>
      <c r="BA1174" s="1320"/>
      <c r="BB1174" s="1320"/>
      <c r="BC1174" s="1320"/>
    </row>
    <row r="1175" spans="24:55" x14ac:dyDescent="0.25">
      <c r="X1175" s="1320"/>
      <c r="Y1175" s="1320"/>
      <c r="Z1175" s="1320"/>
      <c r="AL1175" s="1320"/>
      <c r="AM1175" s="1320"/>
      <c r="AN1175" s="1320"/>
      <c r="AO1175" s="1320"/>
      <c r="AP1175" s="1320"/>
      <c r="AQ1175" s="1320"/>
      <c r="AR1175" s="1320"/>
      <c r="AS1175" s="1320"/>
      <c r="AT1175" s="1320"/>
      <c r="AU1175" s="1320"/>
      <c r="AV1175" s="98"/>
      <c r="AW1175" s="98"/>
      <c r="AX1175" s="1320"/>
      <c r="AY1175" s="1320"/>
      <c r="AZ1175" s="1320"/>
      <c r="BA1175" s="1320"/>
      <c r="BB1175" s="1320"/>
      <c r="BC1175" s="1320"/>
    </row>
    <row r="1176" spans="24:55" x14ac:dyDescent="0.25">
      <c r="X1176" s="1320"/>
      <c r="Y1176" s="1320"/>
      <c r="Z1176" s="1320"/>
      <c r="AL1176" s="1320"/>
      <c r="AM1176" s="1320"/>
      <c r="AN1176" s="1320"/>
      <c r="AO1176" s="1320"/>
      <c r="AP1176" s="1320"/>
      <c r="AQ1176" s="1320"/>
      <c r="AR1176" s="1320"/>
      <c r="AS1176" s="1320"/>
      <c r="AT1176" s="1320"/>
      <c r="AU1176" s="1320"/>
      <c r="AV1176" s="98"/>
      <c r="AW1176" s="98"/>
      <c r="AX1176" s="1320"/>
      <c r="AY1176" s="1320"/>
      <c r="AZ1176" s="1320"/>
      <c r="BA1176" s="1320"/>
      <c r="BB1176" s="1320"/>
      <c r="BC1176" s="1320"/>
    </row>
    <row r="1177" spans="24:55" x14ac:dyDescent="0.25">
      <c r="X1177" s="1320"/>
      <c r="Y1177" s="1320"/>
      <c r="Z1177" s="1320"/>
      <c r="AL1177" s="1320"/>
      <c r="AM1177" s="1320"/>
      <c r="AN1177" s="1320"/>
      <c r="AO1177" s="1320"/>
      <c r="AP1177" s="1320"/>
      <c r="AQ1177" s="1320"/>
      <c r="AR1177" s="1320"/>
      <c r="AS1177" s="1320"/>
      <c r="AT1177" s="1320"/>
      <c r="AU1177" s="1320"/>
      <c r="AV1177" s="98"/>
      <c r="AW1177" s="98"/>
      <c r="AX1177" s="1320"/>
      <c r="AY1177" s="1320"/>
      <c r="AZ1177" s="1320"/>
      <c r="BA1177" s="1320"/>
      <c r="BB1177" s="1320"/>
      <c r="BC1177" s="1320"/>
    </row>
    <row r="1178" spans="24:55" x14ac:dyDescent="0.25">
      <c r="X1178" s="1320"/>
      <c r="Y1178" s="1320"/>
      <c r="Z1178" s="1320"/>
      <c r="AL1178" s="1320"/>
      <c r="AM1178" s="1320"/>
      <c r="AN1178" s="1320"/>
      <c r="AO1178" s="1320"/>
      <c r="AP1178" s="1320"/>
      <c r="AQ1178" s="1320"/>
      <c r="AR1178" s="1320"/>
      <c r="AS1178" s="1320"/>
      <c r="AT1178" s="1320"/>
      <c r="AU1178" s="1320"/>
      <c r="AV1178" s="98"/>
      <c r="AW1178" s="98"/>
      <c r="AX1178" s="1320"/>
      <c r="AY1178" s="1320"/>
      <c r="AZ1178" s="1320"/>
      <c r="BA1178" s="1320"/>
      <c r="BB1178" s="1320"/>
      <c r="BC1178" s="1320"/>
    </row>
    <row r="1179" spans="24:55" x14ac:dyDescent="0.25">
      <c r="X1179" s="1320"/>
      <c r="Y1179" s="1320"/>
      <c r="Z1179" s="1320"/>
      <c r="AL1179" s="1320"/>
      <c r="AM1179" s="1320"/>
      <c r="AN1179" s="1320"/>
      <c r="AO1179" s="1320"/>
      <c r="AP1179" s="1320"/>
      <c r="AQ1179" s="1320"/>
      <c r="AR1179" s="1320"/>
      <c r="AS1179" s="1320"/>
      <c r="AT1179" s="1320"/>
      <c r="AU1179" s="1320"/>
      <c r="AV1179" s="98"/>
      <c r="AW1179" s="98"/>
      <c r="AX1179" s="1320"/>
      <c r="AY1179" s="1320"/>
      <c r="AZ1179" s="1320"/>
      <c r="BA1179" s="1320"/>
      <c r="BB1179" s="1320"/>
      <c r="BC1179" s="1320"/>
    </row>
    <row r="1180" spans="24:55" x14ac:dyDescent="0.25">
      <c r="X1180" s="1320"/>
      <c r="Y1180" s="1320"/>
      <c r="Z1180" s="1320"/>
      <c r="AL1180" s="1320"/>
      <c r="AM1180" s="1320"/>
      <c r="AN1180" s="1320"/>
      <c r="AO1180" s="1320"/>
      <c r="AP1180" s="1320"/>
      <c r="AQ1180" s="1320"/>
      <c r="AR1180" s="1320"/>
      <c r="AS1180" s="1320"/>
      <c r="AT1180" s="1320"/>
      <c r="AU1180" s="1320"/>
      <c r="AV1180" s="98"/>
      <c r="AW1180" s="98"/>
      <c r="AX1180" s="1320"/>
      <c r="AY1180" s="1320"/>
      <c r="AZ1180" s="1320"/>
      <c r="BA1180" s="1320"/>
      <c r="BB1180" s="1320"/>
      <c r="BC1180" s="1320"/>
    </row>
    <row r="1181" spans="24:55" x14ac:dyDescent="0.25">
      <c r="X1181" s="1320"/>
      <c r="Y1181" s="1320"/>
      <c r="Z1181" s="1320"/>
      <c r="AL1181" s="1320"/>
      <c r="AM1181" s="1320"/>
      <c r="AN1181" s="1320"/>
      <c r="AO1181" s="1320"/>
      <c r="AP1181" s="1320"/>
      <c r="AQ1181" s="1320"/>
      <c r="AR1181" s="1320"/>
      <c r="AS1181" s="1320"/>
      <c r="AT1181" s="1320"/>
      <c r="AU1181" s="1320"/>
      <c r="AV1181" s="98"/>
      <c r="AW1181" s="98"/>
      <c r="AX1181" s="1320"/>
      <c r="AY1181" s="1320"/>
      <c r="AZ1181" s="1320"/>
      <c r="BA1181" s="1320"/>
      <c r="BB1181" s="1320"/>
      <c r="BC1181" s="1320"/>
    </row>
    <row r="1182" spans="24:55" x14ac:dyDescent="0.25">
      <c r="X1182" s="1320"/>
      <c r="Y1182" s="1320"/>
      <c r="Z1182" s="1320"/>
      <c r="AL1182" s="1320"/>
      <c r="AM1182" s="1320"/>
      <c r="AN1182" s="1320"/>
      <c r="AO1182" s="1320"/>
      <c r="AP1182" s="1320"/>
      <c r="AQ1182" s="1320"/>
      <c r="AR1182" s="1320"/>
      <c r="AS1182" s="1320"/>
      <c r="AT1182" s="1320"/>
      <c r="AU1182" s="1320"/>
      <c r="AV1182" s="98"/>
      <c r="AW1182" s="98"/>
      <c r="AX1182" s="1320"/>
      <c r="AY1182" s="1320"/>
      <c r="AZ1182" s="1320"/>
      <c r="BA1182" s="1320"/>
      <c r="BB1182" s="1320"/>
      <c r="BC1182" s="1320"/>
    </row>
    <row r="1183" spans="24:55" x14ac:dyDescent="0.25">
      <c r="X1183" s="1320"/>
      <c r="Y1183" s="1320"/>
      <c r="Z1183" s="1320"/>
      <c r="AL1183" s="1320"/>
      <c r="AM1183" s="1320"/>
      <c r="AN1183" s="1320"/>
      <c r="AO1183" s="1320"/>
      <c r="AP1183" s="1320"/>
      <c r="AQ1183" s="1320"/>
      <c r="AR1183" s="1320"/>
      <c r="AS1183" s="1320"/>
      <c r="AT1183" s="1320"/>
      <c r="AU1183" s="1320"/>
      <c r="AV1183" s="98"/>
      <c r="AW1183" s="98"/>
      <c r="AX1183" s="1320"/>
      <c r="AY1183" s="1320"/>
      <c r="AZ1183" s="1320"/>
      <c r="BA1183" s="1320"/>
      <c r="BB1183" s="1320"/>
      <c r="BC1183" s="1320"/>
    </row>
    <row r="1184" spans="24:55" x14ac:dyDescent="0.25">
      <c r="X1184" s="1320"/>
      <c r="Y1184" s="1320"/>
      <c r="Z1184" s="1320"/>
      <c r="AL1184" s="1320"/>
      <c r="AM1184" s="1320"/>
      <c r="AN1184" s="1320"/>
      <c r="AO1184" s="1320"/>
      <c r="AP1184" s="1320"/>
      <c r="AQ1184" s="1320"/>
      <c r="AR1184" s="1320"/>
      <c r="AS1184" s="1320"/>
      <c r="AT1184" s="1320"/>
      <c r="AU1184" s="1320"/>
      <c r="AV1184" s="98"/>
      <c r="AW1184" s="98"/>
      <c r="AX1184" s="1320"/>
      <c r="AY1184" s="1320"/>
      <c r="AZ1184" s="1320"/>
      <c r="BA1184" s="1320"/>
      <c r="BB1184" s="1320"/>
      <c r="BC1184" s="1320"/>
    </row>
    <row r="1185" spans="24:55" x14ac:dyDescent="0.25">
      <c r="X1185" s="1320"/>
      <c r="Y1185" s="1320"/>
      <c r="Z1185" s="1320"/>
      <c r="AL1185" s="1320"/>
      <c r="AM1185" s="1320"/>
      <c r="AN1185" s="1320"/>
      <c r="AO1185" s="1320"/>
      <c r="AP1185" s="1320"/>
      <c r="AQ1185" s="1320"/>
      <c r="AR1185" s="1320"/>
      <c r="AS1185" s="1320"/>
      <c r="AT1185" s="1320"/>
      <c r="AU1185" s="1320"/>
      <c r="AV1185" s="98"/>
      <c r="AW1185" s="98"/>
      <c r="AX1185" s="1320"/>
      <c r="AY1185" s="1320"/>
      <c r="AZ1185" s="1320"/>
      <c r="BA1185" s="1320"/>
      <c r="BB1185" s="1320"/>
      <c r="BC1185" s="1320"/>
    </row>
    <row r="1186" spans="24:55" x14ac:dyDescent="0.25">
      <c r="X1186" s="1320"/>
      <c r="Y1186" s="1320"/>
      <c r="Z1186" s="1320"/>
      <c r="AL1186" s="1320"/>
      <c r="AM1186" s="1320"/>
      <c r="AN1186" s="1320"/>
      <c r="AO1186" s="1320"/>
      <c r="AP1186" s="1320"/>
      <c r="AQ1186" s="1320"/>
      <c r="AR1186" s="1320"/>
      <c r="AS1186" s="1320"/>
      <c r="AT1186" s="1320"/>
      <c r="AU1186" s="1320"/>
      <c r="AV1186" s="98"/>
      <c r="AW1186" s="98"/>
      <c r="AX1186" s="1320"/>
      <c r="AY1186" s="1320"/>
      <c r="AZ1186" s="1320"/>
      <c r="BA1186" s="1320"/>
      <c r="BB1186" s="1320"/>
      <c r="BC1186" s="1320"/>
    </row>
    <row r="1187" spans="24:55" x14ac:dyDescent="0.25">
      <c r="X1187" s="1320"/>
      <c r="Y1187" s="1320"/>
      <c r="Z1187" s="1320"/>
      <c r="AL1187" s="1320"/>
      <c r="AM1187" s="1320"/>
      <c r="AN1187" s="1320"/>
      <c r="AO1187" s="1320"/>
      <c r="AP1187" s="1320"/>
      <c r="AQ1187" s="1320"/>
      <c r="AR1187" s="1320"/>
      <c r="AS1187" s="1320"/>
      <c r="AT1187" s="1320"/>
      <c r="AU1187" s="1320"/>
      <c r="AV1187" s="98"/>
      <c r="AW1187" s="98"/>
      <c r="AX1187" s="1320"/>
      <c r="AY1187" s="1320"/>
      <c r="AZ1187" s="1320"/>
      <c r="BA1187" s="1320"/>
      <c r="BB1187" s="1320"/>
      <c r="BC1187" s="1320"/>
    </row>
    <row r="1188" spans="24:55" x14ac:dyDescent="0.25">
      <c r="X1188" s="1320"/>
      <c r="Y1188" s="1320"/>
      <c r="Z1188" s="1320"/>
      <c r="AL1188" s="1320"/>
      <c r="AM1188" s="1320"/>
      <c r="AN1188" s="1320"/>
      <c r="AO1188" s="1320"/>
      <c r="AP1188" s="1320"/>
      <c r="AQ1188" s="1320"/>
      <c r="AR1188" s="1320"/>
      <c r="AS1188" s="1320"/>
      <c r="AT1188" s="1320"/>
      <c r="AU1188" s="1320"/>
      <c r="AV1188" s="98"/>
      <c r="AW1188" s="98"/>
      <c r="AX1188" s="1320"/>
      <c r="AY1188" s="1320"/>
      <c r="AZ1188" s="1320"/>
      <c r="BA1188" s="1320"/>
      <c r="BB1188" s="1320"/>
      <c r="BC1188" s="1320"/>
    </row>
    <row r="1189" spans="24:55" x14ac:dyDescent="0.25">
      <c r="X1189" s="1320"/>
      <c r="Y1189" s="1320"/>
      <c r="Z1189" s="1320"/>
      <c r="AL1189" s="1320"/>
      <c r="AM1189" s="1320"/>
      <c r="AN1189" s="1320"/>
      <c r="AO1189" s="1320"/>
      <c r="AP1189" s="1320"/>
      <c r="AQ1189" s="1320"/>
      <c r="AR1189" s="1320"/>
      <c r="AS1189" s="1320"/>
      <c r="AT1189" s="1320"/>
      <c r="AU1189" s="1320"/>
      <c r="AV1189" s="98"/>
      <c r="AW1189" s="98"/>
      <c r="AX1189" s="1320"/>
      <c r="AY1189" s="1320"/>
      <c r="AZ1189" s="1320"/>
      <c r="BA1189" s="1320"/>
      <c r="BB1189" s="1320"/>
      <c r="BC1189" s="1320"/>
    </row>
    <row r="1190" spans="24:55" x14ac:dyDescent="0.25">
      <c r="X1190" s="1320"/>
      <c r="Y1190" s="1320"/>
      <c r="Z1190" s="1320"/>
      <c r="AL1190" s="1320"/>
      <c r="AM1190" s="1320"/>
      <c r="AN1190" s="1320"/>
      <c r="AO1190" s="1320"/>
      <c r="AP1190" s="1320"/>
      <c r="AQ1190" s="1320"/>
      <c r="AR1190" s="1320"/>
      <c r="AS1190" s="1320"/>
      <c r="AT1190" s="1320"/>
      <c r="AU1190" s="1320"/>
      <c r="AV1190" s="98"/>
      <c r="AW1190" s="98"/>
      <c r="AX1190" s="1320"/>
      <c r="AY1190" s="1320"/>
      <c r="AZ1190" s="1320"/>
      <c r="BA1190" s="1320"/>
      <c r="BB1190" s="1320"/>
      <c r="BC1190" s="1320"/>
    </row>
    <row r="1191" spans="24:55" x14ac:dyDescent="0.25">
      <c r="X1191" s="1320"/>
      <c r="Y1191" s="1320"/>
      <c r="Z1191" s="1320"/>
      <c r="AL1191" s="1320"/>
      <c r="AM1191" s="1320"/>
      <c r="AN1191" s="1320"/>
      <c r="AO1191" s="1320"/>
      <c r="AP1191" s="1320"/>
      <c r="AQ1191" s="1320"/>
      <c r="AR1191" s="1320"/>
      <c r="AS1191" s="1320"/>
      <c r="AT1191" s="1320"/>
      <c r="AU1191" s="1320"/>
      <c r="AV1191" s="98"/>
      <c r="AW1191" s="98"/>
      <c r="AX1191" s="1320"/>
      <c r="AY1191" s="1320"/>
      <c r="AZ1191" s="1320"/>
      <c r="BA1191" s="1320"/>
      <c r="BB1191" s="1320"/>
      <c r="BC1191" s="1320"/>
    </row>
    <row r="1192" spans="24:55" x14ac:dyDescent="0.25">
      <c r="X1192" s="1320"/>
      <c r="Y1192" s="1320"/>
      <c r="Z1192" s="1320"/>
      <c r="AL1192" s="1320"/>
      <c r="AM1192" s="1320"/>
      <c r="AN1192" s="1320"/>
      <c r="AO1192" s="1320"/>
      <c r="AP1192" s="1320"/>
      <c r="AQ1192" s="1320"/>
      <c r="AR1192" s="1320"/>
      <c r="AS1192" s="1320"/>
      <c r="AT1192" s="1320"/>
      <c r="AU1192" s="1320"/>
      <c r="AV1192" s="98"/>
      <c r="AW1192" s="98"/>
      <c r="AX1192" s="1320"/>
      <c r="AY1192" s="1320"/>
      <c r="AZ1192" s="1320"/>
      <c r="BA1192" s="1320"/>
      <c r="BB1192" s="1320"/>
      <c r="BC1192" s="1320"/>
    </row>
    <row r="1193" spans="24:55" x14ac:dyDescent="0.25">
      <c r="X1193" s="1320"/>
      <c r="Y1193" s="1320"/>
      <c r="Z1193" s="1320"/>
      <c r="AL1193" s="1320"/>
      <c r="AM1193" s="1320"/>
      <c r="AN1193" s="1320"/>
      <c r="AO1193" s="1320"/>
      <c r="AP1193" s="1320"/>
      <c r="AQ1193" s="1320"/>
      <c r="AR1193" s="1320"/>
      <c r="AS1193" s="1320"/>
      <c r="AT1193" s="1320"/>
      <c r="AU1193" s="1320"/>
      <c r="AV1193" s="98"/>
      <c r="AW1193" s="98"/>
      <c r="AX1193" s="1320"/>
      <c r="AY1193" s="1320"/>
      <c r="AZ1193" s="1320"/>
      <c r="BA1193" s="1320"/>
      <c r="BB1193" s="1320"/>
      <c r="BC1193" s="1320"/>
    </row>
    <row r="1194" spans="24:55" x14ac:dyDescent="0.25">
      <c r="X1194" s="1320"/>
      <c r="Y1194" s="1320"/>
      <c r="Z1194" s="1320"/>
      <c r="AL1194" s="1320"/>
      <c r="AM1194" s="1320"/>
      <c r="AN1194" s="1320"/>
      <c r="AO1194" s="1320"/>
      <c r="AP1194" s="1320"/>
      <c r="AQ1194" s="1320"/>
      <c r="AR1194" s="1320"/>
      <c r="AS1194" s="1320"/>
      <c r="AT1194" s="1320"/>
      <c r="AU1194" s="1320"/>
      <c r="AV1194" s="98"/>
      <c r="AW1194" s="98"/>
      <c r="AX1194" s="1320"/>
      <c r="AY1194" s="1320"/>
      <c r="AZ1194" s="1320"/>
      <c r="BA1194" s="1320"/>
      <c r="BB1194" s="1320"/>
      <c r="BC1194" s="1320"/>
    </row>
    <row r="1195" spans="24:55" x14ac:dyDescent="0.25">
      <c r="X1195" s="1320"/>
      <c r="Y1195" s="1320"/>
      <c r="Z1195" s="1320"/>
      <c r="AL1195" s="1320"/>
      <c r="AM1195" s="1320"/>
      <c r="AN1195" s="1320"/>
      <c r="AO1195" s="1320"/>
      <c r="AP1195" s="1320"/>
      <c r="AQ1195" s="1320"/>
      <c r="AR1195" s="1320"/>
      <c r="AS1195" s="1320"/>
      <c r="AT1195" s="1320"/>
      <c r="AU1195" s="1320"/>
      <c r="AV1195" s="98"/>
      <c r="AW1195" s="98"/>
      <c r="AX1195" s="1320"/>
      <c r="AY1195" s="1320"/>
      <c r="AZ1195" s="1320"/>
      <c r="BA1195" s="1320"/>
      <c r="BB1195" s="1320"/>
      <c r="BC1195" s="1320"/>
    </row>
    <row r="1196" spans="24:55" x14ac:dyDescent="0.25">
      <c r="X1196" s="1320"/>
      <c r="Y1196" s="1320"/>
      <c r="Z1196" s="1320"/>
      <c r="AL1196" s="1320"/>
      <c r="AM1196" s="1320"/>
      <c r="AN1196" s="1320"/>
      <c r="AO1196" s="1320"/>
      <c r="AP1196" s="1320"/>
      <c r="AQ1196" s="1320"/>
      <c r="AR1196" s="1320"/>
      <c r="AS1196" s="1320"/>
      <c r="AT1196" s="1320"/>
      <c r="AU1196" s="1320"/>
      <c r="AV1196" s="98"/>
      <c r="AW1196" s="98"/>
      <c r="AX1196" s="1320"/>
      <c r="AY1196" s="1320"/>
      <c r="AZ1196" s="1320"/>
      <c r="BA1196" s="1320"/>
      <c r="BB1196" s="1320"/>
      <c r="BC1196" s="1320"/>
    </row>
    <row r="1197" spans="24:55" x14ac:dyDescent="0.25">
      <c r="X1197" s="1320"/>
      <c r="Y1197" s="1320"/>
      <c r="Z1197" s="1320"/>
      <c r="AL1197" s="1320"/>
      <c r="AM1197" s="1320"/>
      <c r="AN1197" s="1320"/>
      <c r="AO1197" s="1320"/>
      <c r="AP1197" s="1320"/>
      <c r="AQ1197" s="1320"/>
      <c r="AR1197" s="1320"/>
      <c r="AS1197" s="1320"/>
      <c r="AT1197" s="1320"/>
      <c r="AU1197" s="1320"/>
      <c r="AV1197" s="98"/>
      <c r="AW1197" s="98"/>
      <c r="AX1197" s="1320"/>
      <c r="AY1197" s="1320"/>
      <c r="AZ1197" s="1320"/>
      <c r="BA1197" s="1320"/>
      <c r="BB1197" s="1320"/>
      <c r="BC1197" s="1320"/>
    </row>
    <row r="1198" spans="24:55" x14ac:dyDescent="0.25">
      <c r="X1198" s="1320"/>
      <c r="Y1198" s="1320"/>
      <c r="Z1198" s="1320"/>
      <c r="AL1198" s="1320"/>
      <c r="AM1198" s="1320"/>
      <c r="AN1198" s="1320"/>
      <c r="AO1198" s="1320"/>
      <c r="AP1198" s="1320"/>
      <c r="AQ1198" s="1320"/>
      <c r="AR1198" s="1320"/>
      <c r="AS1198" s="1320"/>
      <c r="AT1198" s="1320"/>
      <c r="AU1198" s="1320"/>
      <c r="AV1198" s="98"/>
      <c r="AW1198" s="98"/>
      <c r="AX1198" s="1320"/>
      <c r="AY1198" s="1320"/>
      <c r="AZ1198" s="1320"/>
      <c r="BA1198" s="1320"/>
      <c r="BB1198" s="1320"/>
      <c r="BC1198" s="1320"/>
    </row>
    <row r="1199" spans="24:55" x14ac:dyDescent="0.25">
      <c r="X1199" s="1320"/>
      <c r="Y1199" s="1320"/>
      <c r="Z1199" s="1320"/>
      <c r="AL1199" s="1320"/>
      <c r="AM1199" s="1320"/>
      <c r="AN1199" s="1320"/>
      <c r="AO1199" s="1320"/>
      <c r="AP1199" s="1320"/>
      <c r="AQ1199" s="1320"/>
      <c r="AR1199" s="1320"/>
      <c r="AS1199" s="1320"/>
      <c r="AT1199" s="1320"/>
      <c r="AU1199" s="1320"/>
      <c r="AV1199" s="98"/>
      <c r="AW1199" s="98"/>
      <c r="AX1199" s="1320"/>
      <c r="AY1199" s="1320"/>
      <c r="AZ1199" s="1320"/>
      <c r="BA1199" s="1320"/>
      <c r="BB1199" s="1320"/>
      <c r="BC1199" s="1320"/>
    </row>
    <row r="1200" spans="24:55" x14ac:dyDescent="0.25">
      <c r="X1200" s="1320"/>
      <c r="Y1200" s="1320"/>
      <c r="Z1200" s="1320"/>
      <c r="AL1200" s="1320"/>
      <c r="AM1200" s="1320"/>
      <c r="AN1200" s="1320"/>
      <c r="AO1200" s="1320"/>
      <c r="AP1200" s="1320"/>
      <c r="AQ1200" s="1320"/>
      <c r="AR1200" s="1320"/>
      <c r="AS1200" s="1320"/>
      <c r="AT1200" s="1320"/>
      <c r="AU1200" s="1320"/>
      <c r="AV1200" s="98"/>
      <c r="AW1200" s="98"/>
      <c r="AX1200" s="1320"/>
      <c r="AY1200" s="1320"/>
      <c r="AZ1200" s="1320"/>
      <c r="BA1200" s="1320"/>
      <c r="BB1200" s="1320"/>
      <c r="BC1200" s="1320"/>
    </row>
    <row r="1201" spans="24:55" x14ac:dyDescent="0.25">
      <c r="X1201" s="1320"/>
      <c r="Y1201" s="1320"/>
      <c r="Z1201" s="1320"/>
      <c r="AL1201" s="1320"/>
      <c r="AM1201" s="1320"/>
      <c r="AN1201" s="1320"/>
      <c r="AO1201" s="1320"/>
      <c r="AP1201" s="1320"/>
      <c r="AQ1201" s="1320"/>
      <c r="AR1201" s="1320"/>
      <c r="AS1201" s="1320"/>
      <c r="AT1201" s="1320"/>
      <c r="AU1201" s="1320"/>
      <c r="AV1201" s="98"/>
      <c r="AW1201" s="98"/>
      <c r="AX1201" s="1320"/>
      <c r="AY1201" s="1320"/>
      <c r="AZ1201" s="1320"/>
      <c r="BA1201" s="1320"/>
      <c r="BB1201" s="1320"/>
      <c r="BC1201" s="1320"/>
    </row>
    <row r="1202" spans="24:55" x14ac:dyDescent="0.25">
      <c r="X1202" s="1320"/>
      <c r="Y1202" s="1320"/>
      <c r="Z1202" s="1320"/>
      <c r="AL1202" s="1320"/>
      <c r="AM1202" s="1320"/>
      <c r="AN1202" s="1320"/>
      <c r="AO1202" s="1320"/>
      <c r="AP1202" s="1320"/>
      <c r="AQ1202" s="1320"/>
      <c r="AR1202" s="1320"/>
      <c r="AS1202" s="1320"/>
      <c r="AT1202" s="1320"/>
      <c r="AU1202" s="1320"/>
      <c r="AV1202" s="98"/>
      <c r="AW1202" s="98"/>
      <c r="AX1202" s="1320"/>
      <c r="AY1202" s="1320"/>
      <c r="AZ1202" s="1320"/>
      <c r="BA1202" s="1320"/>
      <c r="BB1202" s="1320"/>
      <c r="BC1202" s="1320"/>
    </row>
    <row r="1203" spans="24:55" x14ac:dyDescent="0.25">
      <c r="X1203" s="1320"/>
      <c r="Y1203" s="1320"/>
      <c r="Z1203" s="1320"/>
      <c r="AL1203" s="1320"/>
      <c r="AM1203" s="1320"/>
      <c r="AN1203" s="1320"/>
      <c r="AO1203" s="1320"/>
      <c r="AP1203" s="1320"/>
      <c r="AQ1203" s="1320"/>
      <c r="AR1203" s="1320"/>
      <c r="AS1203" s="1320"/>
      <c r="AT1203" s="1320"/>
      <c r="AU1203" s="1320"/>
      <c r="AV1203" s="98"/>
      <c r="AW1203" s="98"/>
      <c r="AX1203" s="1320"/>
      <c r="AY1203" s="1320"/>
      <c r="AZ1203" s="1320"/>
      <c r="BA1203" s="1320"/>
      <c r="BB1203" s="1320"/>
      <c r="BC1203" s="1320"/>
    </row>
    <row r="1204" spans="24:55" x14ac:dyDescent="0.25">
      <c r="X1204" s="1320"/>
      <c r="Y1204" s="1320"/>
      <c r="Z1204" s="1320"/>
      <c r="AL1204" s="1320"/>
      <c r="AM1204" s="1320"/>
      <c r="AN1204" s="1320"/>
      <c r="AO1204" s="1320"/>
      <c r="AP1204" s="1320"/>
      <c r="AQ1204" s="1320"/>
      <c r="AR1204" s="1320"/>
      <c r="AS1204" s="1320"/>
      <c r="AT1204" s="1320"/>
      <c r="AU1204" s="1320"/>
      <c r="AV1204" s="98"/>
      <c r="AW1204" s="98"/>
      <c r="AX1204" s="1320"/>
      <c r="AY1204" s="1320"/>
      <c r="AZ1204" s="1320"/>
      <c r="BA1204" s="1320"/>
      <c r="BB1204" s="1320"/>
      <c r="BC1204" s="1320"/>
    </row>
    <row r="1205" spans="24:55" x14ac:dyDescent="0.25">
      <c r="X1205" s="1320"/>
      <c r="Y1205" s="1320"/>
      <c r="Z1205" s="1320"/>
      <c r="AL1205" s="1320"/>
      <c r="AM1205" s="1320"/>
      <c r="AN1205" s="1320"/>
      <c r="AO1205" s="1320"/>
      <c r="AP1205" s="1320"/>
      <c r="AQ1205" s="1320"/>
      <c r="AR1205" s="1320"/>
      <c r="AS1205" s="1320"/>
      <c r="AT1205" s="1320"/>
      <c r="AU1205" s="1320"/>
      <c r="AV1205" s="98"/>
      <c r="AW1205" s="98"/>
      <c r="AX1205" s="1320"/>
      <c r="AY1205" s="1320"/>
      <c r="AZ1205" s="1320"/>
      <c r="BA1205" s="1320"/>
      <c r="BB1205" s="1320"/>
      <c r="BC1205" s="1320"/>
    </row>
    <row r="1206" spans="24:55" x14ac:dyDescent="0.25">
      <c r="X1206" s="1320"/>
      <c r="Y1206" s="1320"/>
      <c r="Z1206" s="1320"/>
      <c r="AL1206" s="1320"/>
      <c r="AM1206" s="1320"/>
      <c r="AN1206" s="1320"/>
      <c r="AO1206" s="1320"/>
      <c r="AP1206" s="1320"/>
      <c r="AQ1206" s="1320"/>
      <c r="AR1206" s="1320"/>
      <c r="AS1206" s="1320"/>
      <c r="AT1206" s="1320"/>
      <c r="AU1206" s="1320"/>
      <c r="AV1206" s="98"/>
      <c r="AW1206" s="98"/>
      <c r="AX1206" s="1320"/>
      <c r="AY1206" s="1320"/>
      <c r="AZ1206" s="1320"/>
      <c r="BA1206" s="1320"/>
      <c r="BB1206" s="1320"/>
      <c r="BC1206" s="1320"/>
    </row>
    <row r="1207" spans="24:55" x14ac:dyDescent="0.25">
      <c r="X1207" s="1320"/>
      <c r="Y1207" s="1320"/>
      <c r="Z1207" s="1320"/>
      <c r="AL1207" s="1320"/>
      <c r="AM1207" s="1320"/>
      <c r="AN1207" s="1320"/>
      <c r="AO1207" s="1320"/>
      <c r="AP1207" s="1320"/>
      <c r="AQ1207" s="1320"/>
      <c r="AR1207" s="1320"/>
      <c r="AS1207" s="1320"/>
      <c r="AT1207" s="1320"/>
      <c r="AU1207" s="1320"/>
      <c r="AV1207" s="98"/>
      <c r="AW1207" s="98"/>
      <c r="AX1207" s="1320"/>
      <c r="AY1207" s="1320"/>
      <c r="AZ1207" s="1320"/>
      <c r="BA1207" s="1320"/>
      <c r="BB1207" s="1320"/>
      <c r="BC1207" s="1320"/>
    </row>
    <row r="1208" spans="24:55" x14ac:dyDescent="0.25">
      <c r="X1208" s="1320"/>
      <c r="Y1208" s="1320"/>
      <c r="Z1208" s="1320"/>
      <c r="AL1208" s="1320"/>
      <c r="AM1208" s="1320"/>
      <c r="AN1208" s="1320"/>
      <c r="AO1208" s="1320"/>
      <c r="AP1208" s="1320"/>
      <c r="AQ1208" s="1320"/>
      <c r="AR1208" s="1320"/>
      <c r="AS1208" s="1320"/>
      <c r="AT1208" s="1320"/>
      <c r="AU1208" s="1320"/>
      <c r="AV1208" s="98"/>
      <c r="AW1208" s="98"/>
      <c r="AX1208" s="1320"/>
      <c r="AY1208" s="1320"/>
      <c r="AZ1208" s="1320"/>
      <c r="BA1208" s="1320"/>
      <c r="BB1208" s="1320"/>
      <c r="BC1208" s="1320"/>
    </row>
    <row r="1209" spans="24:55" x14ac:dyDescent="0.25">
      <c r="X1209" s="1320"/>
      <c r="Y1209" s="1320"/>
      <c r="Z1209" s="1320"/>
      <c r="AL1209" s="1320"/>
      <c r="AM1209" s="1320"/>
      <c r="AN1209" s="1320"/>
      <c r="AO1209" s="1320"/>
      <c r="AP1209" s="1320"/>
      <c r="AQ1209" s="1320"/>
      <c r="AR1209" s="1320"/>
      <c r="AS1209" s="1320"/>
      <c r="AT1209" s="1320"/>
      <c r="AU1209" s="1320"/>
      <c r="AV1209" s="98"/>
      <c r="AW1209" s="98"/>
      <c r="AX1209" s="1320"/>
      <c r="AY1209" s="1320"/>
      <c r="AZ1209" s="1320"/>
      <c r="BA1209" s="1320"/>
      <c r="BB1209" s="1320"/>
      <c r="BC1209" s="1320"/>
    </row>
    <row r="1210" spans="24:55" x14ac:dyDescent="0.25">
      <c r="X1210" s="1320"/>
      <c r="Y1210" s="1320"/>
      <c r="Z1210" s="1320"/>
      <c r="AL1210" s="1320"/>
      <c r="AM1210" s="1320"/>
      <c r="AN1210" s="1320"/>
      <c r="AO1210" s="1320"/>
      <c r="AP1210" s="1320"/>
      <c r="AQ1210" s="1320"/>
      <c r="AR1210" s="1320"/>
      <c r="AS1210" s="1320"/>
      <c r="AT1210" s="1320"/>
      <c r="AU1210" s="1320"/>
      <c r="AV1210" s="98"/>
      <c r="AW1210" s="98"/>
      <c r="AX1210" s="1320"/>
      <c r="AY1210" s="1320"/>
      <c r="AZ1210" s="1320"/>
      <c r="BA1210" s="1320"/>
      <c r="BB1210" s="1320"/>
      <c r="BC1210" s="1320"/>
    </row>
    <row r="1211" spans="24:55" x14ac:dyDescent="0.25">
      <c r="X1211" s="1320"/>
      <c r="Y1211" s="1320"/>
      <c r="Z1211" s="1320"/>
      <c r="AL1211" s="1320"/>
      <c r="AM1211" s="1320"/>
      <c r="AN1211" s="1320"/>
      <c r="AO1211" s="1320"/>
      <c r="AP1211" s="1320"/>
      <c r="AQ1211" s="1320"/>
      <c r="AR1211" s="1320"/>
      <c r="AS1211" s="1320"/>
      <c r="AT1211" s="1320"/>
      <c r="AU1211" s="1320"/>
      <c r="AV1211" s="98"/>
      <c r="AW1211" s="98"/>
      <c r="AX1211" s="1320"/>
      <c r="AY1211" s="1320"/>
      <c r="AZ1211" s="1320"/>
      <c r="BA1211" s="1320"/>
      <c r="BB1211" s="1320"/>
      <c r="BC1211" s="1320"/>
    </row>
    <row r="1212" spans="24:55" x14ac:dyDescent="0.25">
      <c r="X1212" s="1320"/>
      <c r="Y1212" s="1320"/>
      <c r="Z1212" s="1320"/>
      <c r="AL1212" s="1320"/>
      <c r="AM1212" s="1320"/>
      <c r="AN1212" s="1320"/>
      <c r="AO1212" s="1320"/>
      <c r="AP1212" s="1320"/>
      <c r="AQ1212" s="1320"/>
      <c r="AR1212" s="1320"/>
      <c r="AS1212" s="1320"/>
      <c r="AT1212" s="1320"/>
      <c r="AU1212" s="1320"/>
      <c r="AV1212" s="98"/>
      <c r="AW1212" s="98"/>
      <c r="AX1212" s="1320"/>
      <c r="AY1212" s="1320"/>
      <c r="AZ1212" s="1320"/>
      <c r="BA1212" s="1320"/>
      <c r="BB1212" s="1320"/>
      <c r="BC1212" s="1320"/>
    </row>
    <row r="1213" spans="24:55" x14ac:dyDescent="0.25">
      <c r="X1213" s="1320"/>
      <c r="Y1213" s="1320"/>
      <c r="Z1213" s="1320"/>
      <c r="AL1213" s="1320"/>
      <c r="AM1213" s="1320"/>
      <c r="AN1213" s="1320"/>
      <c r="AO1213" s="1320"/>
      <c r="AP1213" s="1320"/>
      <c r="AQ1213" s="1320"/>
      <c r="AR1213" s="1320"/>
      <c r="AS1213" s="1320"/>
      <c r="AT1213" s="1320"/>
      <c r="AU1213" s="1320"/>
      <c r="AV1213" s="98"/>
      <c r="AW1213" s="98"/>
      <c r="AX1213" s="1320"/>
      <c r="AY1213" s="1320"/>
      <c r="AZ1213" s="1320"/>
      <c r="BA1213" s="1320"/>
      <c r="BB1213" s="1320"/>
      <c r="BC1213" s="1320"/>
    </row>
    <row r="1214" spans="24:55" x14ac:dyDescent="0.25">
      <c r="X1214" s="1320"/>
      <c r="Y1214" s="1320"/>
      <c r="Z1214" s="1320"/>
      <c r="AL1214" s="1320"/>
      <c r="AM1214" s="1320"/>
      <c r="AN1214" s="1320"/>
      <c r="AO1214" s="1320"/>
      <c r="AP1214" s="1320"/>
      <c r="AQ1214" s="1320"/>
      <c r="AR1214" s="1320"/>
      <c r="AS1214" s="1320"/>
      <c r="AT1214" s="1320"/>
      <c r="AU1214" s="1320"/>
      <c r="AV1214" s="98"/>
      <c r="AW1214" s="98"/>
      <c r="AX1214" s="1320"/>
      <c r="AY1214" s="1320"/>
      <c r="AZ1214" s="1320"/>
      <c r="BA1214" s="1320"/>
      <c r="BB1214" s="1320"/>
      <c r="BC1214" s="1320"/>
    </row>
    <row r="1215" spans="24:55" x14ac:dyDescent="0.25">
      <c r="X1215" s="1320"/>
      <c r="Y1215" s="1320"/>
      <c r="Z1215" s="1320"/>
      <c r="AL1215" s="1320"/>
      <c r="AM1215" s="1320"/>
      <c r="AN1215" s="1320"/>
      <c r="AO1215" s="1320"/>
      <c r="AP1215" s="1320"/>
      <c r="AQ1215" s="1320"/>
      <c r="AR1215" s="1320"/>
      <c r="AS1215" s="1320"/>
      <c r="AT1215" s="1320"/>
      <c r="AU1215" s="1320"/>
      <c r="AV1215" s="98"/>
      <c r="AW1215" s="98"/>
      <c r="AX1215" s="1320"/>
      <c r="AY1215" s="1320"/>
      <c r="AZ1215" s="1320"/>
      <c r="BA1215" s="1320"/>
      <c r="BB1215" s="1320"/>
      <c r="BC1215" s="1320"/>
    </row>
    <row r="1216" spans="24:55" x14ac:dyDescent="0.25">
      <c r="X1216" s="1320"/>
      <c r="Y1216" s="1320"/>
      <c r="Z1216" s="1320"/>
      <c r="AL1216" s="1320"/>
      <c r="AM1216" s="1320"/>
      <c r="AN1216" s="1320"/>
      <c r="AO1216" s="1320"/>
      <c r="AP1216" s="1320"/>
      <c r="AQ1216" s="1320"/>
      <c r="AR1216" s="1320"/>
      <c r="AS1216" s="1320"/>
      <c r="AT1216" s="1320"/>
      <c r="AU1216" s="1320"/>
      <c r="AV1216" s="98"/>
      <c r="AW1216" s="98"/>
      <c r="AX1216" s="1320"/>
      <c r="AY1216" s="1320"/>
      <c r="AZ1216" s="1320"/>
      <c r="BA1216" s="1320"/>
      <c r="BB1216" s="1320"/>
      <c r="BC1216" s="1320"/>
    </row>
    <row r="1217" spans="24:55" x14ac:dyDescent="0.25">
      <c r="X1217" s="1320"/>
      <c r="Y1217" s="1320"/>
      <c r="Z1217" s="1320"/>
      <c r="AL1217" s="1320"/>
      <c r="AM1217" s="1320"/>
      <c r="AN1217" s="1320"/>
      <c r="AO1217" s="1320"/>
      <c r="AP1217" s="1320"/>
      <c r="AQ1217" s="1320"/>
      <c r="AR1217" s="1320"/>
      <c r="AS1217" s="1320"/>
      <c r="AT1217" s="1320"/>
      <c r="AU1217" s="1320"/>
      <c r="AV1217" s="98"/>
      <c r="AW1217" s="98"/>
      <c r="AX1217" s="1320"/>
      <c r="AY1217" s="1320"/>
      <c r="AZ1217" s="1320"/>
      <c r="BA1217" s="1320"/>
      <c r="BB1217" s="1320"/>
      <c r="BC1217" s="1320"/>
    </row>
    <row r="1218" spans="24:55" x14ac:dyDescent="0.25">
      <c r="X1218" s="1320"/>
      <c r="Y1218" s="1320"/>
      <c r="Z1218" s="1320"/>
      <c r="AL1218" s="1320"/>
      <c r="AM1218" s="1320"/>
      <c r="AN1218" s="1320"/>
      <c r="AO1218" s="1320"/>
      <c r="AP1218" s="1320"/>
      <c r="AQ1218" s="1320"/>
      <c r="AR1218" s="1320"/>
      <c r="AS1218" s="1320"/>
      <c r="AT1218" s="1320"/>
      <c r="AU1218" s="1320"/>
      <c r="AV1218" s="98"/>
      <c r="AW1218" s="98"/>
      <c r="AX1218" s="1320"/>
      <c r="AY1218" s="1320"/>
      <c r="AZ1218" s="1320"/>
      <c r="BA1218" s="1320"/>
      <c r="BB1218" s="1320"/>
      <c r="BC1218" s="1320"/>
    </row>
    <row r="1219" spans="24:55" x14ac:dyDescent="0.25">
      <c r="X1219" s="1320"/>
      <c r="Y1219" s="1320"/>
      <c r="Z1219" s="1320"/>
      <c r="AL1219" s="1320"/>
      <c r="AM1219" s="1320"/>
      <c r="AN1219" s="1320"/>
      <c r="AO1219" s="1320"/>
      <c r="AP1219" s="1320"/>
      <c r="AQ1219" s="1320"/>
      <c r="AR1219" s="1320"/>
      <c r="AS1219" s="1320"/>
      <c r="AT1219" s="1320"/>
      <c r="AU1219" s="1320"/>
      <c r="AV1219" s="98"/>
      <c r="AW1219" s="98"/>
      <c r="AX1219" s="1320"/>
      <c r="AY1219" s="1320"/>
      <c r="AZ1219" s="1320"/>
      <c r="BA1219" s="1320"/>
      <c r="BB1219" s="1320"/>
      <c r="BC1219" s="1320"/>
    </row>
    <row r="1220" spans="24:55" x14ac:dyDescent="0.25">
      <c r="X1220" s="1320"/>
      <c r="Y1220" s="1320"/>
      <c r="Z1220" s="1320"/>
      <c r="AL1220" s="1320"/>
      <c r="AM1220" s="1320"/>
      <c r="AN1220" s="1320"/>
      <c r="AO1220" s="1320"/>
      <c r="AP1220" s="1320"/>
      <c r="AQ1220" s="1320"/>
      <c r="AR1220" s="1320"/>
      <c r="AS1220" s="1320"/>
      <c r="AT1220" s="1320"/>
      <c r="AU1220" s="1320"/>
      <c r="AV1220" s="98"/>
      <c r="AW1220" s="98"/>
      <c r="AX1220" s="1320"/>
      <c r="AY1220" s="1320"/>
      <c r="AZ1220" s="1320"/>
      <c r="BA1220" s="1320"/>
      <c r="BB1220" s="1320"/>
      <c r="BC1220" s="1320"/>
    </row>
    <row r="1221" spans="24:55" x14ac:dyDescent="0.25">
      <c r="X1221" s="1320"/>
      <c r="Y1221" s="1320"/>
      <c r="Z1221" s="1320"/>
      <c r="AL1221" s="1320"/>
      <c r="AM1221" s="1320"/>
      <c r="AN1221" s="1320"/>
      <c r="AO1221" s="1320"/>
      <c r="AP1221" s="1320"/>
      <c r="AQ1221" s="1320"/>
      <c r="AR1221" s="1320"/>
      <c r="AS1221" s="1320"/>
      <c r="AT1221" s="1320"/>
      <c r="AU1221" s="1320"/>
      <c r="AV1221" s="98"/>
      <c r="AW1221" s="98"/>
      <c r="AX1221" s="1320"/>
      <c r="AY1221" s="1320"/>
      <c r="AZ1221" s="1320"/>
      <c r="BA1221" s="1320"/>
      <c r="BB1221" s="1320"/>
      <c r="BC1221" s="1320"/>
    </row>
    <row r="1222" spans="24:55" x14ac:dyDescent="0.25">
      <c r="X1222" s="1320"/>
      <c r="Y1222" s="1320"/>
      <c r="Z1222" s="1320"/>
      <c r="AL1222" s="1320"/>
      <c r="AM1222" s="1320"/>
      <c r="AN1222" s="1320"/>
      <c r="AO1222" s="1320"/>
      <c r="AP1222" s="1320"/>
      <c r="AQ1222" s="1320"/>
      <c r="AR1222" s="1320"/>
      <c r="AS1222" s="1320"/>
      <c r="AT1222" s="1320"/>
      <c r="AU1222" s="1320"/>
      <c r="AV1222" s="98"/>
      <c r="AW1222" s="98"/>
      <c r="AX1222" s="1320"/>
      <c r="AY1222" s="1320"/>
      <c r="AZ1222" s="1320"/>
      <c r="BA1222" s="1320"/>
      <c r="BB1222" s="1320"/>
      <c r="BC1222" s="1320"/>
    </row>
    <row r="1223" spans="24:55" x14ac:dyDescent="0.25">
      <c r="X1223" s="1320"/>
      <c r="Y1223" s="1320"/>
      <c r="Z1223" s="1320"/>
      <c r="AL1223" s="1320"/>
      <c r="AM1223" s="1320"/>
      <c r="AN1223" s="1320"/>
      <c r="AO1223" s="1320"/>
      <c r="AP1223" s="1320"/>
      <c r="AQ1223" s="1320"/>
      <c r="AR1223" s="1320"/>
      <c r="AS1223" s="1320"/>
      <c r="AT1223" s="1320"/>
      <c r="AU1223" s="1320"/>
      <c r="AV1223" s="98"/>
      <c r="AW1223" s="98"/>
      <c r="AX1223" s="1320"/>
      <c r="AY1223" s="1320"/>
      <c r="AZ1223" s="1320"/>
      <c r="BA1223" s="1320"/>
      <c r="BB1223" s="1320"/>
      <c r="BC1223" s="1320"/>
    </row>
    <row r="1224" spans="24:55" x14ac:dyDescent="0.25">
      <c r="X1224" s="1320"/>
      <c r="Y1224" s="1320"/>
      <c r="Z1224" s="1320"/>
      <c r="AL1224" s="1320"/>
      <c r="AM1224" s="1320"/>
      <c r="AN1224" s="1320"/>
      <c r="AO1224" s="1320"/>
      <c r="AP1224" s="1320"/>
      <c r="AQ1224" s="1320"/>
      <c r="AR1224" s="1320"/>
      <c r="AS1224" s="1320"/>
      <c r="AT1224" s="1320"/>
      <c r="AU1224" s="1320"/>
      <c r="AV1224" s="98"/>
      <c r="AW1224" s="98"/>
      <c r="AX1224" s="1320"/>
      <c r="AY1224" s="1320"/>
      <c r="AZ1224" s="1320"/>
      <c r="BA1224" s="1320"/>
      <c r="BB1224" s="1320"/>
      <c r="BC1224" s="1320"/>
    </row>
    <row r="1225" spans="24:55" x14ac:dyDescent="0.25">
      <c r="X1225" s="1320"/>
      <c r="Y1225" s="1320"/>
      <c r="Z1225" s="1320"/>
      <c r="AL1225" s="1320"/>
      <c r="AM1225" s="1320"/>
      <c r="AN1225" s="1320"/>
      <c r="AO1225" s="1320"/>
      <c r="AP1225" s="1320"/>
      <c r="AQ1225" s="1320"/>
      <c r="AR1225" s="1320"/>
      <c r="AS1225" s="1320"/>
      <c r="AT1225" s="1320"/>
      <c r="AU1225" s="1320"/>
      <c r="AV1225" s="98"/>
      <c r="AW1225" s="98"/>
      <c r="AX1225" s="1320"/>
      <c r="AY1225" s="1320"/>
      <c r="AZ1225" s="1320"/>
      <c r="BA1225" s="1320"/>
      <c r="BB1225" s="1320"/>
      <c r="BC1225" s="1320"/>
    </row>
    <row r="1226" spans="24:55" x14ac:dyDescent="0.25">
      <c r="X1226" s="1320"/>
      <c r="Y1226" s="1320"/>
      <c r="Z1226" s="1320"/>
      <c r="AL1226" s="1320"/>
      <c r="AM1226" s="1320"/>
      <c r="AN1226" s="1320"/>
      <c r="AO1226" s="1320"/>
      <c r="AP1226" s="1320"/>
      <c r="AQ1226" s="1320"/>
      <c r="AR1226" s="1320"/>
      <c r="AS1226" s="1320"/>
      <c r="AT1226" s="1320"/>
      <c r="AU1226" s="1320"/>
      <c r="AV1226" s="98"/>
      <c r="AW1226" s="98"/>
      <c r="AX1226" s="1320"/>
      <c r="AY1226" s="1320"/>
      <c r="AZ1226" s="1320"/>
      <c r="BA1226" s="1320"/>
      <c r="BB1226" s="1320"/>
      <c r="BC1226" s="1320"/>
    </row>
    <row r="1227" spans="24:55" x14ac:dyDescent="0.25">
      <c r="X1227" s="1320"/>
      <c r="Y1227" s="1320"/>
      <c r="Z1227" s="1320"/>
      <c r="AL1227" s="1320"/>
      <c r="AM1227" s="1320"/>
      <c r="AN1227" s="1320"/>
      <c r="AO1227" s="1320"/>
      <c r="AP1227" s="1320"/>
      <c r="AQ1227" s="1320"/>
      <c r="AR1227" s="1320"/>
      <c r="AS1227" s="1320"/>
      <c r="AT1227" s="1320"/>
      <c r="AU1227" s="1320"/>
      <c r="AV1227" s="98"/>
      <c r="AW1227" s="98"/>
      <c r="AX1227" s="1320"/>
      <c r="AY1227" s="1320"/>
      <c r="AZ1227" s="1320"/>
      <c r="BA1227" s="1320"/>
      <c r="BB1227" s="1320"/>
      <c r="BC1227" s="1320"/>
    </row>
    <row r="1228" spans="24:55" x14ac:dyDescent="0.25">
      <c r="X1228" s="1320"/>
      <c r="Y1228" s="1320"/>
      <c r="Z1228" s="1320"/>
      <c r="AL1228" s="1320"/>
      <c r="AM1228" s="1320"/>
      <c r="AN1228" s="1320"/>
      <c r="AO1228" s="1320"/>
      <c r="AP1228" s="1320"/>
      <c r="AQ1228" s="1320"/>
      <c r="AR1228" s="1320"/>
      <c r="AS1228" s="1320"/>
      <c r="AT1228" s="1320"/>
      <c r="AU1228" s="1320"/>
      <c r="AV1228" s="98"/>
      <c r="AW1228" s="98"/>
      <c r="AX1228" s="1320"/>
      <c r="AY1228" s="1320"/>
      <c r="AZ1228" s="1320"/>
      <c r="BA1228" s="1320"/>
      <c r="BB1228" s="1320"/>
      <c r="BC1228" s="1320"/>
    </row>
    <row r="1229" spans="24:55" x14ac:dyDescent="0.25">
      <c r="X1229" s="1320"/>
      <c r="Y1229" s="1320"/>
      <c r="Z1229" s="1320"/>
      <c r="AL1229" s="1320"/>
      <c r="AM1229" s="1320"/>
      <c r="AN1229" s="1320"/>
      <c r="AO1229" s="1320"/>
      <c r="AP1229" s="1320"/>
      <c r="AQ1229" s="1320"/>
      <c r="AR1229" s="1320"/>
      <c r="AS1229" s="1320"/>
      <c r="AT1229" s="1320"/>
      <c r="AU1229" s="1320"/>
      <c r="AV1229" s="98"/>
      <c r="AW1229" s="98"/>
      <c r="AX1229" s="1320"/>
      <c r="AY1229" s="1320"/>
      <c r="AZ1229" s="1320"/>
      <c r="BA1229" s="1320"/>
      <c r="BB1229" s="1320"/>
      <c r="BC1229" s="1320"/>
    </row>
    <row r="1230" spans="24:55" x14ac:dyDescent="0.25">
      <c r="X1230" s="1320"/>
      <c r="Y1230" s="1320"/>
      <c r="Z1230" s="1320"/>
      <c r="AL1230" s="1320"/>
      <c r="AM1230" s="1320"/>
      <c r="AN1230" s="1320"/>
      <c r="AO1230" s="1320"/>
      <c r="AP1230" s="1320"/>
      <c r="AQ1230" s="1320"/>
      <c r="AR1230" s="1320"/>
      <c r="AS1230" s="1320"/>
      <c r="AT1230" s="1320"/>
      <c r="AU1230" s="1320"/>
      <c r="AV1230" s="98"/>
      <c r="AW1230" s="98"/>
      <c r="AX1230" s="1320"/>
      <c r="AY1230" s="1320"/>
      <c r="AZ1230" s="1320"/>
      <c r="BA1230" s="1320"/>
      <c r="BB1230" s="1320"/>
      <c r="BC1230" s="1320"/>
    </row>
    <row r="1231" spans="24:55" x14ac:dyDescent="0.25">
      <c r="X1231" s="1320"/>
      <c r="Y1231" s="1320"/>
      <c r="Z1231" s="1320"/>
      <c r="AL1231" s="1320"/>
      <c r="AM1231" s="1320"/>
      <c r="AN1231" s="1320"/>
      <c r="AO1231" s="1320"/>
      <c r="AP1231" s="1320"/>
      <c r="AQ1231" s="1320"/>
      <c r="AR1231" s="1320"/>
      <c r="AS1231" s="1320"/>
      <c r="AT1231" s="1320"/>
      <c r="AU1231" s="1320"/>
      <c r="AV1231" s="98"/>
      <c r="AW1231" s="98"/>
      <c r="AX1231" s="1320"/>
      <c r="AY1231" s="1320"/>
      <c r="AZ1231" s="1320"/>
      <c r="BA1231" s="1320"/>
      <c r="BB1231" s="1320"/>
      <c r="BC1231" s="1320"/>
    </row>
    <row r="1232" spans="24:55" x14ac:dyDescent="0.25">
      <c r="X1232" s="1320"/>
      <c r="Y1232" s="1320"/>
      <c r="Z1232" s="1320"/>
      <c r="AL1232" s="1320"/>
      <c r="AM1232" s="1320"/>
      <c r="AN1232" s="1320"/>
      <c r="AO1232" s="1320"/>
      <c r="AP1232" s="1320"/>
      <c r="AQ1232" s="1320"/>
      <c r="AR1232" s="1320"/>
      <c r="AS1232" s="1320"/>
      <c r="AT1232" s="1320"/>
      <c r="AU1232" s="1320"/>
      <c r="AV1232" s="98"/>
      <c r="AW1232" s="98"/>
      <c r="AX1232" s="1320"/>
      <c r="AY1232" s="1320"/>
      <c r="AZ1232" s="1320"/>
      <c r="BA1232" s="1320"/>
      <c r="BB1232" s="1320"/>
      <c r="BC1232" s="1320"/>
    </row>
    <row r="1233" spans="24:55" x14ac:dyDescent="0.25">
      <c r="X1233" s="1320"/>
      <c r="Y1233" s="1320"/>
      <c r="Z1233" s="1320"/>
      <c r="AL1233" s="1320"/>
      <c r="AM1233" s="1320"/>
      <c r="AN1233" s="1320"/>
      <c r="AO1233" s="1320"/>
      <c r="AP1233" s="1320"/>
      <c r="AQ1233" s="1320"/>
      <c r="AR1233" s="1320"/>
      <c r="AS1233" s="1320"/>
      <c r="AT1233" s="1320"/>
      <c r="AU1233" s="1320"/>
      <c r="AV1233" s="98"/>
      <c r="AW1233" s="98"/>
      <c r="AX1233" s="1320"/>
      <c r="AY1233" s="1320"/>
      <c r="AZ1233" s="1320"/>
      <c r="BA1233" s="1320"/>
      <c r="BB1233" s="1320"/>
      <c r="BC1233" s="1320"/>
    </row>
    <row r="1234" spans="24:55" x14ac:dyDescent="0.25">
      <c r="X1234" s="1320"/>
      <c r="Y1234" s="1320"/>
      <c r="Z1234" s="1320"/>
      <c r="AL1234" s="1320"/>
      <c r="AM1234" s="1320"/>
      <c r="AN1234" s="1320"/>
      <c r="AO1234" s="1320"/>
      <c r="AP1234" s="1320"/>
      <c r="AQ1234" s="1320"/>
      <c r="AR1234" s="1320"/>
      <c r="AS1234" s="1320"/>
      <c r="AT1234" s="1320"/>
      <c r="AU1234" s="1320"/>
      <c r="AV1234" s="98"/>
      <c r="AW1234" s="98"/>
      <c r="AX1234" s="1320"/>
      <c r="AY1234" s="1320"/>
      <c r="AZ1234" s="1320"/>
      <c r="BA1234" s="1320"/>
      <c r="BB1234" s="1320"/>
      <c r="BC1234" s="1320"/>
    </row>
    <row r="1235" spans="24:55" x14ac:dyDescent="0.25">
      <c r="X1235" s="1320"/>
      <c r="Y1235" s="1320"/>
      <c r="Z1235" s="1320"/>
      <c r="AL1235" s="1320"/>
      <c r="AM1235" s="1320"/>
      <c r="AN1235" s="1320"/>
      <c r="AO1235" s="1320"/>
      <c r="AP1235" s="1320"/>
      <c r="AQ1235" s="1320"/>
      <c r="AR1235" s="1320"/>
      <c r="AS1235" s="1320"/>
      <c r="AT1235" s="1320"/>
      <c r="AU1235" s="1320"/>
      <c r="AV1235" s="98"/>
      <c r="AW1235" s="98"/>
      <c r="AX1235" s="1320"/>
      <c r="AY1235" s="1320"/>
      <c r="AZ1235" s="1320"/>
      <c r="BA1235" s="1320"/>
      <c r="BB1235" s="1320"/>
      <c r="BC1235" s="1320"/>
    </row>
    <row r="1236" spans="24:55" x14ac:dyDescent="0.25">
      <c r="X1236" s="1320"/>
      <c r="Y1236" s="1320"/>
      <c r="Z1236" s="1320"/>
      <c r="AL1236" s="1320"/>
      <c r="AM1236" s="1320"/>
      <c r="AN1236" s="1320"/>
      <c r="AO1236" s="1320"/>
      <c r="AP1236" s="1320"/>
      <c r="AQ1236" s="1320"/>
      <c r="AR1236" s="1320"/>
      <c r="AS1236" s="1320"/>
      <c r="AT1236" s="1320"/>
      <c r="AU1236" s="1320"/>
      <c r="AV1236" s="98"/>
      <c r="AW1236" s="98"/>
      <c r="AX1236" s="1320"/>
      <c r="AY1236" s="1320"/>
      <c r="AZ1236" s="1320"/>
      <c r="BA1236" s="1320"/>
      <c r="BB1236" s="1320"/>
      <c r="BC1236" s="1320"/>
    </row>
    <row r="1237" spans="24:55" x14ac:dyDescent="0.25">
      <c r="X1237" s="1320"/>
      <c r="Y1237" s="1320"/>
      <c r="Z1237" s="1320"/>
      <c r="AL1237" s="1320"/>
      <c r="AM1237" s="1320"/>
      <c r="AN1237" s="1320"/>
      <c r="AO1237" s="1320"/>
      <c r="AP1237" s="1320"/>
      <c r="AQ1237" s="1320"/>
      <c r="AR1237" s="1320"/>
      <c r="AS1237" s="1320"/>
      <c r="AT1237" s="1320"/>
      <c r="AU1237" s="1320"/>
      <c r="AV1237" s="98"/>
      <c r="AW1237" s="98"/>
      <c r="AX1237" s="1320"/>
      <c r="AY1237" s="1320"/>
      <c r="AZ1237" s="1320"/>
      <c r="BA1237" s="1320"/>
      <c r="BB1237" s="1320"/>
      <c r="BC1237" s="1320"/>
    </row>
    <row r="1238" spans="24:55" x14ac:dyDescent="0.25">
      <c r="X1238" s="1320"/>
      <c r="Y1238" s="1320"/>
      <c r="Z1238" s="1320"/>
      <c r="AL1238" s="1320"/>
      <c r="AM1238" s="1320"/>
      <c r="AN1238" s="1320"/>
      <c r="AO1238" s="1320"/>
      <c r="AP1238" s="1320"/>
      <c r="AQ1238" s="1320"/>
      <c r="AR1238" s="1320"/>
      <c r="AS1238" s="1320"/>
      <c r="AT1238" s="1320"/>
      <c r="AU1238" s="1320"/>
      <c r="AV1238" s="98"/>
      <c r="AW1238" s="98"/>
      <c r="AX1238" s="1320"/>
      <c r="AY1238" s="1320"/>
      <c r="AZ1238" s="1320"/>
      <c r="BA1238" s="1320"/>
      <c r="BB1238" s="1320"/>
      <c r="BC1238" s="1320"/>
    </row>
    <row r="1239" spans="24:55" x14ac:dyDescent="0.25">
      <c r="X1239" s="1320"/>
      <c r="Y1239" s="1320"/>
      <c r="Z1239" s="1320"/>
      <c r="AL1239" s="1320"/>
      <c r="AM1239" s="1320"/>
      <c r="AN1239" s="1320"/>
      <c r="AO1239" s="1320"/>
      <c r="AP1239" s="1320"/>
      <c r="AQ1239" s="1320"/>
      <c r="AR1239" s="1320"/>
      <c r="AS1239" s="1320"/>
      <c r="AT1239" s="1320"/>
      <c r="AU1239" s="1320"/>
      <c r="AV1239" s="98"/>
      <c r="AW1239" s="98"/>
      <c r="AX1239" s="1320"/>
      <c r="AY1239" s="1320"/>
      <c r="AZ1239" s="1320"/>
      <c r="BA1239" s="1320"/>
      <c r="BB1239" s="1320"/>
      <c r="BC1239" s="1320"/>
    </row>
    <row r="1240" spans="24:55" x14ac:dyDescent="0.25">
      <c r="X1240" s="1320"/>
      <c r="Y1240" s="1320"/>
      <c r="Z1240" s="1320"/>
      <c r="AL1240" s="1320"/>
      <c r="AM1240" s="1320"/>
      <c r="AN1240" s="1320"/>
      <c r="AO1240" s="1320"/>
      <c r="AP1240" s="1320"/>
      <c r="AQ1240" s="1320"/>
      <c r="AR1240" s="1320"/>
      <c r="AS1240" s="1320"/>
      <c r="AT1240" s="1320"/>
      <c r="AU1240" s="1320"/>
      <c r="AV1240" s="98"/>
      <c r="AW1240" s="98"/>
      <c r="AX1240" s="1320"/>
      <c r="AY1240" s="1320"/>
      <c r="AZ1240" s="1320"/>
      <c r="BA1240" s="1320"/>
      <c r="BB1240" s="1320"/>
      <c r="BC1240" s="1320"/>
    </row>
    <row r="1241" spans="24:55" x14ac:dyDescent="0.25">
      <c r="X1241" s="1320"/>
      <c r="Y1241" s="1320"/>
      <c r="Z1241" s="1320"/>
      <c r="AL1241" s="1320"/>
      <c r="AM1241" s="1320"/>
      <c r="AN1241" s="1320"/>
      <c r="AO1241" s="1320"/>
      <c r="AP1241" s="1320"/>
      <c r="AQ1241" s="1320"/>
      <c r="AR1241" s="1320"/>
      <c r="AS1241" s="1320"/>
      <c r="AT1241" s="1320"/>
      <c r="AU1241" s="1320"/>
      <c r="AV1241" s="98"/>
      <c r="AW1241" s="98"/>
      <c r="AX1241" s="1320"/>
      <c r="AY1241" s="1320"/>
      <c r="AZ1241" s="1320"/>
      <c r="BA1241" s="1320"/>
      <c r="BB1241" s="1320"/>
      <c r="BC1241" s="1320"/>
    </row>
    <row r="1242" spans="24:55" x14ac:dyDescent="0.25">
      <c r="X1242" s="1320"/>
      <c r="Y1242" s="1320"/>
      <c r="Z1242" s="1320"/>
      <c r="AL1242" s="1320"/>
      <c r="AM1242" s="1320"/>
      <c r="AN1242" s="1320"/>
      <c r="AO1242" s="1320"/>
      <c r="AP1242" s="1320"/>
      <c r="AQ1242" s="1320"/>
      <c r="AR1242" s="1320"/>
      <c r="AS1242" s="1320"/>
      <c r="AT1242" s="1320"/>
      <c r="AU1242" s="1320"/>
      <c r="AV1242" s="98"/>
      <c r="AW1242" s="98"/>
      <c r="AX1242" s="1320"/>
      <c r="AY1242" s="1320"/>
      <c r="AZ1242" s="1320"/>
      <c r="BA1242" s="1320"/>
      <c r="BB1242" s="1320"/>
      <c r="BC1242" s="1320"/>
    </row>
    <row r="1243" spans="24:55" x14ac:dyDescent="0.25">
      <c r="X1243" s="1320"/>
      <c r="Y1243" s="1320"/>
      <c r="Z1243" s="1320"/>
      <c r="AL1243" s="1320"/>
      <c r="AM1243" s="1320"/>
      <c r="AN1243" s="1320"/>
      <c r="AO1243" s="1320"/>
      <c r="AP1243" s="1320"/>
      <c r="AQ1243" s="1320"/>
      <c r="AR1243" s="1320"/>
      <c r="AS1243" s="1320"/>
      <c r="AT1243" s="1320"/>
      <c r="AU1243" s="1320"/>
      <c r="AV1243" s="98"/>
      <c r="AW1243" s="98"/>
      <c r="AX1243" s="1320"/>
      <c r="AY1243" s="1320"/>
      <c r="AZ1243" s="1320"/>
      <c r="BA1243" s="1320"/>
      <c r="BB1243" s="1320"/>
      <c r="BC1243" s="1320"/>
    </row>
    <row r="1244" spans="24:55" x14ac:dyDescent="0.25">
      <c r="X1244" s="1320"/>
      <c r="Y1244" s="1320"/>
      <c r="Z1244" s="1320"/>
      <c r="AL1244" s="1320"/>
      <c r="AM1244" s="1320"/>
      <c r="AN1244" s="1320"/>
      <c r="AO1244" s="1320"/>
      <c r="AP1244" s="1320"/>
      <c r="AQ1244" s="1320"/>
      <c r="AR1244" s="1320"/>
      <c r="AS1244" s="1320"/>
      <c r="AT1244" s="1320"/>
      <c r="AU1244" s="1320"/>
      <c r="AV1244" s="98"/>
      <c r="AW1244" s="98"/>
      <c r="AX1244" s="1320"/>
      <c r="AY1244" s="1320"/>
      <c r="AZ1244" s="1320"/>
      <c r="BA1244" s="1320"/>
      <c r="BB1244" s="1320"/>
      <c r="BC1244" s="1320"/>
    </row>
    <row r="1245" spans="24:55" x14ac:dyDescent="0.25">
      <c r="X1245" s="1320"/>
      <c r="Y1245" s="1320"/>
      <c r="Z1245" s="1320"/>
      <c r="AL1245" s="1320"/>
      <c r="AM1245" s="1320"/>
      <c r="AN1245" s="1320"/>
      <c r="AO1245" s="1320"/>
      <c r="AP1245" s="1320"/>
      <c r="AQ1245" s="1320"/>
      <c r="AR1245" s="1320"/>
      <c r="AS1245" s="1320"/>
      <c r="AT1245" s="1320"/>
      <c r="AU1245" s="1320"/>
      <c r="AV1245" s="98"/>
      <c r="AW1245" s="98"/>
      <c r="AX1245" s="1320"/>
      <c r="AY1245" s="1320"/>
      <c r="AZ1245" s="1320"/>
      <c r="BA1245" s="1320"/>
      <c r="BB1245" s="1320"/>
      <c r="BC1245" s="1320"/>
    </row>
    <row r="1246" spans="24:55" x14ac:dyDescent="0.25">
      <c r="X1246" s="1320"/>
      <c r="Y1246" s="1320"/>
      <c r="Z1246" s="1320"/>
      <c r="AL1246" s="1320"/>
      <c r="AM1246" s="1320"/>
      <c r="AN1246" s="1320"/>
      <c r="AO1246" s="1320"/>
      <c r="AP1246" s="1320"/>
      <c r="AQ1246" s="1320"/>
      <c r="AR1246" s="1320"/>
      <c r="AS1246" s="1320"/>
      <c r="AT1246" s="1320"/>
      <c r="AU1246" s="1320"/>
      <c r="AV1246" s="98"/>
      <c r="AW1246" s="98"/>
      <c r="AX1246" s="1320"/>
      <c r="AY1246" s="1320"/>
      <c r="AZ1246" s="1320"/>
      <c r="BA1246" s="1320"/>
      <c r="BB1246" s="1320"/>
      <c r="BC1246" s="1320"/>
    </row>
    <row r="1247" spans="24:55" x14ac:dyDescent="0.25">
      <c r="X1247" s="1320"/>
      <c r="Y1247" s="1320"/>
      <c r="Z1247" s="1320"/>
      <c r="AL1247" s="1320"/>
      <c r="AM1247" s="1320"/>
      <c r="AN1247" s="1320"/>
      <c r="AO1247" s="1320"/>
      <c r="AP1247" s="1320"/>
      <c r="AQ1247" s="1320"/>
      <c r="AR1247" s="1320"/>
      <c r="AS1247" s="1320"/>
      <c r="AT1247" s="1320"/>
      <c r="AU1247" s="1320"/>
      <c r="AV1247" s="98"/>
      <c r="AW1247" s="98"/>
      <c r="AX1247" s="1320"/>
      <c r="AY1247" s="1320"/>
      <c r="AZ1247" s="1320"/>
      <c r="BA1247" s="1320"/>
      <c r="BB1247" s="1320"/>
      <c r="BC1247" s="1320"/>
    </row>
    <row r="1248" spans="24:55" x14ac:dyDescent="0.25">
      <c r="X1248" s="1320"/>
      <c r="Y1248" s="1320"/>
      <c r="Z1248" s="1320"/>
      <c r="AL1248" s="1320"/>
      <c r="AM1248" s="1320"/>
      <c r="AN1248" s="1320"/>
      <c r="AO1248" s="1320"/>
      <c r="AP1248" s="1320"/>
      <c r="AQ1248" s="1320"/>
      <c r="AR1248" s="1320"/>
      <c r="AS1248" s="1320"/>
      <c r="AT1248" s="1320"/>
      <c r="AU1248" s="1320"/>
      <c r="AV1248" s="98"/>
      <c r="AW1248" s="98"/>
      <c r="AX1248" s="1320"/>
      <c r="AY1248" s="1320"/>
      <c r="AZ1248" s="1320"/>
      <c r="BA1248" s="1320"/>
      <c r="BB1248" s="1320"/>
      <c r="BC1248" s="1320"/>
    </row>
    <row r="1249" spans="24:55" x14ac:dyDescent="0.25">
      <c r="X1249" s="1320"/>
      <c r="Y1249" s="1320"/>
      <c r="Z1249" s="1320"/>
      <c r="AL1249" s="1320"/>
      <c r="AM1249" s="1320"/>
      <c r="AN1249" s="1320"/>
      <c r="AO1249" s="1320"/>
      <c r="AP1249" s="1320"/>
      <c r="AQ1249" s="1320"/>
      <c r="AR1249" s="1320"/>
      <c r="AS1249" s="1320"/>
      <c r="AT1249" s="1320"/>
      <c r="AU1249" s="1320"/>
      <c r="AV1249" s="98"/>
      <c r="AW1249" s="98"/>
      <c r="AX1249" s="1320"/>
      <c r="AY1249" s="1320"/>
      <c r="AZ1249" s="1320"/>
      <c r="BA1249" s="1320"/>
      <c r="BB1249" s="1320"/>
      <c r="BC1249" s="1320"/>
    </row>
    <row r="1250" spans="24:55" x14ac:dyDescent="0.25">
      <c r="X1250" s="1320"/>
      <c r="Y1250" s="1320"/>
      <c r="Z1250" s="1320"/>
      <c r="AL1250" s="1320"/>
      <c r="AM1250" s="1320"/>
      <c r="AN1250" s="1320"/>
      <c r="AO1250" s="1320"/>
      <c r="AP1250" s="1320"/>
      <c r="AQ1250" s="1320"/>
      <c r="AR1250" s="1320"/>
      <c r="AS1250" s="1320"/>
      <c r="AT1250" s="1320"/>
      <c r="AU1250" s="1320"/>
      <c r="AV1250" s="98"/>
      <c r="AW1250" s="98"/>
      <c r="AX1250" s="1320"/>
      <c r="AY1250" s="1320"/>
      <c r="AZ1250" s="1320"/>
      <c r="BA1250" s="1320"/>
      <c r="BB1250" s="1320"/>
      <c r="BC1250" s="1320"/>
    </row>
    <row r="1251" spans="24:55" x14ac:dyDescent="0.25">
      <c r="X1251" s="1320"/>
      <c r="Y1251" s="1320"/>
      <c r="Z1251" s="1320"/>
      <c r="AL1251" s="1320"/>
      <c r="AM1251" s="1320"/>
      <c r="AN1251" s="1320"/>
      <c r="AO1251" s="1320"/>
      <c r="AP1251" s="1320"/>
      <c r="AQ1251" s="1320"/>
      <c r="AR1251" s="1320"/>
      <c r="AS1251" s="1320"/>
      <c r="AT1251" s="1320"/>
      <c r="AU1251" s="1320"/>
      <c r="AV1251" s="98"/>
      <c r="AW1251" s="98"/>
      <c r="AX1251" s="1320"/>
      <c r="AY1251" s="1320"/>
      <c r="AZ1251" s="1320"/>
      <c r="BA1251" s="1320"/>
      <c r="BB1251" s="1320"/>
      <c r="BC1251" s="1320"/>
    </row>
    <row r="1252" spans="24:55" x14ac:dyDescent="0.25">
      <c r="X1252" s="1320"/>
      <c r="Y1252" s="1320"/>
      <c r="Z1252" s="1320"/>
      <c r="AL1252" s="1320"/>
      <c r="AM1252" s="1320"/>
      <c r="AN1252" s="1320"/>
      <c r="AO1252" s="1320"/>
      <c r="AP1252" s="1320"/>
      <c r="AQ1252" s="1320"/>
      <c r="AR1252" s="1320"/>
      <c r="AS1252" s="1320"/>
      <c r="AT1252" s="1320"/>
      <c r="AU1252" s="1320"/>
      <c r="AV1252" s="98"/>
      <c r="AW1252" s="98"/>
      <c r="AX1252" s="1320"/>
      <c r="AY1252" s="1320"/>
      <c r="AZ1252" s="1320"/>
      <c r="BA1252" s="1320"/>
      <c r="BB1252" s="1320"/>
      <c r="BC1252" s="1320"/>
    </row>
    <row r="1253" spans="24:55" x14ac:dyDescent="0.25">
      <c r="X1253" s="1320"/>
      <c r="Y1253" s="1320"/>
      <c r="Z1253" s="1320"/>
      <c r="AL1253" s="1320"/>
      <c r="AM1253" s="1320"/>
      <c r="AN1253" s="1320"/>
      <c r="AO1253" s="1320"/>
      <c r="AP1253" s="1320"/>
      <c r="AQ1253" s="1320"/>
      <c r="AR1253" s="1320"/>
      <c r="AS1253" s="1320"/>
      <c r="AT1253" s="1320"/>
      <c r="AU1253" s="1320"/>
      <c r="AV1253" s="98"/>
      <c r="AW1253" s="98"/>
      <c r="AX1253" s="1320"/>
      <c r="AY1253" s="1320"/>
      <c r="AZ1253" s="1320"/>
      <c r="BA1253" s="1320"/>
      <c r="BB1253" s="1320"/>
      <c r="BC1253" s="1320"/>
    </row>
    <row r="1254" spans="24:55" x14ac:dyDescent="0.25">
      <c r="X1254" s="1320"/>
      <c r="Y1254" s="1320"/>
      <c r="Z1254" s="1320"/>
      <c r="AL1254" s="1320"/>
      <c r="AM1254" s="1320"/>
      <c r="AN1254" s="1320"/>
      <c r="AO1254" s="1320"/>
      <c r="AP1254" s="1320"/>
      <c r="AQ1254" s="1320"/>
      <c r="AR1254" s="1320"/>
      <c r="AS1254" s="1320"/>
      <c r="AT1254" s="1320"/>
      <c r="AU1254" s="1320"/>
      <c r="AV1254" s="98"/>
      <c r="AW1254" s="98"/>
      <c r="AX1254" s="1320"/>
      <c r="AY1254" s="1320"/>
      <c r="AZ1254" s="1320"/>
      <c r="BA1254" s="1320"/>
      <c r="BB1254" s="1320"/>
      <c r="BC1254" s="1320"/>
    </row>
    <row r="1255" spans="24:55" x14ac:dyDescent="0.25">
      <c r="X1255" s="1320"/>
      <c r="Y1255" s="1320"/>
      <c r="Z1255" s="1320"/>
      <c r="AL1255" s="1320"/>
      <c r="AM1255" s="1320"/>
      <c r="AN1255" s="1320"/>
      <c r="AO1255" s="1320"/>
      <c r="AP1255" s="1320"/>
      <c r="AQ1255" s="1320"/>
      <c r="AR1255" s="1320"/>
      <c r="AS1255" s="1320"/>
      <c r="AT1255" s="1320"/>
      <c r="AU1255" s="1320"/>
      <c r="AV1255" s="98"/>
      <c r="AW1255" s="98"/>
      <c r="AX1255" s="1320"/>
      <c r="AY1255" s="1320"/>
      <c r="AZ1255" s="1320"/>
      <c r="BA1255" s="1320"/>
      <c r="BB1255" s="1320"/>
      <c r="BC1255" s="1320"/>
    </row>
    <row r="1256" spans="24:55" x14ac:dyDescent="0.25">
      <c r="X1256" s="1320"/>
      <c r="Y1256" s="1320"/>
      <c r="Z1256" s="1320"/>
      <c r="AL1256" s="1320"/>
      <c r="AM1256" s="1320"/>
      <c r="AN1256" s="1320"/>
      <c r="AO1256" s="1320"/>
      <c r="AP1256" s="1320"/>
      <c r="AQ1256" s="1320"/>
      <c r="AR1256" s="1320"/>
      <c r="AS1256" s="1320"/>
      <c r="AT1256" s="1320"/>
      <c r="AU1256" s="1320"/>
      <c r="AV1256" s="98"/>
      <c r="AW1256" s="98"/>
      <c r="AX1256" s="1320"/>
      <c r="AY1256" s="1320"/>
      <c r="AZ1256" s="1320"/>
      <c r="BA1256" s="1320"/>
      <c r="BB1256" s="1320"/>
      <c r="BC1256" s="1320"/>
    </row>
    <row r="1257" spans="24:55" x14ac:dyDescent="0.25">
      <c r="X1257" s="1320"/>
      <c r="Y1257" s="1320"/>
      <c r="Z1257" s="1320"/>
      <c r="AL1257" s="1320"/>
      <c r="AM1257" s="1320"/>
      <c r="AN1257" s="1320"/>
      <c r="AO1257" s="1320"/>
      <c r="AP1257" s="1320"/>
      <c r="AQ1257" s="1320"/>
      <c r="AR1257" s="1320"/>
      <c r="AS1257" s="1320"/>
      <c r="AT1257" s="1320"/>
      <c r="AU1257" s="1320"/>
      <c r="AV1257" s="98"/>
      <c r="AW1257" s="98"/>
      <c r="AX1257" s="1320"/>
      <c r="AY1257" s="1320"/>
      <c r="AZ1257" s="1320"/>
      <c r="BA1257" s="1320"/>
      <c r="BB1257" s="1320"/>
      <c r="BC1257" s="1320"/>
    </row>
    <row r="1258" spans="24:55" x14ac:dyDescent="0.25">
      <c r="X1258" s="1320"/>
      <c r="Y1258" s="1320"/>
      <c r="Z1258" s="1320"/>
      <c r="AL1258" s="1320"/>
      <c r="AM1258" s="1320"/>
      <c r="AN1258" s="1320"/>
      <c r="AO1258" s="1320"/>
      <c r="AP1258" s="1320"/>
      <c r="AQ1258" s="1320"/>
      <c r="AR1258" s="1320"/>
      <c r="AS1258" s="1320"/>
      <c r="AT1258" s="1320"/>
      <c r="AU1258" s="1320"/>
      <c r="AV1258" s="98"/>
      <c r="AW1258" s="98"/>
      <c r="AX1258" s="1320"/>
      <c r="AY1258" s="1320"/>
      <c r="AZ1258" s="1320"/>
      <c r="BA1258" s="1320"/>
      <c r="BB1258" s="1320"/>
      <c r="BC1258" s="1320"/>
    </row>
    <row r="1259" spans="24:55" x14ac:dyDescent="0.25">
      <c r="X1259" s="1320"/>
      <c r="Y1259" s="1320"/>
      <c r="Z1259" s="1320"/>
      <c r="AL1259" s="1320"/>
      <c r="AM1259" s="1320"/>
      <c r="AN1259" s="1320"/>
      <c r="AO1259" s="1320"/>
      <c r="AP1259" s="1320"/>
      <c r="AQ1259" s="1320"/>
      <c r="AR1259" s="1320"/>
      <c r="AS1259" s="1320"/>
      <c r="AT1259" s="1320"/>
      <c r="AU1259" s="1320"/>
      <c r="AV1259" s="98"/>
      <c r="AW1259" s="98"/>
      <c r="AX1259" s="1320"/>
      <c r="AY1259" s="1320"/>
      <c r="AZ1259" s="1320"/>
      <c r="BA1259" s="1320"/>
      <c r="BB1259" s="1320"/>
      <c r="BC1259" s="1320"/>
    </row>
    <row r="1260" spans="24:55" x14ac:dyDescent="0.25">
      <c r="X1260" s="1320"/>
      <c r="Y1260" s="1320"/>
      <c r="Z1260" s="1320"/>
      <c r="AL1260" s="1320"/>
      <c r="AM1260" s="1320"/>
      <c r="AN1260" s="1320"/>
      <c r="AO1260" s="1320"/>
      <c r="AP1260" s="1320"/>
      <c r="AQ1260" s="1320"/>
      <c r="AR1260" s="1320"/>
      <c r="AS1260" s="1320"/>
      <c r="AT1260" s="1320"/>
      <c r="AU1260" s="1320"/>
      <c r="AV1260" s="98"/>
      <c r="AW1260" s="98"/>
      <c r="AX1260" s="1320"/>
      <c r="AY1260" s="1320"/>
      <c r="AZ1260" s="1320"/>
      <c r="BA1260" s="1320"/>
      <c r="BB1260" s="1320"/>
      <c r="BC1260" s="1320"/>
    </row>
    <row r="1261" spans="24:55" x14ac:dyDescent="0.25">
      <c r="X1261" s="1320"/>
      <c r="Y1261" s="1320"/>
      <c r="Z1261" s="1320"/>
      <c r="AL1261" s="1320"/>
      <c r="AM1261" s="1320"/>
      <c r="AN1261" s="1320"/>
      <c r="AO1261" s="1320"/>
      <c r="AP1261" s="1320"/>
      <c r="AQ1261" s="1320"/>
      <c r="AR1261" s="1320"/>
      <c r="AS1261" s="1320"/>
      <c r="AT1261" s="1320"/>
      <c r="AU1261" s="1320"/>
      <c r="AV1261" s="98"/>
      <c r="AW1261" s="98"/>
      <c r="AX1261" s="1320"/>
      <c r="AY1261" s="1320"/>
      <c r="AZ1261" s="1320"/>
      <c r="BA1261" s="1320"/>
      <c r="BB1261" s="1320"/>
      <c r="BC1261" s="1320"/>
    </row>
    <row r="1262" spans="24:55" x14ac:dyDescent="0.25">
      <c r="X1262" s="1320"/>
      <c r="Y1262" s="1320"/>
      <c r="Z1262" s="1320"/>
      <c r="AL1262" s="1320"/>
      <c r="AM1262" s="1320"/>
      <c r="AN1262" s="1320"/>
      <c r="AO1262" s="1320"/>
      <c r="AP1262" s="1320"/>
      <c r="AQ1262" s="1320"/>
      <c r="AR1262" s="1320"/>
      <c r="AS1262" s="1320"/>
      <c r="AT1262" s="1320"/>
      <c r="AU1262" s="1320"/>
      <c r="AV1262" s="98"/>
      <c r="AW1262" s="98"/>
      <c r="AX1262" s="1320"/>
      <c r="AY1262" s="1320"/>
      <c r="AZ1262" s="1320"/>
      <c r="BA1262" s="1320"/>
      <c r="BB1262" s="1320"/>
      <c r="BC1262" s="1320"/>
    </row>
  </sheetData>
  <mergeCells count="17">
    <mergeCell ref="AD6:AE6"/>
    <mergeCell ref="AL8:AM8"/>
    <mergeCell ref="C5:AK5"/>
    <mergeCell ref="C2:AK2"/>
    <mergeCell ref="C6:H8"/>
    <mergeCell ref="I6:P6"/>
    <mergeCell ref="Q6:S6"/>
    <mergeCell ref="T7:U7"/>
    <mergeCell ref="T6:U6"/>
    <mergeCell ref="V7:W7"/>
    <mergeCell ref="V6:W6"/>
    <mergeCell ref="X7:Y7"/>
    <mergeCell ref="X6:Y6"/>
    <mergeCell ref="Z7:AA7"/>
    <mergeCell ref="AB7:AC7"/>
    <mergeCell ref="AB6:AC6"/>
    <mergeCell ref="AD7:AE7"/>
  </mergeCells>
  <phoneticPr fontId="26" type="noConversion"/>
  <printOptions horizontalCentered="1"/>
  <pageMargins left="1" right="1" top="1" bottom="1" header="0.5" footer="0.5"/>
  <pageSetup paperSize="5" scale="49" fitToHeight="0" orientation="landscape" r:id="rId1"/>
  <colBreaks count="1" manualBreakCount="1">
    <brk id="16" min="1" max="192" man="1"/>
  </colBreaks>
  <ignoredErrors>
    <ignoredError sqref="R13 R10 K87 R74 K134:K136 K79:K83 R178 AG10:AI128 AG158:AI158 K11 AE173:AI180 W9 W11:W87 AC9:AC27 AC29:AC87 AE192:AI197 K68:K73 R25:R64 R68:R71 R76:R78 R80:R87 R172:R173 R192:R197 U9:U87 R9:S9 R11:S12 AE186:AI188 K34 K36:K40 K47 K51:K62 K186:K197 U186:U188 U192:U197 U172:U180 W186:W188 W192:W197 W172:W180 AG130:AI156 K146:K159 K161:K170 AG161:AI170 Y186:Y188 Y192:Y197 Y9:Y87 Y172:Y180 AA186:AA188 AA192:AA197 AA9:AA87 AA172:AA180 AA183:AA184 Y183:Y184 W183:W184 U183:U184 K172:K184 AE183:AI184 K21:K32 AC183:AC184 AC186:AC188 AC192:AC197 AC172:AC180 AF172:AI172 K123 K95:K106 AD10:AD12" formula="1"/>
    <ignoredError sqref="AC28" formula="1" formulaRange="1"/>
    <ignoredError sqref="E166:E169 G190" numberStoredAsText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GD172"/>
  <sheetViews>
    <sheetView topLeftCell="BV1" zoomScale="90" zoomScaleNormal="90" workbookViewId="0">
      <selection activeCell="CH7" sqref="CH7"/>
    </sheetView>
  </sheetViews>
  <sheetFormatPr baseColWidth="10" defaultColWidth="11.42578125" defaultRowHeight="12" x14ac:dyDescent="0.2"/>
  <cols>
    <col min="1" max="1" width="52.7109375" style="1372" customWidth="1"/>
    <col min="2" max="5" width="11.42578125" style="1372" hidden="1" customWidth="1"/>
    <col min="6" max="9" width="16.140625" style="1372" customWidth="1"/>
    <col min="10" max="11" width="11.42578125" style="1372"/>
    <col min="12" max="12" width="36.140625" style="1372" customWidth="1"/>
    <col min="13" max="13" width="0" style="1372" hidden="1" customWidth="1"/>
    <col min="14" max="14" width="15.140625" style="1372" customWidth="1"/>
    <col min="15" max="15" width="11.5703125" style="1372" bestFit="1" customWidth="1"/>
    <col min="16" max="16" width="11.42578125" style="1372" customWidth="1"/>
    <col min="17" max="17" width="40.42578125" style="1372" customWidth="1"/>
    <col min="18" max="21" width="11.42578125" style="1372" hidden="1" customWidth="1"/>
    <col min="22" max="22" width="13.28515625" style="1372" customWidth="1"/>
    <col min="23" max="23" width="12.140625" style="1372" customWidth="1"/>
    <col min="24" max="24" width="13.28515625" style="1372" customWidth="1"/>
    <col min="25" max="25" width="12.140625" style="1372" customWidth="1"/>
    <col min="26" max="26" width="11.42578125" style="1372" customWidth="1"/>
    <col min="27" max="27" width="11.42578125" style="1372"/>
    <col min="28" max="28" width="26.85546875" style="1372" customWidth="1"/>
    <col min="29" max="29" width="15.140625" style="1372" customWidth="1"/>
    <col min="30" max="30" width="12.140625" style="1372" bestFit="1" customWidth="1"/>
    <col min="31" max="31" width="11.5703125" style="1372" bestFit="1" customWidth="1"/>
    <col min="32" max="32" width="11.42578125" style="1372" customWidth="1"/>
    <col min="33" max="33" width="18.42578125" style="1372" customWidth="1"/>
    <col min="34" max="35" width="14.85546875" style="1372" hidden="1" customWidth="1"/>
    <col min="36" max="36" width="14.140625" style="1372" hidden="1" customWidth="1"/>
    <col min="37" max="37" width="8.5703125" style="1372" hidden="1" customWidth="1"/>
    <col min="38" max="38" width="13.42578125" style="1372" customWidth="1"/>
    <col min="39" max="40" width="12.28515625" style="1372" customWidth="1"/>
    <col min="41" max="41" width="13.42578125" style="1372" customWidth="1"/>
    <col min="42" max="42" width="11.42578125" style="1372" customWidth="1"/>
    <col min="43" max="43" width="11.42578125" style="1372"/>
    <col min="44" max="44" width="35.5703125" style="1372" customWidth="1"/>
    <col min="45" max="45" width="15.7109375" style="1372" hidden="1" customWidth="1"/>
    <col min="46" max="46" width="12.140625" style="1372" bestFit="1" customWidth="1"/>
    <col min="47" max="47" width="11.42578125" style="1372"/>
    <col min="48" max="48" width="11.42578125" style="1372" customWidth="1"/>
    <col min="49" max="49" width="37.140625" style="1372" customWidth="1"/>
    <col min="50" max="53" width="11.42578125" style="1372" hidden="1" customWidth="1"/>
    <col min="54" max="54" width="13.140625" style="1372" customWidth="1"/>
    <col min="55" max="56" width="12.140625" style="1372" customWidth="1"/>
    <col min="57" max="57" width="13.28515625" style="1372" customWidth="1"/>
    <col min="58" max="58" width="11.42578125" style="1372" customWidth="1"/>
    <col min="59" max="59" width="11.42578125" style="1372"/>
    <col min="60" max="60" width="17" style="1372" customWidth="1"/>
    <col min="61" max="61" width="16.140625" style="1372" hidden="1" customWidth="1"/>
    <col min="62" max="62" width="12.140625" style="1372" bestFit="1" customWidth="1"/>
    <col min="63" max="63" width="11.42578125" style="1372"/>
    <col min="64" max="64" width="11.42578125" style="1372" customWidth="1"/>
    <col min="65" max="65" width="22.28515625" style="1372" customWidth="1"/>
    <col min="66" max="69" width="15.5703125" style="1372" hidden="1" customWidth="1"/>
    <col min="70" max="70" width="13.28515625" style="1372" customWidth="1"/>
    <col min="71" max="72" width="12.140625" style="1372" customWidth="1"/>
    <col min="73" max="73" width="13.28515625" style="1372" customWidth="1"/>
    <col min="74" max="74" width="11.42578125" style="1372" customWidth="1"/>
    <col min="75" max="75" width="11.42578125" style="1372"/>
    <col min="76" max="76" width="28.7109375" style="1372" customWidth="1"/>
    <col min="77" max="77" width="13.5703125" style="1365" hidden="1" customWidth="1"/>
    <col min="78" max="78" width="12.140625" style="1372" bestFit="1" customWidth="1"/>
    <col min="79" max="79" width="11.5703125" style="1372" bestFit="1" customWidth="1"/>
    <col min="80" max="80" width="11.42578125" style="1372" customWidth="1"/>
    <col min="81" max="81" width="38.42578125" style="1372" customWidth="1"/>
    <col min="82" max="82" width="14.5703125" style="1372" hidden="1" customWidth="1"/>
    <col min="83" max="85" width="13.5703125" style="1372" hidden="1" customWidth="1"/>
    <col min="86" max="86" width="13.28515625" style="1372" customWidth="1"/>
    <col min="87" max="89" width="12.140625" style="1372" customWidth="1"/>
    <col min="90" max="90" width="11.42578125" style="1372" customWidth="1"/>
    <col min="91" max="91" width="11.42578125" style="1372"/>
    <col min="92" max="92" width="42.7109375" style="1372" customWidth="1"/>
    <col min="93" max="93" width="7.28515625" style="1365" hidden="1" customWidth="1"/>
    <col min="94" max="94" width="12.140625" style="1372" bestFit="1" customWidth="1"/>
    <col min="95" max="95" width="11.5703125" style="1372" bestFit="1" customWidth="1"/>
    <col min="96" max="96" width="13.28515625" style="1372" hidden="1" customWidth="1"/>
    <col min="97" max="97" width="67" style="1372" hidden="1" customWidth="1"/>
    <col min="98" max="101" width="0" style="1372" hidden="1" customWidth="1"/>
    <col min="102" max="102" width="12.7109375" style="1372" hidden="1" customWidth="1"/>
    <col min="103" max="104" width="13.28515625" style="1372" hidden="1" customWidth="1"/>
    <col min="105" max="105" width="12.140625" style="1372" hidden="1" customWidth="1"/>
    <col min="106" max="106" width="0" style="1372" hidden="1" customWidth="1"/>
    <col min="107" max="107" width="11.42578125" style="1372"/>
    <col min="108" max="108" width="29.42578125" style="1372" customWidth="1"/>
    <col min="109" max="109" width="16.5703125" style="1365" hidden="1" customWidth="1"/>
    <col min="110" max="110" width="18" style="1372" customWidth="1"/>
    <col min="111" max="112" width="5.42578125" style="1372" customWidth="1"/>
    <col min="113" max="113" width="7" style="1372" customWidth="1"/>
    <col min="114" max="114" width="56.5703125" style="1372" customWidth="1"/>
    <col min="115" max="116" width="14.5703125" style="1365" hidden="1" customWidth="1"/>
    <col min="117" max="117" width="13.5703125" style="1365" hidden="1" customWidth="1"/>
    <col min="118" max="118" width="14.5703125" style="1365" hidden="1" customWidth="1"/>
    <col min="119" max="122" width="15.5703125" style="1365" customWidth="1"/>
    <col min="123" max="124" width="5.5703125" style="1372" customWidth="1"/>
    <col min="125" max="125" width="11.42578125" style="1372"/>
    <col min="126" max="126" width="53.42578125" style="1372" customWidth="1"/>
    <col min="127" max="127" width="20.5703125" style="1372" hidden="1" customWidth="1"/>
    <col min="128" max="128" width="20.5703125" style="1372" customWidth="1"/>
    <col min="129" max="130" width="11.42578125" style="1372"/>
    <col min="131" max="131" width="36.140625" style="1372" customWidth="1"/>
    <col min="132" max="135" width="0" style="1372" hidden="1" customWidth="1"/>
    <col min="136" max="136" width="16.7109375" style="1379" customWidth="1"/>
    <col min="137" max="138" width="16.7109375" style="1372" customWidth="1"/>
    <col min="139" max="139" width="19.85546875" style="1372" customWidth="1"/>
    <col min="140" max="141" width="11.42578125" style="1372"/>
    <col min="142" max="142" width="58.28515625" style="1372" customWidth="1"/>
    <col min="143" max="143" width="18.7109375" style="1365" customWidth="1"/>
    <col min="144" max="144" width="18.7109375" style="1372" customWidth="1"/>
    <col min="145" max="146" width="11.42578125" style="1372"/>
    <col min="147" max="147" width="35" style="1372" customWidth="1"/>
    <col min="148" max="150" width="0" style="1372" hidden="1" customWidth="1"/>
    <col min="151" max="151" width="17.7109375" style="1372" hidden="1" customWidth="1"/>
    <col min="152" max="152" width="13.42578125" style="1365" bestFit="1" customWidth="1"/>
    <col min="153" max="154" width="13.28515625" style="1365" bestFit="1" customWidth="1"/>
    <col min="155" max="155" width="21.42578125" style="1365" customWidth="1"/>
    <col min="156" max="157" width="11.42578125" style="1372"/>
    <col min="158" max="158" width="61.85546875" style="1372" customWidth="1"/>
    <col min="159" max="159" width="16.5703125" style="1365" bestFit="1" customWidth="1"/>
    <col min="160" max="160" width="12.140625" style="1372" bestFit="1" customWidth="1"/>
    <col min="161" max="161" width="11.42578125" style="1372"/>
    <col min="162" max="162" width="39.5703125" style="1372" customWidth="1"/>
    <col min="163" max="165" width="17.7109375" style="1365" hidden="1" customWidth="1"/>
    <col min="166" max="166" width="16.5703125" style="1365" hidden="1" customWidth="1"/>
    <col min="167" max="167" width="16.5703125" style="1379" customWidth="1"/>
    <col min="168" max="168" width="14.7109375" style="1365" customWidth="1"/>
    <col min="169" max="170" width="14.7109375" style="1372" customWidth="1"/>
    <col min="171" max="172" width="11.42578125" style="1372"/>
    <col min="173" max="173" width="57" style="1372" bestFit="1" customWidth="1"/>
    <col min="174" max="174" width="13.140625" style="1372" hidden="1" customWidth="1"/>
    <col min="175" max="175" width="14.5703125" style="1372" customWidth="1"/>
    <col min="176" max="177" width="11.42578125" style="1372"/>
    <col min="178" max="178" width="39" style="1372" bestFit="1" customWidth="1"/>
    <col min="179" max="179" width="11.7109375" style="1372" hidden="1" customWidth="1"/>
    <col min="180" max="180" width="11.85546875" style="1372" hidden="1" customWidth="1"/>
    <col min="181" max="181" width="12.7109375" style="1372" hidden="1" customWidth="1"/>
    <col min="182" max="182" width="11.85546875" style="1372" hidden="1" customWidth="1"/>
    <col min="183" max="183" width="15.140625" style="1379" customWidth="1"/>
    <col min="184" max="186" width="15.140625" style="1372" customWidth="1"/>
    <col min="187" max="16384" width="11.42578125" style="1372"/>
  </cols>
  <sheetData>
    <row r="1" spans="1:186" s="1368" customFormat="1" x14ac:dyDescent="0.2">
      <c r="A1" s="1368" t="s">
        <v>0</v>
      </c>
      <c r="H1" s="1368">
        <v>1000</v>
      </c>
      <c r="I1" s="1369">
        <v>1.0349999999999999</v>
      </c>
      <c r="L1" s="1778" t="s">
        <v>136</v>
      </c>
      <c r="M1" s="1778"/>
      <c r="N1" s="1368">
        <v>1000</v>
      </c>
      <c r="O1" s="1368">
        <v>1.0349999999999999</v>
      </c>
      <c r="Q1" s="1778" t="s">
        <v>883</v>
      </c>
      <c r="R1" s="1778"/>
      <c r="S1" s="1778"/>
      <c r="T1" s="1778"/>
      <c r="U1" s="1778"/>
      <c r="V1" s="1778"/>
      <c r="W1" s="1778"/>
      <c r="X1" s="1368">
        <v>1000</v>
      </c>
      <c r="Y1" s="1368">
        <v>1.0349999999999999</v>
      </c>
      <c r="AB1" s="1778" t="s">
        <v>6</v>
      </c>
      <c r="AC1" s="1778"/>
      <c r="AD1" s="1368">
        <v>1000</v>
      </c>
      <c r="AE1" s="1368">
        <v>1.0349999999999999</v>
      </c>
      <c r="AG1" s="1778" t="s">
        <v>884</v>
      </c>
      <c r="AH1" s="1778"/>
      <c r="AI1" s="1778"/>
      <c r="AJ1" s="1778"/>
      <c r="AK1" s="1778"/>
      <c r="AL1" s="1778"/>
      <c r="AM1" s="1778"/>
      <c r="AN1" s="1368">
        <v>1000</v>
      </c>
      <c r="AO1" s="1368">
        <v>1.0349999999999999</v>
      </c>
      <c r="AR1" s="1368" t="s">
        <v>7</v>
      </c>
      <c r="AS1" s="1368">
        <v>1000</v>
      </c>
      <c r="AT1" s="1368">
        <v>1.0349999999999999</v>
      </c>
      <c r="AW1" s="1368" t="s">
        <v>890</v>
      </c>
      <c r="BD1" s="1368">
        <v>1000</v>
      </c>
      <c r="BE1" s="1368">
        <v>1.0349999999999999</v>
      </c>
      <c r="BH1" s="1368" t="s">
        <v>8</v>
      </c>
      <c r="BJ1" s="1368">
        <v>1000</v>
      </c>
      <c r="BK1" s="1368">
        <v>1.0349999999999999</v>
      </c>
      <c r="BM1" s="1368" t="s">
        <v>898</v>
      </c>
      <c r="BU1" s="1368">
        <v>1000</v>
      </c>
      <c r="BV1" s="1368">
        <v>1.0349999999999999</v>
      </c>
      <c r="BX1" s="1779" t="s">
        <v>9</v>
      </c>
      <c r="BY1" s="1779"/>
      <c r="BZ1" s="1368">
        <v>1000</v>
      </c>
      <c r="CA1" s="1369">
        <v>1.0349999999999999</v>
      </c>
      <c r="CC1" s="1779" t="s">
        <v>913</v>
      </c>
      <c r="CD1" s="1779"/>
      <c r="CE1" s="1779"/>
      <c r="CF1" s="1779"/>
      <c r="CG1" s="1779"/>
      <c r="CH1" s="1779"/>
      <c r="CI1" s="1779"/>
      <c r="CJ1" s="1368">
        <v>1000</v>
      </c>
      <c r="CK1" s="1368">
        <v>1.0349999999999999</v>
      </c>
      <c r="CN1" s="1368" t="s">
        <v>79</v>
      </c>
      <c r="CO1" s="1370"/>
      <c r="CP1" s="1368">
        <v>1000</v>
      </c>
      <c r="CQ1" s="1368">
        <v>1</v>
      </c>
      <c r="CS1" s="1779" t="s">
        <v>770</v>
      </c>
      <c r="CT1" s="1779"/>
      <c r="CU1" s="1779"/>
      <c r="CV1" s="1779"/>
      <c r="CW1" s="1779"/>
      <c r="CX1" s="1779"/>
      <c r="CY1" s="1779"/>
      <c r="CZ1" s="1368">
        <v>1000</v>
      </c>
      <c r="DA1" s="1368">
        <v>1</v>
      </c>
      <c r="DD1" s="1778" t="s">
        <v>10</v>
      </c>
      <c r="DE1" s="1778"/>
      <c r="DF1" s="1778"/>
      <c r="DJ1" s="1778" t="s">
        <v>773</v>
      </c>
      <c r="DK1" s="1778"/>
      <c r="DL1" s="1778"/>
      <c r="DM1" s="1778"/>
      <c r="DN1" s="1778"/>
      <c r="DO1" s="1778"/>
      <c r="DP1" s="1778"/>
      <c r="DQ1" s="1778"/>
      <c r="DR1" s="1778"/>
      <c r="DV1" s="1778" t="s">
        <v>11</v>
      </c>
      <c r="DW1" s="1778"/>
      <c r="DX1" s="1368">
        <v>1000</v>
      </c>
      <c r="DY1" s="1368">
        <v>1</v>
      </c>
      <c r="EA1" s="1778" t="s">
        <v>930</v>
      </c>
      <c r="EB1" s="1778"/>
      <c r="EC1" s="1778"/>
      <c r="ED1" s="1778"/>
      <c r="EE1" s="1778"/>
      <c r="EF1" s="1778"/>
      <c r="EG1" s="1778"/>
      <c r="EH1" s="1368">
        <v>1000</v>
      </c>
      <c r="EI1" s="1368">
        <v>1</v>
      </c>
      <c r="EL1" s="1368" t="s">
        <v>931</v>
      </c>
      <c r="EM1" s="1370">
        <v>1000</v>
      </c>
      <c r="EN1" s="1368">
        <v>1</v>
      </c>
      <c r="EQ1" s="1778" t="s">
        <v>932</v>
      </c>
      <c r="ER1" s="1778"/>
      <c r="ES1" s="1778"/>
      <c r="ET1" s="1778"/>
      <c r="EU1" s="1778"/>
      <c r="EV1" s="1778"/>
      <c r="EW1" s="1778"/>
      <c r="EX1" s="1370">
        <v>1000</v>
      </c>
      <c r="EY1" s="1370">
        <v>1</v>
      </c>
      <c r="FB1" s="1371" t="s">
        <v>938</v>
      </c>
      <c r="FC1" s="1370">
        <v>1000</v>
      </c>
      <c r="FD1" s="1368">
        <v>1</v>
      </c>
      <c r="FF1" s="1778" t="s">
        <v>939</v>
      </c>
      <c r="FG1" s="1778"/>
      <c r="FH1" s="1778"/>
      <c r="FI1" s="1778"/>
      <c r="FJ1" s="1778"/>
      <c r="FL1" s="1370"/>
      <c r="FM1" s="1368">
        <v>1000</v>
      </c>
      <c r="FN1" s="1368">
        <v>1</v>
      </c>
      <c r="FQ1" s="1368" t="s">
        <v>951</v>
      </c>
      <c r="FR1" s="1368">
        <v>1000</v>
      </c>
      <c r="FS1" s="1368">
        <v>1</v>
      </c>
      <c r="FV1" s="1778" t="s">
        <v>950</v>
      </c>
      <c r="FW1" s="1778"/>
      <c r="FX1" s="1778"/>
      <c r="FY1" s="1778"/>
      <c r="FZ1" s="1778"/>
      <c r="GA1" s="1778"/>
      <c r="GB1" s="1778"/>
      <c r="GC1" s="1368">
        <v>1000</v>
      </c>
      <c r="GD1" s="1368">
        <v>1</v>
      </c>
    </row>
    <row r="2" spans="1:186" s="1573" customFormat="1" ht="36" x14ac:dyDescent="0.2">
      <c r="A2" s="1572" t="s">
        <v>339</v>
      </c>
      <c r="B2" s="1572" t="s">
        <v>343</v>
      </c>
      <c r="C2" s="1572" t="s">
        <v>340</v>
      </c>
      <c r="D2" s="1572" t="s">
        <v>410</v>
      </c>
      <c r="E2" s="1572" t="s">
        <v>341</v>
      </c>
      <c r="F2" s="1572" t="s">
        <v>343</v>
      </c>
      <c r="G2" s="1572" t="s">
        <v>340</v>
      </c>
      <c r="H2" s="1572" t="s">
        <v>410</v>
      </c>
      <c r="I2" s="1572" t="s">
        <v>341</v>
      </c>
      <c r="L2" s="1572" t="s">
        <v>339</v>
      </c>
      <c r="M2" s="1572" t="s">
        <v>341</v>
      </c>
      <c r="N2" s="1572" t="s">
        <v>341</v>
      </c>
      <c r="Q2" s="1572" t="s">
        <v>339</v>
      </c>
      <c r="R2" s="1572" t="s">
        <v>343</v>
      </c>
      <c r="S2" s="1572" t="s">
        <v>340</v>
      </c>
      <c r="T2" s="1572" t="s">
        <v>410</v>
      </c>
      <c r="U2" s="1572" t="s">
        <v>341</v>
      </c>
      <c r="V2" s="1572" t="s">
        <v>343</v>
      </c>
      <c r="W2" s="1572" t="s">
        <v>340</v>
      </c>
      <c r="X2" s="1572" t="s">
        <v>410</v>
      </c>
      <c r="Y2" s="1572" t="s">
        <v>341</v>
      </c>
      <c r="AB2" s="1574" t="s">
        <v>339</v>
      </c>
      <c r="AC2" s="1574" t="s">
        <v>341</v>
      </c>
      <c r="AD2" s="1574" t="s">
        <v>341</v>
      </c>
      <c r="AG2" s="1572" t="s">
        <v>339</v>
      </c>
      <c r="AH2" s="1572" t="s">
        <v>343</v>
      </c>
      <c r="AI2" s="1572" t="s">
        <v>341</v>
      </c>
      <c r="AJ2" s="1572" t="s">
        <v>340</v>
      </c>
      <c r="AK2" s="1572" t="s">
        <v>410</v>
      </c>
      <c r="AL2" s="1572" t="s">
        <v>343</v>
      </c>
      <c r="AM2" s="1572" t="s">
        <v>341</v>
      </c>
      <c r="AN2" s="1572" t="s">
        <v>340</v>
      </c>
      <c r="AO2" s="1572" t="s">
        <v>410</v>
      </c>
      <c r="AR2" s="1572" t="s">
        <v>339</v>
      </c>
      <c r="AS2" s="1572" t="s">
        <v>341</v>
      </c>
      <c r="AT2" s="1572" t="str">
        <f>+AS2</f>
        <v>Devengado</v>
      </c>
      <c r="AW2" s="1572" t="s">
        <v>339</v>
      </c>
      <c r="AX2" s="1572" t="s">
        <v>343</v>
      </c>
      <c r="AY2" s="1572" t="s">
        <v>340</v>
      </c>
      <c r="AZ2" s="1572" t="s">
        <v>341</v>
      </c>
      <c r="BA2" s="1572" t="s">
        <v>410</v>
      </c>
      <c r="BB2" s="1572" t="s">
        <v>1035</v>
      </c>
      <c r="BC2" s="1572" t="s">
        <v>1032</v>
      </c>
      <c r="BD2" s="1572" t="s">
        <v>1033</v>
      </c>
      <c r="BE2" s="1572" t="s">
        <v>1034</v>
      </c>
      <c r="BH2" s="1572" t="s">
        <v>339</v>
      </c>
      <c r="BI2" s="1572" t="s">
        <v>341</v>
      </c>
      <c r="BJ2" s="1572" t="s">
        <v>341</v>
      </c>
      <c r="BM2" s="1572" t="s">
        <v>339</v>
      </c>
      <c r="BN2" s="1572" t="s">
        <v>343</v>
      </c>
      <c r="BO2" s="1572" t="s">
        <v>341</v>
      </c>
      <c r="BP2" s="1572" t="s">
        <v>340</v>
      </c>
      <c r="BQ2" s="1572" t="s">
        <v>410</v>
      </c>
      <c r="BR2" s="1572" t="s">
        <v>344</v>
      </c>
      <c r="BS2" s="1572" t="s">
        <v>744</v>
      </c>
      <c r="BT2" s="1572" t="s">
        <v>742</v>
      </c>
      <c r="BU2" s="1572" t="s">
        <v>743</v>
      </c>
      <c r="BX2" s="1575" t="s">
        <v>339</v>
      </c>
      <c r="BY2" s="1575" t="s">
        <v>341</v>
      </c>
      <c r="BZ2" s="1575" t="s">
        <v>1033</v>
      </c>
      <c r="CC2" s="1575" t="s">
        <v>339</v>
      </c>
      <c r="CD2" s="1575" t="s">
        <v>343</v>
      </c>
      <c r="CE2" s="1575" t="s">
        <v>341</v>
      </c>
      <c r="CF2" s="1575" t="s">
        <v>340</v>
      </c>
      <c r="CG2" s="1575" t="s">
        <v>410</v>
      </c>
      <c r="CH2" s="1575" t="s">
        <v>1035</v>
      </c>
      <c r="CI2" s="1575" t="s">
        <v>1033</v>
      </c>
      <c r="CJ2" s="1575" t="s">
        <v>1032</v>
      </c>
      <c r="CK2" s="1575" t="s">
        <v>1034</v>
      </c>
      <c r="CN2" s="1572" t="s">
        <v>339</v>
      </c>
      <c r="CO2" s="1572" t="s">
        <v>341</v>
      </c>
      <c r="CP2" s="1572" t="s">
        <v>341</v>
      </c>
      <c r="CS2" s="1572" t="s">
        <v>339</v>
      </c>
      <c r="CT2" s="1572" t="s">
        <v>343</v>
      </c>
      <c r="CU2" s="1572" t="s">
        <v>341</v>
      </c>
      <c r="CV2" s="1572" t="s">
        <v>340</v>
      </c>
      <c r="CW2" s="1572" t="s">
        <v>410</v>
      </c>
      <c r="CX2" s="1572" t="s">
        <v>343</v>
      </c>
      <c r="CY2" s="1572" t="s">
        <v>341</v>
      </c>
      <c r="CZ2" s="1572" t="s">
        <v>340</v>
      </c>
      <c r="DA2" s="1572" t="s">
        <v>410</v>
      </c>
      <c r="DD2" s="1572" t="s">
        <v>339</v>
      </c>
      <c r="DE2" s="1572" t="s">
        <v>341</v>
      </c>
      <c r="DF2" s="1572" t="s">
        <v>341</v>
      </c>
      <c r="DG2" s="1573">
        <v>1000</v>
      </c>
      <c r="DH2" s="1573">
        <v>1</v>
      </c>
      <c r="DJ2" s="1572" t="s">
        <v>339</v>
      </c>
      <c r="DK2" s="1572" t="s">
        <v>343</v>
      </c>
      <c r="DL2" s="1572" t="s">
        <v>340</v>
      </c>
      <c r="DM2" s="1572" t="s">
        <v>410</v>
      </c>
      <c r="DN2" s="1572" t="s">
        <v>341</v>
      </c>
      <c r="DO2" s="1572" t="s">
        <v>343</v>
      </c>
      <c r="DP2" s="1572" t="s">
        <v>340</v>
      </c>
      <c r="DQ2" s="1572" t="s">
        <v>410</v>
      </c>
      <c r="DR2" s="1572" t="s">
        <v>341</v>
      </c>
      <c r="DS2" s="1573">
        <v>1000</v>
      </c>
      <c r="DT2" s="1573">
        <v>1</v>
      </c>
      <c r="DV2" s="1572" t="s">
        <v>339</v>
      </c>
      <c r="DW2" s="1572" t="s">
        <v>341</v>
      </c>
      <c r="DX2" s="1572" t="s">
        <v>341</v>
      </c>
      <c r="EA2" s="1572" t="s">
        <v>339</v>
      </c>
      <c r="EB2" s="1572" t="s">
        <v>343</v>
      </c>
      <c r="EC2" s="1572" t="s">
        <v>341</v>
      </c>
      <c r="ED2" s="1572" t="s">
        <v>340</v>
      </c>
      <c r="EE2" s="1572" t="s">
        <v>410</v>
      </c>
      <c r="EF2" s="1572" t="str">
        <f>+EB2</f>
        <v>Requerimiento</v>
      </c>
      <c r="EG2" s="1572" t="str">
        <f>+EC2</f>
        <v>Devengado</v>
      </c>
      <c r="EH2" s="1572" t="str">
        <f>+ED2</f>
        <v>Compromiso</v>
      </c>
      <c r="EI2" s="1572" t="str">
        <f>+EE2</f>
        <v>Saldo por Comprometer</v>
      </c>
      <c r="EL2" s="1572" t="s">
        <v>339</v>
      </c>
      <c r="EM2" s="1572" t="s">
        <v>341</v>
      </c>
      <c r="EN2" s="1572" t="s">
        <v>341</v>
      </c>
      <c r="EQ2" s="1572" t="s">
        <v>339</v>
      </c>
      <c r="ER2" s="1572" t="s">
        <v>343</v>
      </c>
      <c r="ES2" s="1572" t="s">
        <v>340</v>
      </c>
      <c r="ET2" s="1572" t="s">
        <v>410</v>
      </c>
      <c r="EU2" s="1572" t="s">
        <v>341</v>
      </c>
      <c r="EV2" s="1572" t="s">
        <v>343</v>
      </c>
      <c r="EW2" s="1572" t="str">
        <f>+EU2</f>
        <v>Devengado</v>
      </c>
      <c r="EX2" s="1572" t="str">
        <f>+ES2</f>
        <v>Compromiso</v>
      </c>
      <c r="EY2" s="1572" t="str">
        <f>+ET2</f>
        <v>Saldo por Comprometer</v>
      </c>
      <c r="FB2" s="1572" t="s">
        <v>339</v>
      </c>
      <c r="FC2" s="1572" t="s">
        <v>341</v>
      </c>
      <c r="FD2" s="1572" t="str">
        <f>+FC2</f>
        <v>Devengado</v>
      </c>
      <c r="FF2" s="1572" t="s">
        <v>339</v>
      </c>
      <c r="FG2" s="1572" t="s">
        <v>343</v>
      </c>
      <c r="FH2" s="1572" t="s">
        <v>341</v>
      </c>
      <c r="FI2" s="1572" t="s">
        <v>340</v>
      </c>
      <c r="FJ2" s="1572" t="s">
        <v>410</v>
      </c>
      <c r="FK2" s="1572" t="str">
        <f>+FG2</f>
        <v>Requerimiento</v>
      </c>
      <c r="FL2" s="1572" t="str">
        <f>+FH2</f>
        <v>Devengado</v>
      </c>
      <c r="FM2" s="1572" t="str">
        <f>+FI2</f>
        <v>Compromiso</v>
      </c>
      <c r="FN2" s="1572" t="str">
        <f>+FJ2</f>
        <v>Saldo por Comprometer</v>
      </c>
      <c r="FQ2" s="1576" t="s">
        <v>339</v>
      </c>
      <c r="FR2" s="1576" t="s">
        <v>341</v>
      </c>
      <c r="FS2" s="1576" t="s">
        <v>341</v>
      </c>
      <c r="FV2" s="1576" t="s">
        <v>339</v>
      </c>
      <c r="FW2" s="1576" t="s">
        <v>343</v>
      </c>
      <c r="FX2" s="1576" t="s">
        <v>341</v>
      </c>
      <c r="FY2" s="1576" t="s">
        <v>340</v>
      </c>
      <c r="FZ2" s="1576" t="s">
        <v>410</v>
      </c>
      <c r="GA2" s="1576" t="s">
        <v>344</v>
      </c>
      <c r="GB2" s="1576" t="s">
        <v>952</v>
      </c>
      <c r="GC2" s="1576" t="s">
        <v>902</v>
      </c>
      <c r="GD2" s="1576" t="s">
        <v>953</v>
      </c>
    </row>
    <row r="3" spans="1:186" ht="15" customHeight="1" x14ac:dyDescent="0.2">
      <c r="A3" s="1364" t="s">
        <v>462</v>
      </c>
      <c r="B3" s="1366">
        <v>17419021000</v>
      </c>
      <c r="C3" s="1366">
        <v>1193080869</v>
      </c>
      <c r="D3" s="1366">
        <v>16225940131</v>
      </c>
      <c r="E3" s="1366">
        <v>1193080869</v>
      </c>
      <c r="F3" s="1366">
        <f>+B3/$H$1*$I$1</f>
        <v>18028686.734999999</v>
      </c>
      <c r="G3" s="1366">
        <f>+C3/$H$1*$I$1</f>
        <v>1234838.6994149999</v>
      </c>
      <c r="H3" s="1366">
        <f>+D3/$H$1*$I$1</f>
        <v>16793848.035584997</v>
      </c>
      <c r="I3" s="1366">
        <f>+E3/$H$1*$I$1</f>
        <v>1234838.6994149999</v>
      </c>
      <c r="L3" s="1364" t="s">
        <v>462</v>
      </c>
      <c r="M3" s="1366">
        <v>1226273580</v>
      </c>
      <c r="N3" s="1366">
        <f>+M3/$N$1*$O$1</f>
        <v>1269193.1553</v>
      </c>
      <c r="Q3" s="1364" t="s">
        <v>462</v>
      </c>
      <c r="R3" s="1366">
        <v>17419021000</v>
      </c>
      <c r="S3" s="1366">
        <v>2419354449</v>
      </c>
      <c r="T3" s="1366">
        <v>14999666551</v>
      </c>
      <c r="U3" s="1366">
        <v>2419354449</v>
      </c>
      <c r="V3" s="1365">
        <f>+R3/$X$1*$Y$1</f>
        <v>18028686.734999999</v>
      </c>
      <c r="W3" s="1365">
        <f>+S3/$X$1*$Y$1</f>
        <v>2504031.8547149999</v>
      </c>
      <c r="X3" s="1365">
        <f>+T3/$X$1*$Y$1</f>
        <v>15524654.880285</v>
      </c>
      <c r="Y3" s="1365">
        <f>+U3/$X$1*$Y$1</f>
        <v>2504031.8547149999</v>
      </c>
      <c r="AB3" s="1364" t="s">
        <v>462</v>
      </c>
      <c r="AC3" s="1366">
        <v>2069775272</v>
      </c>
      <c r="AD3" s="1365">
        <f>+AC3/$AD$1*$AE$1</f>
        <v>2142217.4065199997</v>
      </c>
      <c r="AG3" s="1364" t="s">
        <v>462</v>
      </c>
      <c r="AH3" s="1366">
        <v>17419021000</v>
      </c>
      <c r="AI3" s="1366">
        <v>4489129721</v>
      </c>
      <c r="AJ3" s="1366">
        <v>4489129721</v>
      </c>
      <c r="AK3" s="1366">
        <v>12929891279</v>
      </c>
      <c r="AL3" s="1365">
        <f>+AH3/$AN$1*$AO$1</f>
        <v>18028686.734999999</v>
      </c>
      <c r="AM3" s="1365">
        <f>+AI3/$AN$1*$AO$1</f>
        <v>4646249.2612349996</v>
      </c>
      <c r="AN3" s="1365">
        <f>+AJ3/$AN$1*$AO$1</f>
        <v>4646249.2612349996</v>
      </c>
      <c r="AO3" s="1365">
        <f>+AK3/$AN$1*$AO$1</f>
        <v>13382437.473764999</v>
      </c>
      <c r="AR3" s="1364" t="s">
        <v>462</v>
      </c>
      <c r="AS3" s="1365">
        <v>1232749672</v>
      </c>
      <c r="AT3" s="1365">
        <f>+AS3/$AS$1*$AT$1</f>
        <v>1275895.9105199999</v>
      </c>
      <c r="AV3" s="1373"/>
      <c r="AW3" s="1364" t="s">
        <v>462</v>
      </c>
      <c r="AX3" s="1366">
        <v>17419021000</v>
      </c>
      <c r="AY3" s="1366">
        <v>5721879393</v>
      </c>
      <c r="AZ3" s="1366">
        <v>5721879393</v>
      </c>
      <c r="BA3" s="1366">
        <v>11697141607</v>
      </c>
      <c r="BB3" s="1365">
        <f>+AX3/$BD$1*$BE$1</f>
        <v>18028686.734999999</v>
      </c>
      <c r="BC3" s="1365">
        <f>+AY3/$BD$1*$BE$1</f>
        <v>5922145.171755</v>
      </c>
      <c r="BD3" s="1365">
        <f>+AZ3/$BD$1*$BE$1</f>
        <v>5922145.171755</v>
      </c>
      <c r="BE3" s="1365">
        <f>+BA3/$BD$1*$BE$1</f>
        <v>12106541.563245</v>
      </c>
      <c r="BH3" s="1364" t="s">
        <v>462</v>
      </c>
      <c r="BI3" s="1365">
        <v>1224969696</v>
      </c>
      <c r="BJ3" s="1365">
        <f>+BI3/$BJ$1*$BK$1</f>
        <v>1267843.63536</v>
      </c>
      <c r="BM3" s="1364" t="s">
        <v>462</v>
      </c>
      <c r="BN3" s="1365">
        <v>17374205000</v>
      </c>
      <c r="BO3" s="1365">
        <v>6946849089</v>
      </c>
      <c r="BP3" s="1365">
        <v>6946849089</v>
      </c>
      <c r="BQ3" s="1365">
        <v>10427355911</v>
      </c>
      <c r="BR3" s="1365">
        <f>+BN3/$BU$1*$BV$1</f>
        <v>17982302.174999997</v>
      </c>
      <c r="BS3" s="1365">
        <f>+BO3/$BU$1*$BV$1</f>
        <v>7189988.8071149988</v>
      </c>
      <c r="BT3" s="1365">
        <f>+BP3/$BU$1*$BV$1</f>
        <v>7189988.8071149988</v>
      </c>
      <c r="BU3" s="1365">
        <f>+BQ3/$BU$1*$BV$1</f>
        <v>10792313.367884999</v>
      </c>
      <c r="BX3" s="1372" t="s">
        <v>462</v>
      </c>
      <c r="BY3" s="1365">
        <v>2075295330</v>
      </c>
      <c r="BZ3" s="1365">
        <f>+BY3/$BZ$1*$CA$1</f>
        <v>2147930.6665499997</v>
      </c>
      <c r="CC3" s="1365" t="s">
        <v>462</v>
      </c>
      <c r="CD3" s="1365">
        <v>17374205000</v>
      </c>
      <c r="CE3" s="1365">
        <v>9022144419</v>
      </c>
      <c r="CF3" s="1365">
        <v>9022144419</v>
      </c>
      <c r="CG3" s="1365">
        <v>8352060581</v>
      </c>
      <c r="CH3" s="1365">
        <f>+CD3/$CJ$1*$CK$1</f>
        <v>17982302.174999997</v>
      </c>
      <c r="CI3" s="1365">
        <f>+CE3/$CJ$1*$CK$1</f>
        <v>9337919.473664999</v>
      </c>
      <c r="CJ3" s="1365">
        <f>+CF3/$CJ$1*$CK$1</f>
        <v>9337919.473664999</v>
      </c>
      <c r="CK3" s="1365">
        <f>+CG3/$CJ$1*$CK$1</f>
        <v>8644382.7013349999</v>
      </c>
      <c r="CN3" s="1372" t="s">
        <v>462</v>
      </c>
      <c r="CO3" s="1365">
        <v>1234631303</v>
      </c>
      <c r="CP3" s="1365">
        <f>+CO3/$CP$1*$CQ$1</f>
        <v>1234631.3030000001</v>
      </c>
      <c r="CS3" s="1364" t="s">
        <v>462</v>
      </c>
      <c r="CT3" s="1366">
        <v>17374205000</v>
      </c>
      <c r="CU3" s="1366">
        <v>10256775722</v>
      </c>
      <c r="CV3" s="1366">
        <v>10256775722</v>
      </c>
      <c r="CW3" s="1366">
        <v>7117429278</v>
      </c>
      <c r="CX3" s="1365">
        <f>+CT3/$CZ$1*$DA$1</f>
        <v>17374205</v>
      </c>
      <c r="CY3" s="1365">
        <f>+CU3/$CZ$1*$DA$1</f>
        <v>10256775.721999999</v>
      </c>
      <c r="CZ3" s="1365">
        <f>+CV3/$CZ$1*$DA$1</f>
        <v>10256775.721999999</v>
      </c>
      <c r="DA3" s="1365">
        <f>+CW3/$CZ$1*$DA$1</f>
        <v>7117429.2779999999</v>
      </c>
      <c r="DD3" s="1372" t="s">
        <v>462</v>
      </c>
      <c r="DE3" s="1365">
        <v>1233265087</v>
      </c>
      <c r="DF3" s="1365">
        <f>+DE3/$DG$2*$DH$2</f>
        <v>1233265.0870000001</v>
      </c>
      <c r="DJ3" s="1372" t="s">
        <v>462</v>
      </c>
      <c r="DK3" s="1365">
        <v>17374205000</v>
      </c>
      <c r="DL3" s="1365">
        <v>11490040809</v>
      </c>
      <c r="DM3" s="1365">
        <v>5884164191</v>
      </c>
      <c r="DN3" s="1365">
        <v>11490040809</v>
      </c>
      <c r="DO3" s="1365">
        <f>+DK3/$DS$2*$DT$2</f>
        <v>17374205</v>
      </c>
      <c r="DP3" s="1365">
        <f>+DL3/$DS$2*$DT$2</f>
        <v>11490040.809</v>
      </c>
      <c r="DQ3" s="1365">
        <f>+DM3/$DS$2*$DT$2</f>
        <v>5884164.1909999996</v>
      </c>
      <c r="DR3" s="1365">
        <f>+DN3/$DS$2*$DT$2</f>
        <v>11490040.809</v>
      </c>
      <c r="DV3" s="1364" t="s">
        <v>462</v>
      </c>
      <c r="DW3" s="1366">
        <v>2104847646</v>
      </c>
      <c r="DX3" s="1373">
        <f>+DW3/$DX$1*$DY$1</f>
        <v>2104847.6460000002</v>
      </c>
      <c r="EA3" s="1364" t="s">
        <v>462</v>
      </c>
      <c r="EB3" s="1366">
        <v>17374205000</v>
      </c>
      <c r="EC3" s="1366">
        <v>13594888455</v>
      </c>
      <c r="ED3" s="1366">
        <v>13594888455</v>
      </c>
      <c r="EE3" s="1366">
        <v>3779316545</v>
      </c>
      <c r="EF3" s="1367">
        <f>+EB3/$EH$1*$EI$1</f>
        <v>17374205</v>
      </c>
      <c r="EG3" s="1367">
        <f>+EC3/$EH$1*$EI$1</f>
        <v>13594888.455</v>
      </c>
      <c r="EH3" s="1367">
        <f>+ED3/$EH$1*$EI$1</f>
        <v>13594888.455</v>
      </c>
      <c r="EI3" s="1367">
        <f>+EE3/$EH$1*$EI$1</f>
        <v>3779316.5449999999</v>
      </c>
      <c r="EL3" s="1372" t="s">
        <v>462</v>
      </c>
      <c r="EM3" s="1365">
        <v>1229019110</v>
      </c>
      <c r="EN3" s="1365">
        <f>+EM3/$EM$1*$EN$1</f>
        <v>1229019.1100000001</v>
      </c>
      <c r="EQ3" s="1364" t="s">
        <v>462</v>
      </c>
      <c r="ER3" s="1366">
        <v>17374205000</v>
      </c>
      <c r="ES3" s="1366">
        <v>14823907565</v>
      </c>
      <c r="ET3" s="1366">
        <v>2550297435</v>
      </c>
      <c r="EU3" s="1366">
        <v>14823907565</v>
      </c>
      <c r="EV3" s="1365">
        <f>+ER3/$EX$1*$EY$1</f>
        <v>17374205</v>
      </c>
      <c r="EW3" s="1365">
        <f>+EU3/$EX$1*$EY$1</f>
        <v>14823907.564999999</v>
      </c>
      <c r="EX3" s="1365">
        <f>+ES3/$EX$1*$EY$1</f>
        <v>14823907.564999999</v>
      </c>
      <c r="EY3" s="1365">
        <f>+ET3/$EX$1*$EY$1</f>
        <v>2550297.4350000001</v>
      </c>
      <c r="FB3" s="1374" t="s">
        <v>462</v>
      </c>
      <c r="FC3" s="1375">
        <v>1329446118</v>
      </c>
      <c r="FD3" s="1375">
        <f>+FC3/$FC$1*$FD$1</f>
        <v>1329446.118</v>
      </c>
      <c r="FF3" s="1372" t="s">
        <v>462</v>
      </c>
      <c r="FG3" s="1365">
        <v>17374205000</v>
      </c>
      <c r="FH3" s="1365">
        <v>16153353683</v>
      </c>
      <c r="FI3" s="1365">
        <v>16153353683</v>
      </c>
      <c r="FJ3" s="1365">
        <v>1220851317</v>
      </c>
      <c r="FK3" s="1367">
        <f>+FG3/$FM$1*$FN$1</f>
        <v>17374205</v>
      </c>
      <c r="FL3" s="1367">
        <f>+FH3/$FM$1*$FN$1</f>
        <v>16153353.683</v>
      </c>
      <c r="FM3" s="1367">
        <f>+FI3/$FM$1*$FN$1</f>
        <v>16153353.683</v>
      </c>
      <c r="FN3" s="1367">
        <f>+FJ3/$FM$1*$FN$1</f>
        <v>1220851.317</v>
      </c>
      <c r="FQ3" s="1364" t="s">
        <v>462</v>
      </c>
      <c r="FR3" s="1366">
        <v>2298637499</v>
      </c>
      <c r="FS3" s="1365">
        <f>+FR3/$FR$1*$FS$1</f>
        <v>2298637.4989999998</v>
      </c>
      <c r="FV3" s="1364" t="s">
        <v>462</v>
      </c>
      <c r="FW3" s="1366">
        <v>19211243000</v>
      </c>
      <c r="FX3" s="1366">
        <v>18451991182</v>
      </c>
      <c r="FY3" s="1366">
        <v>18451991182</v>
      </c>
      <c r="FZ3" s="1366">
        <v>759251818</v>
      </c>
      <c r="GA3" s="1367">
        <f>+FW3/$GC$1*$GD$1</f>
        <v>19211243</v>
      </c>
      <c r="GB3" s="1367">
        <f>+FX3/$GC$1*$GD$1</f>
        <v>18451991.182</v>
      </c>
      <c r="GC3" s="1367">
        <f>+FY3/$GC$1*$GD$1</f>
        <v>18451991.182</v>
      </c>
      <c r="GD3" s="1367">
        <f>+FZ3/$GC$1*$GD$1</f>
        <v>759251.81799999997</v>
      </c>
    </row>
    <row r="4" spans="1:186" ht="15" customHeight="1" x14ac:dyDescent="0.2">
      <c r="A4" s="1364" t="s">
        <v>461</v>
      </c>
      <c r="B4" s="1366">
        <v>1085491780</v>
      </c>
      <c r="C4" s="1366">
        <v>58415805</v>
      </c>
      <c r="D4" s="1366">
        <v>1027075975</v>
      </c>
      <c r="E4" s="1366">
        <v>58415805</v>
      </c>
      <c r="F4" s="1366">
        <f t="shared" ref="F4:F67" si="0">+B4/$H$1*$I$1</f>
        <v>1123483.9923</v>
      </c>
      <c r="G4" s="1366">
        <f t="shared" ref="G4:G67" si="1">+C4/$H$1*$I$1</f>
        <v>60460.358174999994</v>
      </c>
      <c r="H4" s="1366">
        <f t="shared" ref="H4:H67" si="2">+D4/$H$1*$I$1</f>
        <v>1063023.6341249999</v>
      </c>
      <c r="I4" s="1366">
        <f t="shared" ref="I4:I67" si="3">+E4/$H$1*$I$1</f>
        <v>60460.358174999994</v>
      </c>
      <c r="L4" s="1364" t="s">
        <v>461</v>
      </c>
      <c r="M4" s="1366">
        <v>60387556</v>
      </c>
      <c r="N4" s="1366">
        <f t="shared" ref="N4:N67" si="4">+M4/$N$1*$O$1</f>
        <v>62501.120459999991</v>
      </c>
      <c r="Q4" s="1364" t="s">
        <v>461</v>
      </c>
      <c r="R4" s="1366">
        <v>1108523779</v>
      </c>
      <c r="S4" s="1366">
        <v>118803361</v>
      </c>
      <c r="T4" s="1366">
        <v>989720418</v>
      </c>
      <c r="U4" s="1366">
        <v>118803361</v>
      </c>
      <c r="V4" s="1365">
        <f t="shared" ref="V4:V67" si="5">+R4/$X$1*$Y$1</f>
        <v>1147322.111265</v>
      </c>
      <c r="W4" s="1365">
        <f t="shared" ref="W4:W67" si="6">+S4/$X$1*$Y$1</f>
        <v>122961.47863499999</v>
      </c>
      <c r="X4" s="1365">
        <f t="shared" ref="X4:X67" si="7">+T4/$X$1*$Y$1</f>
        <v>1024360.6326299999</v>
      </c>
      <c r="Y4" s="1365">
        <f t="shared" ref="Y4:Y67" si="8">+U4/$X$1*$Y$1</f>
        <v>122961.47863499999</v>
      </c>
      <c r="AB4" s="1364" t="s">
        <v>461</v>
      </c>
      <c r="AC4" s="1366">
        <v>90579183</v>
      </c>
      <c r="AD4" s="1365">
        <f t="shared" ref="AD4:AD67" si="9">+AC4/$AD$1*$AE$1</f>
        <v>93749.454404999997</v>
      </c>
      <c r="AG4" s="1364" t="s">
        <v>461</v>
      </c>
      <c r="AH4" s="1366">
        <v>1108223779</v>
      </c>
      <c r="AI4" s="1366">
        <v>209382544</v>
      </c>
      <c r="AJ4" s="1366">
        <v>209382544</v>
      </c>
      <c r="AK4" s="1366">
        <v>898841235</v>
      </c>
      <c r="AL4" s="1365">
        <f t="shared" ref="AL4:AL67" si="10">+AH4/$AN$1*$AO$1</f>
        <v>1147011.611265</v>
      </c>
      <c r="AM4" s="1365">
        <f t="shared" ref="AM4:AM67" si="11">+AI4/$AN$1*$AO$1</f>
        <v>216710.93303999997</v>
      </c>
      <c r="AN4" s="1365">
        <f t="shared" ref="AN4:AN67" si="12">+AJ4/$AN$1*$AO$1</f>
        <v>216710.93303999997</v>
      </c>
      <c r="AO4" s="1365">
        <f t="shared" ref="AO4:AO67" si="13">+AK4/$AN$1*$AO$1</f>
        <v>930300.67822499992</v>
      </c>
      <c r="AR4" s="1364" t="s">
        <v>461</v>
      </c>
      <c r="AS4" s="1365">
        <v>58591032</v>
      </c>
      <c r="AT4" s="1365">
        <f t="shared" ref="AT4:AT67" si="14">+AS4/$AS$1*$AT$1</f>
        <v>60641.718119999998</v>
      </c>
      <c r="AW4" s="1364" t="s">
        <v>461</v>
      </c>
      <c r="AX4" s="1366">
        <v>1106741433</v>
      </c>
      <c r="AY4" s="1366">
        <v>267973576</v>
      </c>
      <c r="AZ4" s="1366">
        <v>267973576</v>
      </c>
      <c r="BA4" s="1366">
        <v>838767857</v>
      </c>
      <c r="BB4" s="1365">
        <f t="shared" ref="BB4:BB67" si="15">+AX4/$BD$1*$BE$1</f>
        <v>1145477.3831549999</v>
      </c>
      <c r="BC4" s="1365">
        <f t="shared" ref="BC4:BC67" si="16">+AY4/$BD$1*$BE$1</f>
        <v>277352.65116000001</v>
      </c>
      <c r="BD4" s="1365">
        <f t="shared" ref="BD4:BD67" si="17">+AZ4/$BD$1*$BE$1</f>
        <v>277352.65116000001</v>
      </c>
      <c r="BE4" s="1365">
        <f t="shared" ref="BE4:BE67" si="18">+BA4/$BD$1*$BE$1</f>
        <v>868124.73199499992</v>
      </c>
      <c r="BH4" s="1364" t="s">
        <v>461</v>
      </c>
      <c r="BI4" s="1365">
        <v>58814663</v>
      </c>
      <c r="BJ4" s="1365">
        <f t="shared" ref="BJ4:BJ67" si="19">+BI4/$BJ$1*$BK$1</f>
        <v>60873.176204999996</v>
      </c>
      <c r="BM4" s="1364" t="s">
        <v>461</v>
      </c>
      <c r="BN4" s="1365">
        <v>1104114498</v>
      </c>
      <c r="BO4" s="1365">
        <v>326788239</v>
      </c>
      <c r="BP4" s="1365">
        <v>326788239</v>
      </c>
      <c r="BQ4" s="1365">
        <v>777326259</v>
      </c>
      <c r="BR4" s="1365">
        <f t="shared" ref="BR4:BR67" si="20">+BN4/$BU$1*$BV$1</f>
        <v>1142758.5054299999</v>
      </c>
      <c r="BS4" s="1365">
        <f t="shared" ref="BS4:BS67" si="21">+BO4/$BU$1*$BV$1</f>
        <v>338225.82736499998</v>
      </c>
      <c r="BT4" s="1365">
        <f t="shared" ref="BT4:BT67" si="22">+BP4/$BU$1*$BV$1</f>
        <v>338225.82736499998</v>
      </c>
      <c r="BU4" s="1365">
        <f t="shared" ref="BU4:BU67" si="23">+BQ4/$BU$1*$BV$1</f>
        <v>804532.67806499987</v>
      </c>
      <c r="BX4" s="1372" t="s">
        <v>461</v>
      </c>
      <c r="BY4" s="1365">
        <v>90578237</v>
      </c>
      <c r="BZ4" s="1365">
        <f t="shared" ref="BZ4:BZ67" si="24">+BY4/$BZ$1*$CA$1</f>
        <v>93748.475294999982</v>
      </c>
      <c r="CC4" s="1365" t="s">
        <v>461</v>
      </c>
      <c r="CD4" s="1365">
        <v>1109233842</v>
      </c>
      <c r="CE4" s="1365">
        <v>417366476</v>
      </c>
      <c r="CF4" s="1365">
        <v>417366476</v>
      </c>
      <c r="CG4" s="1365">
        <v>691867366</v>
      </c>
      <c r="CH4" s="1365">
        <f t="shared" ref="CH4:CH67" si="25">+CD4/$CJ$1*$CK$1</f>
        <v>1148057.0264699999</v>
      </c>
      <c r="CI4" s="1365">
        <f t="shared" ref="CI4:CI67" si="26">+CE4/$CJ$1*$CK$1</f>
        <v>431974.30265999999</v>
      </c>
      <c r="CJ4" s="1365">
        <f t="shared" ref="CJ4:CJ67" si="27">+CF4/$CJ$1*$CK$1</f>
        <v>431974.30265999999</v>
      </c>
      <c r="CK4" s="1365">
        <f t="shared" ref="CK4:CK67" si="28">+CG4/$CJ$1*$CK$1</f>
        <v>716082.72381</v>
      </c>
      <c r="CN4" s="1372" t="s">
        <v>461</v>
      </c>
      <c r="CO4" s="1365">
        <v>58379645</v>
      </c>
      <c r="CP4" s="1365">
        <f t="shared" ref="CP4:CP67" si="29">+CO4/$CP$1*$CQ$1</f>
        <v>58379.644999999997</v>
      </c>
      <c r="CS4" s="1364" t="s">
        <v>461</v>
      </c>
      <c r="CT4" s="1366">
        <v>1109233842</v>
      </c>
      <c r="CU4" s="1366">
        <v>475746121</v>
      </c>
      <c r="CV4" s="1366">
        <v>475746121</v>
      </c>
      <c r="CW4" s="1366">
        <v>633487721</v>
      </c>
      <c r="CX4" s="1365">
        <f t="shared" ref="CX4:CX67" si="30">+CT4/$CZ$1*$DA$1</f>
        <v>1109233.8419999999</v>
      </c>
      <c r="CY4" s="1365">
        <f t="shared" ref="CY4:CY67" si="31">+CU4/$CZ$1*$DA$1</f>
        <v>475746.12099999998</v>
      </c>
      <c r="CZ4" s="1365">
        <f t="shared" ref="CZ4:CZ67" si="32">+CV4/$CZ$1*$DA$1</f>
        <v>475746.12099999998</v>
      </c>
      <c r="DA4" s="1365">
        <f t="shared" ref="DA4:DA67" si="33">+CW4/$CZ$1*$DA$1</f>
        <v>633487.72100000002</v>
      </c>
      <c r="DD4" s="1372" t="s">
        <v>461</v>
      </c>
      <c r="DE4" s="1365">
        <v>54925338</v>
      </c>
      <c r="DF4" s="1365">
        <f t="shared" ref="DF4:DF67" si="34">+DE4/$DG$2*$DH$2</f>
        <v>54925.338000000003</v>
      </c>
      <c r="DJ4" s="1372" t="s">
        <v>461</v>
      </c>
      <c r="DK4" s="1365">
        <v>1109233842</v>
      </c>
      <c r="DL4" s="1365">
        <v>530671459</v>
      </c>
      <c r="DM4" s="1365">
        <v>578562383</v>
      </c>
      <c r="DN4" s="1365">
        <v>530671459</v>
      </c>
      <c r="DO4" s="1365">
        <f t="shared" ref="DO4:DO67" si="35">+DK4/$DS$2*$DT$2</f>
        <v>1109233.8419999999</v>
      </c>
      <c r="DP4" s="1365">
        <f t="shared" ref="DP4:DP67" si="36">+DL4/$DS$2*$DT$2</f>
        <v>530671.45900000003</v>
      </c>
      <c r="DQ4" s="1365">
        <f t="shared" ref="DQ4:DQ67" si="37">+DM4/$DS$2*$DT$2</f>
        <v>578562.38300000003</v>
      </c>
      <c r="DR4" s="1365">
        <f t="shared" ref="DR4:DR67" si="38">+DN4/$DS$2*$DT$2</f>
        <v>530671.45900000003</v>
      </c>
      <c r="DV4" s="1364" t="s">
        <v>461</v>
      </c>
      <c r="DW4" s="1366">
        <v>98241605</v>
      </c>
      <c r="DX4" s="1373">
        <f t="shared" ref="DX4:DX67" si="39">+DW4/$DX$1*$DY$1</f>
        <v>98241.604999999996</v>
      </c>
      <c r="EA4" s="1364" t="s">
        <v>461</v>
      </c>
      <c r="EB4" s="1366">
        <v>1109233842</v>
      </c>
      <c r="EC4" s="1366">
        <v>628913064</v>
      </c>
      <c r="ED4" s="1366">
        <v>628913064</v>
      </c>
      <c r="EE4" s="1366">
        <v>480320778</v>
      </c>
      <c r="EF4" s="1367">
        <f t="shared" ref="EF4:EF67" si="40">+EB4/$EH$1*$EI$1</f>
        <v>1109233.8419999999</v>
      </c>
      <c r="EG4" s="1367">
        <f t="shared" ref="EG4:EG67" si="41">+EC4/$EH$1*$EI$1</f>
        <v>628913.06400000001</v>
      </c>
      <c r="EH4" s="1367">
        <f t="shared" ref="EH4:EH67" si="42">+ED4/$EH$1*$EI$1</f>
        <v>628913.06400000001</v>
      </c>
      <c r="EI4" s="1367">
        <f t="shared" ref="EI4:EI67" si="43">+EE4/$EH$1*$EI$1</f>
        <v>480320.77799999999</v>
      </c>
      <c r="EL4" s="1372" t="s">
        <v>461</v>
      </c>
      <c r="EM4" s="1365">
        <v>57397493</v>
      </c>
      <c r="EN4" s="1365">
        <f t="shared" ref="EN4:EN67" si="44">+EM4/$EM$1*$EN$1</f>
        <v>57397.493000000002</v>
      </c>
      <c r="EQ4" s="1364" t="s">
        <v>461</v>
      </c>
      <c r="ER4" s="1366">
        <v>1046138257</v>
      </c>
      <c r="ES4" s="1366">
        <v>686310557</v>
      </c>
      <c r="ET4" s="1366">
        <v>359827700</v>
      </c>
      <c r="EU4" s="1366">
        <v>686310557</v>
      </c>
      <c r="EV4" s="1365">
        <f t="shared" ref="EV4:EV67" si="45">+ER4/$EX$1*$EY$1</f>
        <v>1046138.257</v>
      </c>
      <c r="EW4" s="1365">
        <f t="shared" ref="EW4:EW67" si="46">+EU4/$EX$1*$EY$1</f>
        <v>686310.55700000003</v>
      </c>
      <c r="EX4" s="1365">
        <f t="shared" ref="EX4:EX67" si="47">+ES4/$EX$1*$EY$1</f>
        <v>686310.55700000003</v>
      </c>
      <c r="EY4" s="1365">
        <f t="shared" ref="EY4:EY67" si="48">+ET4/$EX$1*$EY$1</f>
        <v>359827.7</v>
      </c>
      <c r="FB4" s="1372" t="s">
        <v>461</v>
      </c>
      <c r="FC4" s="1365">
        <v>61522483</v>
      </c>
      <c r="FD4" s="1365">
        <f t="shared" ref="FD4:FD67" si="49">+FC4/$FC$1*$FD$1</f>
        <v>61522.483</v>
      </c>
      <c r="FF4" s="1372" t="s">
        <v>461</v>
      </c>
      <c r="FG4" s="1365">
        <v>1028370058</v>
      </c>
      <c r="FH4" s="1365">
        <v>747833040</v>
      </c>
      <c r="FI4" s="1365">
        <v>747833040</v>
      </c>
      <c r="FJ4" s="1365">
        <v>280537018</v>
      </c>
      <c r="FK4" s="1367">
        <f t="shared" ref="FK4:FK67" si="50">+FG4/$FM$1*$FN$1</f>
        <v>1028370.058</v>
      </c>
      <c r="FL4" s="1367">
        <f t="shared" ref="FL4:FL67" si="51">+FH4/$FM$1*$FN$1</f>
        <v>747833.04</v>
      </c>
      <c r="FM4" s="1367">
        <f t="shared" ref="FM4:FM67" si="52">+FI4/$FM$1*$FN$1</f>
        <v>747833.04</v>
      </c>
      <c r="FN4" s="1367">
        <f t="shared" ref="FN4:FN67" si="53">+FJ4/$FM$1*$FN$1</f>
        <v>280537.01799999998</v>
      </c>
      <c r="FQ4" s="1364" t="s">
        <v>461</v>
      </c>
      <c r="FR4" s="1366">
        <v>94150875</v>
      </c>
      <c r="FS4" s="1365">
        <f t="shared" ref="FS4:FS67" si="54">+FR4/$FR$1*$FS$1</f>
        <v>94150.875</v>
      </c>
      <c r="FV4" s="1364" t="s">
        <v>461</v>
      </c>
      <c r="FW4" s="1366">
        <v>877994219</v>
      </c>
      <c r="FX4" s="1366">
        <v>841983915</v>
      </c>
      <c r="FY4" s="1366">
        <v>841983915</v>
      </c>
      <c r="FZ4" s="1366">
        <v>36010304</v>
      </c>
      <c r="GA4" s="1367">
        <f t="shared" ref="GA4:GA67" si="55">+FW4/$GC$1*$GD$1</f>
        <v>877994.21900000004</v>
      </c>
      <c r="GB4" s="1367">
        <f t="shared" ref="GB4:GB67" si="56">+FX4/$GC$1*$GD$1</f>
        <v>841983.91500000004</v>
      </c>
      <c r="GC4" s="1367">
        <f t="shared" ref="GC4:GC67" si="57">+FY4/$GC$1*$GD$1</f>
        <v>841983.91500000004</v>
      </c>
      <c r="GD4" s="1367">
        <f t="shared" ref="GD4:GD67" si="58">+FZ4/$GC$1*$GD$1</f>
        <v>36010.303999999996</v>
      </c>
    </row>
    <row r="5" spans="1:186" ht="15" customHeight="1" x14ac:dyDescent="0.2">
      <c r="A5" s="1364" t="s">
        <v>460</v>
      </c>
      <c r="B5" s="1366">
        <v>769096180</v>
      </c>
      <c r="C5" s="1366">
        <v>46500354</v>
      </c>
      <c r="D5" s="1366">
        <v>722595826</v>
      </c>
      <c r="E5" s="1366">
        <v>46500354</v>
      </c>
      <c r="F5" s="1366">
        <f t="shared" si="0"/>
        <v>796014.54630000005</v>
      </c>
      <c r="G5" s="1366">
        <f t="shared" si="1"/>
        <v>48127.866389999996</v>
      </c>
      <c r="H5" s="1366">
        <f t="shared" si="2"/>
        <v>747886.67990999995</v>
      </c>
      <c r="I5" s="1366">
        <f t="shared" si="3"/>
        <v>48127.866389999996</v>
      </c>
      <c r="L5" s="1364" t="s">
        <v>460</v>
      </c>
      <c r="M5" s="1366">
        <v>46500354</v>
      </c>
      <c r="N5" s="1366">
        <f t="shared" si="4"/>
        <v>48127.866389999996</v>
      </c>
      <c r="Q5" s="1364" t="s">
        <v>460</v>
      </c>
      <c r="R5" s="1366">
        <v>792328180</v>
      </c>
      <c r="S5" s="1366">
        <v>93000708</v>
      </c>
      <c r="T5" s="1366">
        <v>699327472</v>
      </c>
      <c r="U5" s="1366">
        <v>93000708</v>
      </c>
      <c r="V5" s="1365">
        <f t="shared" si="5"/>
        <v>820059.66630000004</v>
      </c>
      <c r="W5" s="1365">
        <f t="shared" si="6"/>
        <v>96255.732779999991</v>
      </c>
      <c r="X5" s="1365">
        <f t="shared" si="7"/>
        <v>723803.93351999985</v>
      </c>
      <c r="Y5" s="1365">
        <f t="shared" si="8"/>
        <v>96255.732779999991</v>
      </c>
      <c r="AB5" s="1364" t="s">
        <v>460</v>
      </c>
      <c r="AC5" s="1366">
        <v>63652010</v>
      </c>
      <c r="AD5" s="1365">
        <f t="shared" si="9"/>
        <v>65879.830350000004</v>
      </c>
      <c r="AG5" s="1364" t="s">
        <v>460</v>
      </c>
      <c r="AH5" s="1366">
        <v>792328180</v>
      </c>
      <c r="AI5" s="1366">
        <v>156652718</v>
      </c>
      <c r="AJ5" s="1366">
        <v>156652718</v>
      </c>
      <c r="AK5" s="1366">
        <v>635675462</v>
      </c>
      <c r="AL5" s="1365">
        <f t="shared" si="10"/>
        <v>820059.66630000004</v>
      </c>
      <c r="AM5" s="1365">
        <f t="shared" si="11"/>
        <v>162135.56312999999</v>
      </c>
      <c r="AN5" s="1365">
        <f t="shared" si="12"/>
        <v>162135.56312999999</v>
      </c>
      <c r="AO5" s="1365">
        <f t="shared" si="13"/>
        <v>657924.10317000002</v>
      </c>
      <c r="AR5" s="1364" t="s">
        <v>460</v>
      </c>
      <c r="AS5" s="1365">
        <v>46516705</v>
      </c>
      <c r="AT5" s="1365">
        <f t="shared" si="14"/>
        <v>48144.789675</v>
      </c>
      <c r="AW5" s="1364" t="s">
        <v>460</v>
      </c>
      <c r="AX5" s="1366">
        <v>792328180</v>
      </c>
      <c r="AY5" s="1366">
        <v>203169423</v>
      </c>
      <c r="AZ5" s="1366">
        <v>203169423</v>
      </c>
      <c r="BA5" s="1366">
        <v>589158757</v>
      </c>
      <c r="BB5" s="1365">
        <f t="shared" si="15"/>
        <v>820059.66630000004</v>
      </c>
      <c r="BC5" s="1365">
        <f t="shared" si="16"/>
        <v>210280.352805</v>
      </c>
      <c r="BD5" s="1365">
        <f t="shared" si="17"/>
        <v>210280.352805</v>
      </c>
      <c r="BE5" s="1365">
        <f t="shared" si="18"/>
        <v>609779.31349499989</v>
      </c>
      <c r="BH5" s="1364" t="s">
        <v>460</v>
      </c>
      <c r="BI5" s="1365">
        <v>46563434</v>
      </c>
      <c r="BJ5" s="1365">
        <f t="shared" si="19"/>
        <v>48193.154189999994</v>
      </c>
      <c r="BM5" s="1364" t="s">
        <v>460</v>
      </c>
      <c r="BN5" s="1365">
        <v>792328180</v>
      </c>
      <c r="BO5" s="1365">
        <v>249732857</v>
      </c>
      <c r="BP5" s="1365">
        <v>249732857</v>
      </c>
      <c r="BQ5" s="1365">
        <v>542595323</v>
      </c>
      <c r="BR5" s="1365">
        <f t="shared" si="20"/>
        <v>820059.66630000004</v>
      </c>
      <c r="BS5" s="1365">
        <f t="shared" si="21"/>
        <v>258473.50699499997</v>
      </c>
      <c r="BT5" s="1365">
        <f t="shared" si="22"/>
        <v>258473.50699499997</v>
      </c>
      <c r="BU5" s="1365">
        <f t="shared" si="23"/>
        <v>561586.15930499998</v>
      </c>
      <c r="BX5" s="1372" t="s">
        <v>460</v>
      </c>
      <c r="BY5" s="1365">
        <v>63741659</v>
      </c>
      <c r="BZ5" s="1365">
        <f t="shared" si="24"/>
        <v>65972.617064999999</v>
      </c>
      <c r="CC5" s="1365" t="s">
        <v>460</v>
      </c>
      <c r="CD5" s="1365">
        <v>792328180</v>
      </c>
      <c r="CE5" s="1365">
        <v>313474516</v>
      </c>
      <c r="CF5" s="1365">
        <v>313474516</v>
      </c>
      <c r="CG5" s="1365">
        <v>478853664</v>
      </c>
      <c r="CH5" s="1365">
        <f t="shared" si="25"/>
        <v>820059.66630000004</v>
      </c>
      <c r="CI5" s="1365">
        <f t="shared" si="26"/>
        <v>324446.12406</v>
      </c>
      <c r="CJ5" s="1365">
        <f t="shared" si="27"/>
        <v>324446.12406</v>
      </c>
      <c r="CK5" s="1365">
        <f t="shared" si="28"/>
        <v>495613.54223999992</v>
      </c>
      <c r="CN5" s="1372" t="s">
        <v>460</v>
      </c>
      <c r="CO5" s="1365">
        <v>46563434</v>
      </c>
      <c r="CP5" s="1365">
        <f t="shared" si="29"/>
        <v>46563.434000000001</v>
      </c>
      <c r="CS5" s="1364" t="s">
        <v>460</v>
      </c>
      <c r="CT5" s="1366">
        <v>792328180</v>
      </c>
      <c r="CU5" s="1366">
        <v>360037950</v>
      </c>
      <c r="CV5" s="1366">
        <v>360037950</v>
      </c>
      <c r="CW5" s="1366">
        <v>432290230</v>
      </c>
      <c r="CX5" s="1365">
        <f t="shared" si="30"/>
        <v>792328.18</v>
      </c>
      <c r="CY5" s="1365">
        <f t="shared" si="31"/>
        <v>360037.95</v>
      </c>
      <c r="CZ5" s="1365">
        <f t="shared" si="32"/>
        <v>360037.95</v>
      </c>
      <c r="DA5" s="1365">
        <f t="shared" si="33"/>
        <v>432290.23</v>
      </c>
      <c r="DD5" s="1372" t="s">
        <v>460</v>
      </c>
      <c r="DE5" s="1365">
        <v>45836364</v>
      </c>
      <c r="DF5" s="1365">
        <f t="shared" si="34"/>
        <v>45836.364000000001</v>
      </c>
      <c r="DJ5" s="1372" t="s">
        <v>460</v>
      </c>
      <c r="DK5" s="1365">
        <v>792328180</v>
      </c>
      <c r="DL5" s="1365">
        <v>405874314</v>
      </c>
      <c r="DM5" s="1365">
        <v>386453866</v>
      </c>
      <c r="DN5" s="1365">
        <v>405874314</v>
      </c>
      <c r="DO5" s="1365">
        <f t="shared" si="35"/>
        <v>792328.18</v>
      </c>
      <c r="DP5" s="1365">
        <f t="shared" si="36"/>
        <v>405874.31400000001</v>
      </c>
      <c r="DQ5" s="1365">
        <f t="shared" si="37"/>
        <v>386453.86599999998</v>
      </c>
      <c r="DR5" s="1365">
        <f t="shared" si="38"/>
        <v>405874.31400000001</v>
      </c>
      <c r="DV5" s="1364" t="s">
        <v>460</v>
      </c>
      <c r="DW5" s="1366">
        <v>67882808</v>
      </c>
      <c r="DX5" s="1373">
        <f t="shared" si="39"/>
        <v>67882.808000000005</v>
      </c>
      <c r="EA5" s="1364" t="s">
        <v>460</v>
      </c>
      <c r="EB5" s="1366">
        <v>792328180</v>
      </c>
      <c r="EC5" s="1366">
        <v>473757122</v>
      </c>
      <c r="ED5" s="1366">
        <v>473757122</v>
      </c>
      <c r="EE5" s="1366">
        <v>318571058</v>
      </c>
      <c r="EF5" s="1367">
        <f t="shared" si="40"/>
        <v>792328.18</v>
      </c>
      <c r="EG5" s="1367">
        <f t="shared" si="41"/>
        <v>473757.12199999997</v>
      </c>
      <c r="EH5" s="1367">
        <f t="shared" si="42"/>
        <v>473757.12199999997</v>
      </c>
      <c r="EI5" s="1367">
        <f t="shared" si="43"/>
        <v>318571.05800000002</v>
      </c>
      <c r="EL5" s="1372" t="s">
        <v>460</v>
      </c>
      <c r="EM5" s="1365">
        <v>47139060</v>
      </c>
      <c r="EN5" s="1365">
        <f t="shared" si="44"/>
        <v>47139.06</v>
      </c>
      <c r="EQ5" s="1364" t="s">
        <v>460</v>
      </c>
      <c r="ER5" s="1366">
        <v>754328180</v>
      </c>
      <c r="ES5" s="1366">
        <v>520896182</v>
      </c>
      <c r="ET5" s="1366">
        <v>233431998</v>
      </c>
      <c r="EU5" s="1366">
        <v>520896182</v>
      </c>
      <c r="EV5" s="1365">
        <f t="shared" si="45"/>
        <v>754328.18</v>
      </c>
      <c r="EW5" s="1365">
        <f t="shared" si="46"/>
        <v>520896.18199999997</v>
      </c>
      <c r="EX5" s="1365">
        <f t="shared" si="47"/>
        <v>520896.18199999997</v>
      </c>
      <c r="EY5" s="1365">
        <f t="shared" si="48"/>
        <v>233431.99799999999</v>
      </c>
      <c r="FB5" s="1372" t="s">
        <v>460</v>
      </c>
      <c r="FC5" s="1365">
        <v>47139060</v>
      </c>
      <c r="FD5" s="1365">
        <f t="shared" si="49"/>
        <v>47139.06</v>
      </c>
      <c r="FF5" s="1372" t="s">
        <v>460</v>
      </c>
      <c r="FG5" s="1365">
        <v>754328180</v>
      </c>
      <c r="FH5" s="1365">
        <v>568035242</v>
      </c>
      <c r="FI5" s="1365">
        <v>568035242</v>
      </c>
      <c r="FJ5" s="1365">
        <v>186292938</v>
      </c>
      <c r="FK5" s="1367">
        <f t="shared" si="50"/>
        <v>754328.18</v>
      </c>
      <c r="FL5" s="1367">
        <f t="shared" si="51"/>
        <v>568035.24199999997</v>
      </c>
      <c r="FM5" s="1367">
        <f t="shared" si="52"/>
        <v>568035.24199999997</v>
      </c>
      <c r="FN5" s="1367">
        <f t="shared" si="53"/>
        <v>186292.93799999999</v>
      </c>
      <c r="FQ5" s="1364" t="s">
        <v>460</v>
      </c>
      <c r="FR5" s="1366">
        <v>66572904</v>
      </c>
      <c r="FS5" s="1365">
        <f t="shared" si="54"/>
        <v>66572.903999999995</v>
      </c>
      <c r="FV5" s="1364" t="s">
        <v>460</v>
      </c>
      <c r="FW5" s="1366">
        <v>634769712</v>
      </c>
      <c r="FX5" s="1366">
        <v>634608146</v>
      </c>
      <c r="FY5" s="1366">
        <v>634608146</v>
      </c>
      <c r="FZ5" s="1366">
        <v>161566</v>
      </c>
      <c r="GA5" s="1367">
        <f t="shared" si="55"/>
        <v>634769.71200000006</v>
      </c>
      <c r="GB5" s="1367">
        <f t="shared" si="56"/>
        <v>634608.14599999995</v>
      </c>
      <c r="GC5" s="1367">
        <f t="shared" si="57"/>
        <v>634608.14599999995</v>
      </c>
      <c r="GD5" s="1367">
        <f t="shared" si="58"/>
        <v>161.566</v>
      </c>
    </row>
    <row r="6" spans="1:186" ht="15" customHeight="1" x14ac:dyDescent="0.2">
      <c r="A6" s="1364" t="s">
        <v>459</v>
      </c>
      <c r="B6" s="1366">
        <v>144602905</v>
      </c>
      <c r="C6" s="1366">
        <v>9159988</v>
      </c>
      <c r="D6" s="1366">
        <v>135442917</v>
      </c>
      <c r="E6" s="1366">
        <v>9159988</v>
      </c>
      <c r="F6" s="1366">
        <f t="shared" si="0"/>
        <v>149664.00667499998</v>
      </c>
      <c r="G6" s="1366">
        <f t="shared" si="1"/>
        <v>9480.5875799999994</v>
      </c>
      <c r="H6" s="1366">
        <f t="shared" si="2"/>
        <v>140183.41909499996</v>
      </c>
      <c r="I6" s="1366">
        <f t="shared" si="3"/>
        <v>9480.5875799999994</v>
      </c>
      <c r="L6" s="1364" t="s">
        <v>459</v>
      </c>
      <c r="M6" s="1366">
        <v>9159988</v>
      </c>
      <c r="N6" s="1366">
        <f t="shared" si="4"/>
        <v>9480.5875799999994</v>
      </c>
      <c r="Q6" s="1364" t="s">
        <v>459</v>
      </c>
      <c r="R6" s="1366">
        <v>144602905</v>
      </c>
      <c r="S6" s="1366">
        <v>18319976</v>
      </c>
      <c r="T6" s="1366">
        <v>126282929</v>
      </c>
      <c r="U6" s="1366">
        <v>18319976</v>
      </c>
      <c r="V6" s="1365">
        <f t="shared" si="5"/>
        <v>149664.00667499998</v>
      </c>
      <c r="W6" s="1365">
        <f t="shared" si="6"/>
        <v>18961.175159999999</v>
      </c>
      <c r="X6" s="1365">
        <f t="shared" si="7"/>
        <v>130702.831515</v>
      </c>
      <c r="Y6" s="1365">
        <f t="shared" si="8"/>
        <v>18961.175159999999</v>
      </c>
      <c r="AB6" s="1364" t="s">
        <v>459</v>
      </c>
      <c r="AC6" s="1366">
        <v>9159988</v>
      </c>
      <c r="AD6" s="1365">
        <f t="shared" si="9"/>
        <v>9480.5875799999994</v>
      </c>
      <c r="AG6" s="1364" t="s">
        <v>459</v>
      </c>
      <c r="AH6" s="1366">
        <v>144602905</v>
      </c>
      <c r="AI6" s="1366">
        <v>27479964</v>
      </c>
      <c r="AJ6" s="1366">
        <v>27479964</v>
      </c>
      <c r="AK6" s="1366">
        <v>117122941</v>
      </c>
      <c r="AL6" s="1365">
        <f t="shared" si="10"/>
        <v>149664.00667499998</v>
      </c>
      <c r="AM6" s="1365">
        <f t="shared" si="11"/>
        <v>28441.762739999998</v>
      </c>
      <c r="AN6" s="1365">
        <f t="shared" si="12"/>
        <v>28441.762739999998</v>
      </c>
      <c r="AO6" s="1365">
        <f t="shared" si="13"/>
        <v>121222.24393499999</v>
      </c>
      <c r="AR6" s="1364" t="s">
        <v>459</v>
      </c>
      <c r="AS6" s="1365">
        <v>9159988</v>
      </c>
      <c r="AT6" s="1365">
        <f t="shared" si="14"/>
        <v>9480.5875799999994</v>
      </c>
      <c r="AW6" s="1364" t="s">
        <v>459</v>
      </c>
      <c r="AX6" s="1366">
        <v>144602905</v>
      </c>
      <c r="AY6" s="1366">
        <v>36639952</v>
      </c>
      <c r="AZ6" s="1366">
        <v>36639952</v>
      </c>
      <c r="BA6" s="1366">
        <v>107962953</v>
      </c>
      <c r="BB6" s="1365">
        <f t="shared" si="15"/>
        <v>149664.00667499998</v>
      </c>
      <c r="BC6" s="1365">
        <f t="shared" si="16"/>
        <v>37922.350319999998</v>
      </c>
      <c r="BD6" s="1365">
        <f t="shared" si="17"/>
        <v>37922.350319999998</v>
      </c>
      <c r="BE6" s="1365">
        <f t="shared" si="18"/>
        <v>111741.65635499998</v>
      </c>
      <c r="BH6" s="1364" t="s">
        <v>459</v>
      </c>
      <c r="BI6" s="1365">
        <v>9159988</v>
      </c>
      <c r="BJ6" s="1365">
        <f t="shared" si="19"/>
        <v>9480.5875799999994</v>
      </c>
      <c r="BM6" s="1364" t="s">
        <v>459</v>
      </c>
      <c r="BN6" s="1365">
        <v>144602905</v>
      </c>
      <c r="BO6" s="1365">
        <v>45799940</v>
      </c>
      <c r="BP6" s="1365">
        <v>45799940</v>
      </c>
      <c r="BQ6" s="1365">
        <v>98802965</v>
      </c>
      <c r="BR6" s="1365">
        <f t="shared" si="20"/>
        <v>149664.00667499998</v>
      </c>
      <c r="BS6" s="1365">
        <f t="shared" si="21"/>
        <v>47402.937899999997</v>
      </c>
      <c r="BT6" s="1365">
        <f t="shared" si="22"/>
        <v>47402.937899999997</v>
      </c>
      <c r="BU6" s="1365">
        <f t="shared" si="23"/>
        <v>102261.06877499999</v>
      </c>
      <c r="BX6" s="1372" t="s">
        <v>459</v>
      </c>
      <c r="BY6" s="1365">
        <v>9159988</v>
      </c>
      <c r="BZ6" s="1365">
        <f t="shared" si="24"/>
        <v>9480.5875799999994</v>
      </c>
      <c r="CC6" s="1365" t="s">
        <v>459</v>
      </c>
      <c r="CD6" s="1365">
        <v>144602905</v>
      </c>
      <c r="CE6" s="1365">
        <v>54959928</v>
      </c>
      <c r="CF6" s="1365">
        <v>54959928</v>
      </c>
      <c r="CG6" s="1365">
        <v>89642977</v>
      </c>
      <c r="CH6" s="1365">
        <f t="shared" si="25"/>
        <v>149664.00667499998</v>
      </c>
      <c r="CI6" s="1365">
        <f t="shared" si="26"/>
        <v>56883.525479999997</v>
      </c>
      <c r="CJ6" s="1365">
        <f t="shared" si="27"/>
        <v>56883.525479999997</v>
      </c>
      <c r="CK6" s="1365">
        <f t="shared" si="28"/>
        <v>92780.481194999986</v>
      </c>
      <c r="CN6" s="1372" t="s">
        <v>459</v>
      </c>
      <c r="CO6" s="1365">
        <v>9159988</v>
      </c>
      <c r="CP6" s="1365">
        <f t="shared" si="29"/>
        <v>9159.9879999999994</v>
      </c>
      <c r="CS6" s="1364" t="s">
        <v>459</v>
      </c>
      <c r="CT6" s="1366">
        <v>144602905</v>
      </c>
      <c r="CU6" s="1366">
        <v>64119916</v>
      </c>
      <c r="CV6" s="1366">
        <v>64119916</v>
      </c>
      <c r="CW6" s="1366">
        <v>80482989</v>
      </c>
      <c r="CX6" s="1365">
        <f t="shared" si="30"/>
        <v>144602.905</v>
      </c>
      <c r="CY6" s="1365">
        <f t="shared" si="31"/>
        <v>64119.915999999997</v>
      </c>
      <c r="CZ6" s="1365">
        <f t="shared" si="32"/>
        <v>64119.915999999997</v>
      </c>
      <c r="DA6" s="1365">
        <f t="shared" si="33"/>
        <v>80482.989000000001</v>
      </c>
      <c r="DD6" s="1372" t="s">
        <v>459</v>
      </c>
      <c r="DE6" s="1365">
        <v>9441181</v>
      </c>
      <c r="DF6" s="1365">
        <f t="shared" si="34"/>
        <v>9441.1810000000005</v>
      </c>
      <c r="DJ6" s="1372" t="s">
        <v>459</v>
      </c>
      <c r="DK6" s="1365">
        <v>144602905</v>
      </c>
      <c r="DL6" s="1365">
        <v>73561097</v>
      </c>
      <c r="DM6" s="1365">
        <v>71041808</v>
      </c>
      <c r="DN6" s="1365">
        <v>73561097</v>
      </c>
      <c r="DO6" s="1365">
        <f t="shared" si="35"/>
        <v>144602.905</v>
      </c>
      <c r="DP6" s="1365">
        <f t="shared" si="36"/>
        <v>73561.096999999994</v>
      </c>
      <c r="DQ6" s="1365">
        <f t="shared" si="37"/>
        <v>71041.808000000005</v>
      </c>
      <c r="DR6" s="1365">
        <f t="shared" si="38"/>
        <v>73561.096999999994</v>
      </c>
      <c r="DV6" s="1364" t="s">
        <v>459</v>
      </c>
      <c r="DW6" s="1366">
        <v>10032735</v>
      </c>
      <c r="DX6" s="1373">
        <f t="shared" si="39"/>
        <v>10032.735000000001</v>
      </c>
      <c r="EA6" s="1364" t="s">
        <v>459</v>
      </c>
      <c r="EB6" s="1366">
        <v>144602905</v>
      </c>
      <c r="EC6" s="1366">
        <v>83593832</v>
      </c>
      <c r="ED6" s="1366">
        <v>83593832</v>
      </c>
      <c r="EE6" s="1366">
        <v>61009073</v>
      </c>
      <c r="EF6" s="1367">
        <f t="shared" si="40"/>
        <v>144602.905</v>
      </c>
      <c r="EG6" s="1367">
        <f t="shared" si="41"/>
        <v>83593.831999999995</v>
      </c>
      <c r="EH6" s="1367">
        <f t="shared" si="42"/>
        <v>83593.831999999995</v>
      </c>
      <c r="EI6" s="1367">
        <f t="shared" si="43"/>
        <v>61009.072999999997</v>
      </c>
      <c r="EL6" s="1372" t="s">
        <v>459</v>
      </c>
      <c r="EM6" s="1365">
        <v>9736958</v>
      </c>
      <c r="EN6" s="1365">
        <f t="shared" si="44"/>
        <v>9736.9580000000005</v>
      </c>
      <c r="EQ6" s="1364" t="s">
        <v>459</v>
      </c>
      <c r="ER6" s="1366">
        <v>144602905</v>
      </c>
      <c r="ES6" s="1366">
        <v>93330790</v>
      </c>
      <c r="ET6" s="1366">
        <v>51272115</v>
      </c>
      <c r="EU6" s="1366">
        <v>93330790</v>
      </c>
      <c r="EV6" s="1365">
        <f t="shared" si="45"/>
        <v>144602.905</v>
      </c>
      <c r="EW6" s="1365">
        <f t="shared" si="46"/>
        <v>93330.79</v>
      </c>
      <c r="EX6" s="1365">
        <f t="shared" si="47"/>
        <v>93330.79</v>
      </c>
      <c r="EY6" s="1365">
        <f t="shared" si="48"/>
        <v>51272.114999999998</v>
      </c>
      <c r="FB6" s="1372" t="s">
        <v>459</v>
      </c>
      <c r="FC6" s="1365">
        <v>9736958</v>
      </c>
      <c r="FD6" s="1365">
        <f t="shared" si="49"/>
        <v>9736.9580000000005</v>
      </c>
      <c r="FF6" s="1372" t="s">
        <v>459</v>
      </c>
      <c r="FG6" s="1365">
        <v>144602905</v>
      </c>
      <c r="FH6" s="1365">
        <v>103067748</v>
      </c>
      <c r="FI6" s="1365">
        <v>103067748</v>
      </c>
      <c r="FJ6" s="1365">
        <v>41535157</v>
      </c>
      <c r="FK6" s="1367">
        <f t="shared" si="50"/>
        <v>144602.905</v>
      </c>
      <c r="FL6" s="1367">
        <f t="shared" si="51"/>
        <v>103067.74800000001</v>
      </c>
      <c r="FM6" s="1367">
        <f t="shared" si="52"/>
        <v>103067.74800000001</v>
      </c>
      <c r="FN6" s="1367">
        <f t="shared" si="53"/>
        <v>41535.156999999999</v>
      </c>
      <c r="FQ6" s="1364" t="s">
        <v>459</v>
      </c>
      <c r="FR6" s="1366">
        <v>9968912</v>
      </c>
      <c r="FS6" s="1365">
        <f t="shared" si="54"/>
        <v>9968.9120000000003</v>
      </c>
      <c r="FV6" s="1364" t="s">
        <v>459</v>
      </c>
      <c r="FW6" s="1366">
        <v>113036660</v>
      </c>
      <c r="FX6" s="1366">
        <v>113036660</v>
      </c>
      <c r="FY6" s="1366">
        <v>113036660</v>
      </c>
      <c r="FZ6" s="1366">
        <v>0</v>
      </c>
      <c r="GA6" s="1367">
        <f t="shared" si="55"/>
        <v>113036.66</v>
      </c>
      <c r="GB6" s="1367">
        <f t="shared" si="56"/>
        <v>113036.66</v>
      </c>
      <c r="GC6" s="1367">
        <f t="shared" si="57"/>
        <v>113036.66</v>
      </c>
      <c r="GD6" s="1367">
        <f t="shared" si="58"/>
        <v>0</v>
      </c>
    </row>
    <row r="7" spans="1:186" ht="15" customHeight="1" x14ac:dyDescent="0.2">
      <c r="A7" s="1364" t="s">
        <v>528</v>
      </c>
      <c r="B7" s="1366">
        <v>18480028</v>
      </c>
      <c r="C7" s="1366">
        <v>1260678</v>
      </c>
      <c r="D7" s="1366">
        <v>17219350</v>
      </c>
      <c r="E7" s="1366">
        <v>1260678</v>
      </c>
      <c r="F7" s="1366">
        <f t="shared" si="0"/>
        <v>19126.828979999998</v>
      </c>
      <c r="G7" s="1366">
        <f t="shared" si="1"/>
        <v>1304.8017299999999</v>
      </c>
      <c r="H7" s="1366">
        <f t="shared" si="2"/>
        <v>17822.027249999996</v>
      </c>
      <c r="I7" s="1366">
        <f t="shared" si="3"/>
        <v>1304.8017299999999</v>
      </c>
      <c r="L7" s="1364" t="s">
        <v>528</v>
      </c>
      <c r="M7" s="1366">
        <v>1260678</v>
      </c>
      <c r="N7" s="1366">
        <f t="shared" si="4"/>
        <v>1304.8017299999999</v>
      </c>
      <c r="Q7" s="1364" t="s">
        <v>528</v>
      </c>
      <c r="R7" s="1366">
        <v>18480028</v>
      </c>
      <c r="S7" s="1366">
        <v>2521356</v>
      </c>
      <c r="T7" s="1366">
        <v>15958672</v>
      </c>
      <c r="U7" s="1366">
        <v>2521356</v>
      </c>
      <c r="V7" s="1365">
        <f t="shared" si="5"/>
        <v>19126.828979999998</v>
      </c>
      <c r="W7" s="1365">
        <f t="shared" si="6"/>
        <v>2609.6034599999998</v>
      </c>
      <c r="X7" s="1365">
        <f t="shared" si="7"/>
        <v>16517.22552</v>
      </c>
      <c r="Y7" s="1365">
        <f t="shared" si="8"/>
        <v>2609.6034599999998</v>
      </c>
      <c r="AB7" s="1364" t="s">
        <v>528</v>
      </c>
      <c r="AC7" s="1366">
        <v>1260678</v>
      </c>
      <c r="AD7" s="1365">
        <f t="shared" si="9"/>
        <v>1304.8017299999999</v>
      </c>
      <c r="AG7" s="1364" t="s">
        <v>528</v>
      </c>
      <c r="AH7" s="1366">
        <v>18480028</v>
      </c>
      <c r="AI7" s="1366">
        <v>3782034</v>
      </c>
      <c r="AJ7" s="1366">
        <v>3782034</v>
      </c>
      <c r="AK7" s="1366">
        <v>14697994</v>
      </c>
      <c r="AL7" s="1365">
        <f t="shared" si="10"/>
        <v>19126.828979999998</v>
      </c>
      <c r="AM7" s="1365">
        <f t="shared" si="11"/>
        <v>3914.4051899999999</v>
      </c>
      <c r="AN7" s="1365">
        <f t="shared" si="12"/>
        <v>3914.4051899999999</v>
      </c>
      <c r="AO7" s="1365">
        <f t="shared" si="13"/>
        <v>15212.423789999999</v>
      </c>
      <c r="AR7" s="1364" t="s">
        <v>528</v>
      </c>
      <c r="AS7" s="1365">
        <v>1275142</v>
      </c>
      <c r="AT7" s="1365">
        <f t="shared" si="14"/>
        <v>1319.77197</v>
      </c>
      <c r="AW7" s="1364" t="s">
        <v>528</v>
      </c>
      <c r="AX7" s="1366">
        <v>18480028</v>
      </c>
      <c r="AY7" s="1366">
        <v>5057176</v>
      </c>
      <c r="AZ7" s="1366">
        <v>5057176</v>
      </c>
      <c r="BA7" s="1366">
        <v>13422852</v>
      </c>
      <c r="BB7" s="1365">
        <f t="shared" si="15"/>
        <v>19126.828979999998</v>
      </c>
      <c r="BC7" s="1365">
        <f t="shared" si="16"/>
        <v>5234.1771600000002</v>
      </c>
      <c r="BD7" s="1365">
        <f t="shared" si="17"/>
        <v>5234.1771600000002</v>
      </c>
      <c r="BE7" s="1365">
        <f t="shared" si="18"/>
        <v>13892.651819999999</v>
      </c>
      <c r="BH7" s="1364" t="s">
        <v>528</v>
      </c>
      <c r="BI7" s="1365">
        <v>1316476</v>
      </c>
      <c r="BJ7" s="1365">
        <f t="shared" si="19"/>
        <v>1362.5526600000001</v>
      </c>
      <c r="BM7" s="1364" t="s">
        <v>528</v>
      </c>
      <c r="BN7" s="1365">
        <v>18480028</v>
      </c>
      <c r="BO7" s="1365">
        <v>6373652</v>
      </c>
      <c r="BP7" s="1365">
        <v>6373652</v>
      </c>
      <c r="BQ7" s="1365">
        <v>12106376</v>
      </c>
      <c r="BR7" s="1365">
        <f t="shared" si="20"/>
        <v>19126.828979999998</v>
      </c>
      <c r="BS7" s="1365">
        <f t="shared" si="21"/>
        <v>6596.7298199999996</v>
      </c>
      <c r="BT7" s="1365">
        <f t="shared" si="22"/>
        <v>6596.7298199999996</v>
      </c>
      <c r="BU7" s="1365">
        <f t="shared" si="23"/>
        <v>12530.09916</v>
      </c>
      <c r="BX7" s="1372" t="s">
        <v>528</v>
      </c>
      <c r="BY7" s="1365">
        <v>1316476</v>
      </c>
      <c r="BZ7" s="1365">
        <f t="shared" si="24"/>
        <v>1362.5526600000001</v>
      </c>
      <c r="CC7" s="1365" t="s">
        <v>528</v>
      </c>
      <c r="CD7" s="1365">
        <v>18480028</v>
      </c>
      <c r="CE7" s="1365">
        <v>7690128</v>
      </c>
      <c r="CF7" s="1365">
        <v>7690128</v>
      </c>
      <c r="CG7" s="1365">
        <v>10789900</v>
      </c>
      <c r="CH7" s="1365">
        <f t="shared" si="25"/>
        <v>19126.828979999998</v>
      </c>
      <c r="CI7" s="1365">
        <f t="shared" si="26"/>
        <v>7959.2824799999989</v>
      </c>
      <c r="CJ7" s="1365">
        <f t="shared" si="27"/>
        <v>7959.2824799999989</v>
      </c>
      <c r="CK7" s="1365">
        <f t="shared" si="28"/>
        <v>11167.546499999999</v>
      </c>
      <c r="CN7" s="1372" t="s">
        <v>528</v>
      </c>
      <c r="CO7" s="1365">
        <v>1316476</v>
      </c>
      <c r="CP7" s="1365">
        <f t="shared" si="29"/>
        <v>1316.4760000000001</v>
      </c>
      <c r="CS7" s="1364" t="s">
        <v>528</v>
      </c>
      <c r="CT7" s="1366">
        <v>18480028</v>
      </c>
      <c r="CU7" s="1366">
        <v>9006604</v>
      </c>
      <c r="CV7" s="1366">
        <v>9006604</v>
      </c>
      <c r="CW7" s="1366">
        <v>9473424</v>
      </c>
      <c r="CX7" s="1365">
        <f t="shared" si="30"/>
        <v>18480.027999999998</v>
      </c>
      <c r="CY7" s="1365">
        <f t="shared" si="31"/>
        <v>9006.6039999999994</v>
      </c>
      <c r="CZ7" s="1365">
        <f t="shared" si="32"/>
        <v>9006.6039999999994</v>
      </c>
      <c r="DA7" s="1365">
        <f t="shared" si="33"/>
        <v>9473.4240000000009</v>
      </c>
      <c r="DD7" s="1372" t="s">
        <v>528</v>
      </c>
      <c r="DE7" s="1365">
        <v>1396753</v>
      </c>
      <c r="DF7" s="1365">
        <f t="shared" si="34"/>
        <v>1396.7529999999999</v>
      </c>
      <c r="DJ7" s="1372" t="s">
        <v>528</v>
      </c>
      <c r="DK7" s="1365">
        <v>18480028</v>
      </c>
      <c r="DL7" s="1365">
        <v>10403357</v>
      </c>
      <c r="DM7" s="1365">
        <v>8076671</v>
      </c>
      <c r="DN7" s="1365">
        <v>10403357</v>
      </c>
      <c r="DO7" s="1365">
        <f t="shared" si="35"/>
        <v>18480.027999999998</v>
      </c>
      <c r="DP7" s="1365">
        <f t="shared" si="36"/>
        <v>10403.357</v>
      </c>
      <c r="DQ7" s="1365">
        <f t="shared" si="37"/>
        <v>8076.6710000000003</v>
      </c>
      <c r="DR7" s="1365">
        <f t="shared" si="38"/>
        <v>10403.357</v>
      </c>
      <c r="DV7" s="1364" t="s">
        <v>528</v>
      </c>
      <c r="DW7" s="1366">
        <v>1436684</v>
      </c>
      <c r="DX7" s="1373">
        <f t="shared" si="39"/>
        <v>1436.684</v>
      </c>
      <c r="EA7" s="1364" t="s">
        <v>528</v>
      </c>
      <c r="EB7" s="1366">
        <v>18480028</v>
      </c>
      <c r="EC7" s="1366">
        <v>11840041</v>
      </c>
      <c r="ED7" s="1366">
        <v>11840041</v>
      </c>
      <c r="EE7" s="1366">
        <v>6639987</v>
      </c>
      <c r="EF7" s="1367">
        <f t="shared" si="40"/>
        <v>18480.027999999998</v>
      </c>
      <c r="EG7" s="1367">
        <f t="shared" si="41"/>
        <v>11840.040999999999</v>
      </c>
      <c r="EH7" s="1367">
        <f t="shared" si="42"/>
        <v>11840.040999999999</v>
      </c>
      <c r="EI7" s="1367">
        <f t="shared" si="43"/>
        <v>6639.9870000000001</v>
      </c>
      <c r="EL7" s="1372" t="s">
        <v>528</v>
      </c>
      <c r="EM7" s="1365">
        <v>1436684</v>
      </c>
      <c r="EN7" s="1365">
        <f t="shared" si="44"/>
        <v>1436.684</v>
      </c>
      <c r="EQ7" s="1364" t="s">
        <v>528</v>
      </c>
      <c r="ER7" s="1366">
        <v>18480028</v>
      </c>
      <c r="ES7" s="1366">
        <v>13276725</v>
      </c>
      <c r="ET7" s="1366">
        <v>5203303</v>
      </c>
      <c r="EU7" s="1366">
        <v>13276725</v>
      </c>
      <c r="EV7" s="1365">
        <f t="shared" si="45"/>
        <v>18480.027999999998</v>
      </c>
      <c r="EW7" s="1365">
        <f t="shared" si="46"/>
        <v>13276.725</v>
      </c>
      <c r="EX7" s="1365">
        <f t="shared" si="47"/>
        <v>13276.725</v>
      </c>
      <c r="EY7" s="1365">
        <f t="shared" si="48"/>
        <v>5203.3029999999999</v>
      </c>
      <c r="FB7" s="1372" t="s">
        <v>528</v>
      </c>
      <c r="FC7" s="1365">
        <v>1436684</v>
      </c>
      <c r="FD7" s="1365">
        <f t="shared" si="49"/>
        <v>1436.684</v>
      </c>
      <c r="FF7" s="1372" t="s">
        <v>528</v>
      </c>
      <c r="FG7" s="1365">
        <v>18480028</v>
      </c>
      <c r="FH7" s="1365">
        <v>14713409</v>
      </c>
      <c r="FI7" s="1365">
        <v>14713409</v>
      </c>
      <c r="FJ7" s="1365">
        <v>3766619</v>
      </c>
      <c r="FK7" s="1367">
        <f t="shared" si="50"/>
        <v>18480.027999999998</v>
      </c>
      <c r="FL7" s="1367">
        <f t="shared" si="51"/>
        <v>14713.409</v>
      </c>
      <c r="FM7" s="1367">
        <f t="shared" si="52"/>
        <v>14713.409</v>
      </c>
      <c r="FN7" s="1367">
        <f t="shared" si="53"/>
        <v>3766.6190000000001</v>
      </c>
      <c r="FQ7" s="1364" t="s">
        <v>528</v>
      </c>
      <c r="FR7" s="1366">
        <v>1447032</v>
      </c>
      <c r="FS7" s="1365">
        <f t="shared" si="54"/>
        <v>1447.0319999999999</v>
      </c>
      <c r="FV7" s="1364" t="s">
        <v>528</v>
      </c>
      <c r="FW7" s="1366">
        <v>16160441</v>
      </c>
      <c r="FX7" s="1366">
        <v>16160441</v>
      </c>
      <c r="FY7" s="1366">
        <v>16160441</v>
      </c>
      <c r="FZ7" s="1366">
        <v>0</v>
      </c>
      <c r="GA7" s="1367">
        <f t="shared" si="55"/>
        <v>16160.441000000001</v>
      </c>
      <c r="GB7" s="1367">
        <f t="shared" si="56"/>
        <v>16160.441000000001</v>
      </c>
      <c r="GC7" s="1367">
        <f t="shared" si="57"/>
        <v>16160.441000000001</v>
      </c>
      <c r="GD7" s="1367">
        <f t="shared" si="58"/>
        <v>0</v>
      </c>
    </row>
    <row r="8" spans="1:186" ht="15" customHeight="1" x14ac:dyDescent="0.2">
      <c r="A8" s="1364" t="s">
        <v>458</v>
      </c>
      <c r="B8" s="1366">
        <v>100269412</v>
      </c>
      <c r="C8" s="1366">
        <v>6955489</v>
      </c>
      <c r="D8" s="1366">
        <v>93313923</v>
      </c>
      <c r="E8" s="1366">
        <v>6955489</v>
      </c>
      <c r="F8" s="1366">
        <f t="shared" si="0"/>
        <v>103778.84141999998</v>
      </c>
      <c r="G8" s="1366">
        <f t="shared" si="1"/>
        <v>7198.9311149999994</v>
      </c>
      <c r="H8" s="1366">
        <f t="shared" si="2"/>
        <v>96579.910304999983</v>
      </c>
      <c r="I8" s="1366">
        <f t="shared" si="3"/>
        <v>7198.9311149999994</v>
      </c>
      <c r="L8" s="1364" t="s">
        <v>458</v>
      </c>
      <c r="M8" s="1366">
        <v>6955489</v>
      </c>
      <c r="N8" s="1366">
        <f t="shared" si="4"/>
        <v>7198.9311149999994</v>
      </c>
      <c r="Q8" s="1364" t="s">
        <v>458</v>
      </c>
      <c r="R8" s="1366">
        <v>100269412</v>
      </c>
      <c r="S8" s="1366">
        <v>13910978</v>
      </c>
      <c r="T8" s="1366">
        <v>86358434</v>
      </c>
      <c r="U8" s="1366">
        <v>13910978</v>
      </c>
      <c r="V8" s="1365">
        <f t="shared" si="5"/>
        <v>103778.84141999998</v>
      </c>
      <c r="W8" s="1365">
        <f t="shared" si="6"/>
        <v>14397.862229999999</v>
      </c>
      <c r="X8" s="1365">
        <f t="shared" si="7"/>
        <v>89380.979189999984</v>
      </c>
      <c r="Y8" s="1365">
        <f t="shared" si="8"/>
        <v>14397.862229999999</v>
      </c>
      <c r="AB8" s="1364" t="s">
        <v>458</v>
      </c>
      <c r="AC8" s="1366">
        <v>6955489</v>
      </c>
      <c r="AD8" s="1365">
        <f t="shared" si="9"/>
        <v>7198.9311149999994</v>
      </c>
      <c r="AG8" s="1364" t="s">
        <v>458</v>
      </c>
      <c r="AH8" s="1366">
        <v>100269412</v>
      </c>
      <c r="AI8" s="1366">
        <v>20866467</v>
      </c>
      <c r="AJ8" s="1366">
        <v>20866467</v>
      </c>
      <c r="AK8" s="1366">
        <v>79402945</v>
      </c>
      <c r="AL8" s="1365">
        <f t="shared" si="10"/>
        <v>103778.84141999998</v>
      </c>
      <c r="AM8" s="1365">
        <f t="shared" si="11"/>
        <v>21596.793344999998</v>
      </c>
      <c r="AN8" s="1365">
        <f t="shared" si="12"/>
        <v>21596.793344999998</v>
      </c>
      <c r="AO8" s="1365">
        <f t="shared" si="13"/>
        <v>82182.048074999999</v>
      </c>
      <c r="AR8" s="1364" t="s">
        <v>458</v>
      </c>
      <c r="AS8" s="1365">
        <v>6955489</v>
      </c>
      <c r="AT8" s="1365">
        <f t="shared" si="14"/>
        <v>7198.9311149999994</v>
      </c>
      <c r="AW8" s="1364" t="s">
        <v>458</v>
      </c>
      <c r="AX8" s="1366">
        <v>100269412</v>
      </c>
      <c r="AY8" s="1366">
        <v>27821956</v>
      </c>
      <c r="AZ8" s="1366">
        <v>27821956</v>
      </c>
      <c r="BA8" s="1366">
        <v>72447456</v>
      </c>
      <c r="BB8" s="1365">
        <f t="shared" si="15"/>
        <v>103778.84141999998</v>
      </c>
      <c r="BC8" s="1365">
        <f t="shared" si="16"/>
        <v>28795.724459999998</v>
      </c>
      <c r="BD8" s="1365">
        <f t="shared" si="17"/>
        <v>28795.724459999998</v>
      </c>
      <c r="BE8" s="1365">
        <f t="shared" si="18"/>
        <v>74983.116959999999</v>
      </c>
      <c r="BH8" s="1364" t="s">
        <v>458</v>
      </c>
      <c r="BI8" s="1365">
        <v>6955489</v>
      </c>
      <c r="BJ8" s="1365">
        <f t="shared" si="19"/>
        <v>7198.9311149999994</v>
      </c>
      <c r="BM8" s="1364" t="s">
        <v>458</v>
      </c>
      <c r="BN8" s="1365">
        <v>100269412</v>
      </c>
      <c r="BO8" s="1365">
        <v>34777445</v>
      </c>
      <c r="BP8" s="1365">
        <v>34777445</v>
      </c>
      <c r="BQ8" s="1365">
        <v>65491967</v>
      </c>
      <c r="BR8" s="1365">
        <f t="shared" si="20"/>
        <v>103778.84141999998</v>
      </c>
      <c r="BS8" s="1365">
        <f t="shared" si="21"/>
        <v>35994.655574999997</v>
      </c>
      <c r="BT8" s="1365">
        <f t="shared" si="22"/>
        <v>35994.655574999997</v>
      </c>
      <c r="BU8" s="1365">
        <f t="shared" si="23"/>
        <v>67784.185844999985</v>
      </c>
      <c r="BX8" s="1372" t="s">
        <v>458</v>
      </c>
      <c r="BY8" s="1365">
        <v>6955489</v>
      </c>
      <c r="BZ8" s="1365">
        <f t="shared" si="24"/>
        <v>7198.9311149999994</v>
      </c>
      <c r="CC8" s="1365" t="s">
        <v>458</v>
      </c>
      <c r="CD8" s="1365">
        <v>100269412</v>
      </c>
      <c r="CE8" s="1365">
        <v>41732934</v>
      </c>
      <c r="CF8" s="1365">
        <v>41732934</v>
      </c>
      <c r="CG8" s="1365">
        <v>58536478</v>
      </c>
      <c r="CH8" s="1365">
        <f t="shared" si="25"/>
        <v>103778.84141999998</v>
      </c>
      <c r="CI8" s="1365">
        <f t="shared" si="26"/>
        <v>43193.586689999996</v>
      </c>
      <c r="CJ8" s="1365">
        <f t="shared" si="27"/>
        <v>43193.586689999996</v>
      </c>
      <c r="CK8" s="1365">
        <f t="shared" si="28"/>
        <v>60585.254730000001</v>
      </c>
      <c r="CN8" s="1372" t="s">
        <v>458</v>
      </c>
      <c r="CO8" s="1365">
        <v>6955489</v>
      </c>
      <c r="CP8" s="1365">
        <f t="shared" si="29"/>
        <v>6955.4889999999996</v>
      </c>
      <c r="CS8" s="1364" t="s">
        <v>458</v>
      </c>
      <c r="CT8" s="1366">
        <v>100269412</v>
      </c>
      <c r="CU8" s="1366">
        <v>48688423</v>
      </c>
      <c r="CV8" s="1366">
        <v>48688423</v>
      </c>
      <c r="CW8" s="1366">
        <v>51580989</v>
      </c>
      <c r="CX8" s="1365">
        <f t="shared" si="30"/>
        <v>100269.412</v>
      </c>
      <c r="CY8" s="1365">
        <f t="shared" si="31"/>
        <v>48688.423000000003</v>
      </c>
      <c r="CZ8" s="1365">
        <f t="shared" si="32"/>
        <v>48688.423000000003</v>
      </c>
      <c r="DA8" s="1365">
        <f t="shared" si="33"/>
        <v>51580.989000000001</v>
      </c>
      <c r="DD8" s="1372" t="s">
        <v>458</v>
      </c>
      <c r="DE8" s="1365">
        <v>7180445</v>
      </c>
      <c r="DF8" s="1365">
        <f t="shared" si="34"/>
        <v>7180.4449999999997</v>
      </c>
      <c r="DJ8" s="1372" t="s">
        <v>458</v>
      </c>
      <c r="DK8" s="1365">
        <v>100269412</v>
      </c>
      <c r="DL8" s="1365">
        <v>55868868</v>
      </c>
      <c r="DM8" s="1365">
        <v>44400544</v>
      </c>
      <c r="DN8" s="1365">
        <v>55868868</v>
      </c>
      <c r="DO8" s="1365">
        <f t="shared" si="35"/>
        <v>100269.412</v>
      </c>
      <c r="DP8" s="1365">
        <f t="shared" si="36"/>
        <v>55868.868000000002</v>
      </c>
      <c r="DQ8" s="1365">
        <f t="shared" si="37"/>
        <v>44400.544000000002</v>
      </c>
      <c r="DR8" s="1365">
        <f t="shared" si="38"/>
        <v>55868.868000000002</v>
      </c>
      <c r="DV8" s="1364" t="s">
        <v>458</v>
      </c>
      <c r="DW8" s="1366">
        <v>7653690</v>
      </c>
      <c r="DX8" s="1373">
        <f t="shared" si="39"/>
        <v>7653.69</v>
      </c>
      <c r="EA8" s="1364" t="s">
        <v>458</v>
      </c>
      <c r="EB8" s="1366">
        <v>100269412</v>
      </c>
      <c r="EC8" s="1366">
        <v>63522558</v>
      </c>
      <c r="ED8" s="1366">
        <v>63522558</v>
      </c>
      <c r="EE8" s="1366">
        <v>36746854</v>
      </c>
      <c r="EF8" s="1367">
        <f t="shared" si="40"/>
        <v>100269.412</v>
      </c>
      <c r="EG8" s="1367">
        <f t="shared" si="41"/>
        <v>63522.557999999997</v>
      </c>
      <c r="EH8" s="1367">
        <f t="shared" si="42"/>
        <v>63522.557999999997</v>
      </c>
      <c r="EI8" s="1367">
        <f t="shared" si="43"/>
        <v>36746.853999999999</v>
      </c>
      <c r="EL8" s="1372" t="s">
        <v>458</v>
      </c>
      <c r="EM8" s="1365">
        <v>7417068</v>
      </c>
      <c r="EN8" s="1365">
        <f t="shared" si="44"/>
        <v>7417.0680000000002</v>
      </c>
      <c r="EQ8" s="1364" t="s">
        <v>458</v>
      </c>
      <c r="ER8" s="1366">
        <v>100269412</v>
      </c>
      <c r="ES8" s="1366">
        <v>70939626</v>
      </c>
      <c r="ET8" s="1366">
        <v>29329786</v>
      </c>
      <c r="EU8" s="1366">
        <v>70939626</v>
      </c>
      <c r="EV8" s="1365">
        <f t="shared" si="45"/>
        <v>100269.412</v>
      </c>
      <c r="EW8" s="1365">
        <f t="shared" si="46"/>
        <v>70939.626000000004</v>
      </c>
      <c r="EX8" s="1365">
        <f t="shared" si="47"/>
        <v>70939.626000000004</v>
      </c>
      <c r="EY8" s="1365">
        <f t="shared" si="48"/>
        <v>29329.786</v>
      </c>
      <c r="FB8" s="1372" t="s">
        <v>458</v>
      </c>
      <c r="FC8" s="1365">
        <v>7417068</v>
      </c>
      <c r="FD8" s="1365">
        <f t="shared" si="49"/>
        <v>7417.0680000000002</v>
      </c>
      <c r="FF8" s="1372" t="s">
        <v>458</v>
      </c>
      <c r="FG8" s="1365">
        <v>100269412</v>
      </c>
      <c r="FH8" s="1365">
        <v>78356694</v>
      </c>
      <c r="FI8" s="1365">
        <v>78356694</v>
      </c>
      <c r="FJ8" s="1365">
        <v>21912718</v>
      </c>
      <c r="FK8" s="1367">
        <f t="shared" si="50"/>
        <v>100269.412</v>
      </c>
      <c r="FL8" s="1367">
        <f t="shared" si="51"/>
        <v>78356.694000000003</v>
      </c>
      <c r="FM8" s="1367">
        <f t="shared" si="52"/>
        <v>78356.694000000003</v>
      </c>
      <c r="FN8" s="1367">
        <f t="shared" si="53"/>
        <v>21912.718000000001</v>
      </c>
      <c r="FQ8" s="1364" t="s">
        <v>458</v>
      </c>
      <c r="FR8" s="1366">
        <v>7589439</v>
      </c>
      <c r="FS8" s="1365">
        <f t="shared" si="54"/>
        <v>7589.4390000000003</v>
      </c>
      <c r="FV8" s="1364" t="s">
        <v>458</v>
      </c>
      <c r="FW8" s="1366">
        <v>85946133</v>
      </c>
      <c r="FX8" s="1366">
        <v>85946133</v>
      </c>
      <c r="FY8" s="1366">
        <v>85946133</v>
      </c>
      <c r="FZ8" s="1366">
        <v>0</v>
      </c>
      <c r="GA8" s="1367">
        <f t="shared" si="55"/>
        <v>85946.133000000002</v>
      </c>
      <c r="GB8" s="1367">
        <f t="shared" si="56"/>
        <v>85946.133000000002</v>
      </c>
      <c r="GC8" s="1367">
        <f t="shared" si="57"/>
        <v>85946.133000000002</v>
      </c>
      <c r="GD8" s="1367">
        <f t="shared" si="58"/>
        <v>0</v>
      </c>
    </row>
    <row r="9" spans="1:186" ht="15" customHeight="1" x14ac:dyDescent="0.2">
      <c r="A9" s="1364" t="s">
        <v>529</v>
      </c>
      <c r="B9" s="1366">
        <v>9704836</v>
      </c>
      <c r="C9" s="1366">
        <v>778411</v>
      </c>
      <c r="D9" s="1366">
        <v>8926425</v>
      </c>
      <c r="E9" s="1366">
        <v>778411</v>
      </c>
      <c r="F9" s="1366">
        <f t="shared" si="0"/>
        <v>10044.505259999998</v>
      </c>
      <c r="G9" s="1366">
        <f t="shared" si="1"/>
        <v>805.65538499999991</v>
      </c>
      <c r="H9" s="1366">
        <f t="shared" si="2"/>
        <v>9238.8498749999981</v>
      </c>
      <c r="I9" s="1366">
        <f t="shared" si="3"/>
        <v>805.65538499999991</v>
      </c>
      <c r="L9" s="1364" t="s">
        <v>529</v>
      </c>
      <c r="M9" s="1366">
        <v>778411</v>
      </c>
      <c r="N9" s="1366">
        <f t="shared" si="4"/>
        <v>805.65538499999991</v>
      </c>
      <c r="Q9" s="1364" t="s">
        <v>529</v>
      </c>
      <c r="R9" s="1366">
        <v>9704836</v>
      </c>
      <c r="S9" s="1366">
        <v>1556822</v>
      </c>
      <c r="T9" s="1366">
        <v>8148014</v>
      </c>
      <c r="U9" s="1366">
        <v>1556822</v>
      </c>
      <c r="V9" s="1365">
        <f t="shared" si="5"/>
        <v>10044.505259999998</v>
      </c>
      <c r="W9" s="1365">
        <f t="shared" si="6"/>
        <v>1611.3107699999998</v>
      </c>
      <c r="X9" s="1365">
        <f t="shared" si="7"/>
        <v>8433.1944899999999</v>
      </c>
      <c r="Y9" s="1365">
        <f t="shared" si="8"/>
        <v>1611.3107699999998</v>
      </c>
      <c r="AB9" s="1364" t="s">
        <v>529</v>
      </c>
      <c r="AC9" s="1366">
        <v>778411</v>
      </c>
      <c r="AD9" s="1365">
        <f t="shared" si="9"/>
        <v>805.65538499999991</v>
      </c>
      <c r="AG9" s="1364" t="s">
        <v>529</v>
      </c>
      <c r="AH9" s="1366">
        <v>9704836</v>
      </c>
      <c r="AI9" s="1366">
        <v>2335233</v>
      </c>
      <c r="AJ9" s="1366">
        <v>2335233</v>
      </c>
      <c r="AK9" s="1366">
        <v>7369603</v>
      </c>
      <c r="AL9" s="1365">
        <f t="shared" si="10"/>
        <v>10044.505259999998</v>
      </c>
      <c r="AM9" s="1365">
        <f t="shared" si="11"/>
        <v>2416.9661550000001</v>
      </c>
      <c r="AN9" s="1365">
        <f t="shared" si="12"/>
        <v>2416.9661550000001</v>
      </c>
      <c r="AO9" s="1365">
        <f t="shared" si="13"/>
        <v>7627.5391049999998</v>
      </c>
      <c r="AR9" s="1364" t="s">
        <v>529</v>
      </c>
      <c r="AS9" s="1365">
        <v>778411</v>
      </c>
      <c r="AT9" s="1365">
        <f t="shared" si="14"/>
        <v>805.65538499999991</v>
      </c>
      <c r="AW9" s="1364" t="s">
        <v>529</v>
      </c>
      <c r="AX9" s="1366">
        <v>9704836</v>
      </c>
      <c r="AY9" s="1366">
        <v>3113644</v>
      </c>
      <c r="AZ9" s="1366">
        <v>3113644</v>
      </c>
      <c r="BA9" s="1366">
        <v>6591192</v>
      </c>
      <c r="BB9" s="1365">
        <f t="shared" si="15"/>
        <v>10044.505259999998</v>
      </c>
      <c r="BC9" s="1365">
        <f t="shared" si="16"/>
        <v>3222.6215399999996</v>
      </c>
      <c r="BD9" s="1365">
        <f t="shared" si="17"/>
        <v>3222.6215399999996</v>
      </c>
      <c r="BE9" s="1365">
        <f t="shared" si="18"/>
        <v>6821.8837199999998</v>
      </c>
      <c r="BH9" s="1364" t="s">
        <v>529</v>
      </c>
      <c r="BI9" s="1365">
        <v>778411</v>
      </c>
      <c r="BJ9" s="1365">
        <f t="shared" si="19"/>
        <v>805.65538499999991</v>
      </c>
      <c r="BM9" s="1364" t="s">
        <v>529</v>
      </c>
      <c r="BN9" s="1365">
        <v>9704836</v>
      </c>
      <c r="BO9" s="1365">
        <v>3892055</v>
      </c>
      <c r="BP9" s="1365">
        <v>3892055</v>
      </c>
      <c r="BQ9" s="1365">
        <v>5812781</v>
      </c>
      <c r="BR9" s="1365">
        <f t="shared" si="20"/>
        <v>10044.505259999998</v>
      </c>
      <c r="BS9" s="1365">
        <f t="shared" si="21"/>
        <v>4028.2769249999997</v>
      </c>
      <c r="BT9" s="1365">
        <f t="shared" si="22"/>
        <v>4028.2769249999997</v>
      </c>
      <c r="BU9" s="1365">
        <f t="shared" si="23"/>
        <v>6016.2283349999998</v>
      </c>
      <c r="BX9" s="1372" t="s">
        <v>529</v>
      </c>
      <c r="BY9" s="1365">
        <v>778411</v>
      </c>
      <c r="BZ9" s="1365">
        <f t="shared" si="24"/>
        <v>805.65538499999991</v>
      </c>
      <c r="CC9" s="1365" t="s">
        <v>529</v>
      </c>
      <c r="CD9" s="1365">
        <v>9704836</v>
      </c>
      <c r="CE9" s="1365">
        <v>4670466</v>
      </c>
      <c r="CF9" s="1365">
        <v>4670466</v>
      </c>
      <c r="CG9" s="1365">
        <v>5034370</v>
      </c>
      <c r="CH9" s="1365">
        <f t="shared" si="25"/>
        <v>10044.505259999998</v>
      </c>
      <c r="CI9" s="1365">
        <f t="shared" si="26"/>
        <v>4833.9323100000001</v>
      </c>
      <c r="CJ9" s="1365">
        <f t="shared" si="27"/>
        <v>4833.9323100000001</v>
      </c>
      <c r="CK9" s="1365">
        <f t="shared" si="28"/>
        <v>5210.5729499999998</v>
      </c>
      <c r="CN9" s="1372" t="s">
        <v>529</v>
      </c>
      <c r="CO9" s="1365">
        <v>778411</v>
      </c>
      <c r="CP9" s="1365">
        <f t="shared" si="29"/>
        <v>778.41099999999994</v>
      </c>
      <c r="CS9" s="1364" t="s">
        <v>529</v>
      </c>
      <c r="CT9" s="1366">
        <v>9704836</v>
      </c>
      <c r="CU9" s="1366">
        <v>5448877</v>
      </c>
      <c r="CV9" s="1366">
        <v>5448877</v>
      </c>
      <c r="CW9" s="1366">
        <v>4255959</v>
      </c>
      <c r="CX9" s="1365">
        <f t="shared" si="30"/>
        <v>9704.8359999999993</v>
      </c>
      <c r="CY9" s="1365">
        <f t="shared" si="31"/>
        <v>5448.8770000000004</v>
      </c>
      <c r="CZ9" s="1365">
        <f t="shared" si="32"/>
        <v>5448.8770000000004</v>
      </c>
      <c r="DA9" s="1365">
        <f t="shared" si="33"/>
        <v>4255.9589999999998</v>
      </c>
      <c r="DD9" s="1372" t="s">
        <v>529</v>
      </c>
      <c r="DE9" s="1365">
        <v>778411</v>
      </c>
      <c r="DF9" s="1365">
        <f t="shared" si="34"/>
        <v>778.41099999999994</v>
      </c>
      <c r="DJ9" s="1372" t="s">
        <v>529</v>
      </c>
      <c r="DK9" s="1365">
        <v>9704836</v>
      </c>
      <c r="DL9" s="1365">
        <v>6227288</v>
      </c>
      <c r="DM9" s="1365">
        <v>3477548</v>
      </c>
      <c r="DN9" s="1365">
        <v>6227288</v>
      </c>
      <c r="DO9" s="1365">
        <f t="shared" si="35"/>
        <v>9704.8359999999993</v>
      </c>
      <c r="DP9" s="1365">
        <f t="shared" si="36"/>
        <v>6227.2879999999996</v>
      </c>
      <c r="DQ9" s="1365">
        <f t="shared" si="37"/>
        <v>3477.5479999999998</v>
      </c>
      <c r="DR9" s="1365">
        <f t="shared" si="38"/>
        <v>6227.2879999999996</v>
      </c>
      <c r="DV9" s="1364" t="s">
        <v>529</v>
      </c>
      <c r="DW9" s="1366">
        <v>778411</v>
      </c>
      <c r="DX9" s="1373">
        <f t="shared" si="39"/>
        <v>778.41099999999994</v>
      </c>
      <c r="EA9" s="1364" t="s">
        <v>529</v>
      </c>
      <c r="EB9" s="1366">
        <v>9704836</v>
      </c>
      <c r="EC9" s="1366">
        <v>7005699</v>
      </c>
      <c r="ED9" s="1366">
        <v>7005699</v>
      </c>
      <c r="EE9" s="1366">
        <v>2699137</v>
      </c>
      <c r="EF9" s="1367">
        <f t="shared" si="40"/>
        <v>9704.8359999999993</v>
      </c>
      <c r="EG9" s="1367">
        <f t="shared" si="41"/>
        <v>7005.6989999999996</v>
      </c>
      <c r="EH9" s="1367">
        <f t="shared" si="42"/>
        <v>7005.6989999999996</v>
      </c>
      <c r="EI9" s="1367">
        <f t="shared" si="43"/>
        <v>2699.1370000000002</v>
      </c>
      <c r="EL9" s="1372" t="s">
        <v>529</v>
      </c>
      <c r="EM9" s="1365">
        <v>778411</v>
      </c>
      <c r="EN9" s="1365">
        <f t="shared" si="44"/>
        <v>778.41099999999994</v>
      </c>
      <c r="EQ9" s="1364" t="s">
        <v>529</v>
      </c>
      <c r="ER9" s="1366">
        <v>9704836</v>
      </c>
      <c r="ES9" s="1366">
        <v>7784110</v>
      </c>
      <c r="ET9" s="1366">
        <v>1920726</v>
      </c>
      <c r="EU9" s="1366">
        <v>7784110</v>
      </c>
      <c r="EV9" s="1365">
        <f t="shared" si="45"/>
        <v>9704.8359999999993</v>
      </c>
      <c r="EW9" s="1365">
        <f t="shared" si="46"/>
        <v>7784.11</v>
      </c>
      <c r="EX9" s="1365">
        <f t="shared" si="47"/>
        <v>7784.11</v>
      </c>
      <c r="EY9" s="1365">
        <f t="shared" si="48"/>
        <v>1920.7260000000001</v>
      </c>
      <c r="FB9" s="1372" t="s">
        <v>529</v>
      </c>
      <c r="FC9" s="1365">
        <v>778411</v>
      </c>
      <c r="FD9" s="1365">
        <f t="shared" si="49"/>
        <v>778.41099999999994</v>
      </c>
      <c r="FF9" s="1372" t="s">
        <v>529</v>
      </c>
      <c r="FG9" s="1365">
        <v>9704836</v>
      </c>
      <c r="FH9" s="1365">
        <v>8562521</v>
      </c>
      <c r="FI9" s="1365">
        <v>8562521</v>
      </c>
      <c r="FJ9" s="1365">
        <v>1142315</v>
      </c>
      <c r="FK9" s="1367">
        <f t="shared" si="50"/>
        <v>9704.8359999999993</v>
      </c>
      <c r="FL9" s="1367">
        <f t="shared" si="51"/>
        <v>8562.5210000000006</v>
      </c>
      <c r="FM9" s="1367">
        <f t="shared" si="52"/>
        <v>8562.5210000000006</v>
      </c>
      <c r="FN9" s="1367">
        <f t="shared" si="53"/>
        <v>1142.3150000000001</v>
      </c>
      <c r="FQ9" s="1364" t="s">
        <v>529</v>
      </c>
      <c r="FR9" s="1366">
        <v>811883</v>
      </c>
      <c r="FS9" s="1365">
        <f t="shared" si="54"/>
        <v>811.88300000000004</v>
      </c>
      <c r="FV9" s="1364" t="s">
        <v>529</v>
      </c>
      <c r="FW9" s="1366">
        <v>9374404</v>
      </c>
      <c r="FX9" s="1366">
        <v>9374404</v>
      </c>
      <c r="FY9" s="1366">
        <v>9374404</v>
      </c>
      <c r="FZ9" s="1366">
        <v>0</v>
      </c>
      <c r="GA9" s="1367">
        <f t="shared" si="55"/>
        <v>9374.4040000000005</v>
      </c>
      <c r="GB9" s="1367">
        <f t="shared" si="56"/>
        <v>9374.4040000000005</v>
      </c>
      <c r="GC9" s="1367">
        <f t="shared" si="57"/>
        <v>9374.4040000000005</v>
      </c>
      <c r="GD9" s="1367">
        <f t="shared" si="58"/>
        <v>0</v>
      </c>
    </row>
    <row r="10" spans="1:186" ht="15" customHeight="1" x14ac:dyDescent="0.2">
      <c r="A10" s="1364" t="s">
        <v>530</v>
      </c>
      <c r="B10" s="1366">
        <v>3624196</v>
      </c>
      <c r="C10" s="1366">
        <v>177466</v>
      </c>
      <c r="D10" s="1366">
        <v>3446730</v>
      </c>
      <c r="E10" s="1366">
        <v>177466</v>
      </c>
      <c r="F10" s="1366">
        <f t="shared" si="0"/>
        <v>3751.0428599999996</v>
      </c>
      <c r="G10" s="1366">
        <f t="shared" si="1"/>
        <v>183.67731000000001</v>
      </c>
      <c r="H10" s="1366">
        <f t="shared" si="2"/>
        <v>3567.3655499999995</v>
      </c>
      <c r="I10" s="1366">
        <f t="shared" si="3"/>
        <v>183.67731000000001</v>
      </c>
      <c r="L10" s="1364" t="s">
        <v>530</v>
      </c>
      <c r="M10" s="1366">
        <v>177466</v>
      </c>
      <c r="N10" s="1366">
        <f t="shared" si="4"/>
        <v>183.67731000000001</v>
      </c>
      <c r="Q10" s="1364" t="s">
        <v>530</v>
      </c>
      <c r="R10" s="1366">
        <v>3624196</v>
      </c>
      <c r="S10" s="1366">
        <v>354932</v>
      </c>
      <c r="T10" s="1366">
        <v>3269264</v>
      </c>
      <c r="U10" s="1366">
        <v>354932</v>
      </c>
      <c r="V10" s="1365">
        <f t="shared" si="5"/>
        <v>3751.0428599999996</v>
      </c>
      <c r="W10" s="1365">
        <f t="shared" si="6"/>
        <v>367.35462000000001</v>
      </c>
      <c r="X10" s="1365">
        <f t="shared" si="7"/>
        <v>3383.68824</v>
      </c>
      <c r="Y10" s="1365">
        <f t="shared" si="8"/>
        <v>367.35462000000001</v>
      </c>
      <c r="AB10" s="1364" t="s">
        <v>530</v>
      </c>
      <c r="AC10" s="1366">
        <v>177466</v>
      </c>
      <c r="AD10" s="1365">
        <f t="shared" si="9"/>
        <v>183.67731000000001</v>
      </c>
      <c r="AG10" s="1364" t="s">
        <v>530</v>
      </c>
      <c r="AH10" s="1366">
        <v>3624196</v>
      </c>
      <c r="AI10" s="1366">
        <v>532398</v>
      </c>
      <c r="AJ10" s="1366">
        <v>532398</v>
      </c>
      <c r="AK10" s="1366">
        <v>3091798</v>
      </c>
      <c r="AL10" s="1365">
        <f t="shared" si="10"/>
        <v>3751.0428599999996</v>
      </c>
      <c r="AM10" s="1365">
        <f t="shared" si="11"/>
        <v>551.03192999999999</v>
      </c>
      <c r="AN10" s="1365">
        <f t="shared" si="12"/>
        <v>551.03192999999999</v>
      </c>
      <c r="AO10" s="1365">
        <f t="shared" si="13"/>
        <v>3200.0109299999995</v>
      </c>
      <c r="AR10" s="1364" t="s">
        <v>530</v>
      </c>
      <c r="AS10" s="1365">
        <v>177466</v>
      </c>
      <c r="AT10" s="1365">
        <f t="shared" si="14"/>
        <v>183.67731000000001</v>
      </c>
      <c r="AW10" s="1364" t="s">
        <v>530</v>
      </c>
      <c r="AX10" s="1366">
        <v>3624196</v>
      </c>
      <c r="AY10" s="1366">
        <v>709864</v>
      </c>
      <c r="AZ10" s="1366">
        <v>709864</v>
      </c>
      <c r="BA10" s="1366">
        <v>2914332</v>
      </c>
      <c r="BB10" s="1365">
        <f t="shared" si="15"/>
        <v>3751.0428599999996</v>
      </c>
      <c r="BC10" s="1365">
        <f t="shared" si="16"/>
        <v>734.70924000000002</v>
      </c>
      <c r="BD10" s="1365">
        <f t="shared" si="17"/>
        <v>734.70924000000002</v>
      </c>
      <c r="BE10" s="1365">
        <f t="shared" si="18"/>
        <v>3016.3336199999994</v>
      </c>
      <c r="BH10" s="1364" t="s">
        <v>530</v>
      </c>
      <c r="BI10" s="1365">
        <v>177466</v>
      </c>
      <c r="BJ10" s="1365">
        <f t="shared" si="19"/>
        <v>183.67731000000001</v>
      </c>
      <c r="BM10" s="1364" t="s">
        <v>530</v>
      </c>
      <c r="BN10" s="1365">
        <v>3624196</v>
      </c>
      <c r="BO10" s="1365">
        <v>887330</v>
      </c>
      <c r="BP10" s="1365">
        <v>887330</v>
      </c>
      <c r="BQ10" s="1365">
        <v>2736866</v>
      </c>
      <c r="BR10" s="1365">
        <f t="shared" si="20"/>
        <v>3751.0428599999996</v>
      </c>
      <c r="BS10" s="1365">
        <f t="shared" si="21"/>
        <v>918.38654999999994</v>
      </c>
      <c r="BT10" s="1365">
        <f t="shared" si="22"/>
        <v>918.38654999999994</v>
      </c>
      <c r="BU10" s="1365">
        <f t="shared" si="23"/>
        <v>2832.6563099999998</v>
      </c>
      <c r="BX10" s="1372" t="s">
        <v>530</v>
      </c>
      <c r="BY10" s="1365">
        <v>177466</v>
      </c>
      <c r="BZ10" s="1365">
        <f t="shared" si="24"/>
        <v>183.67731000000001</v>
      </c>
      <c r="CC10" s="1365" t="s">
        <v>530</v>
      </c>
      <c r="CD10" s="1365">
        <v>3624196</v>
      </c>
      <c r="CE10" s="1365">
        <v>1064796</v>
      </c>
      <c r="CF10" s="1365">
        <v>1064796</v>
      </c>
      <c r="CG10" s="1365">
        <v>2559400</v>
      </c>
      <c r="CH10" s="1365">
        <f t="shared" si="25"/>
        <v>3751.0428599999996</v>
      </c>
      <c r="CI10" s="1365">
        <f t="shared" si="26"/>
        <v>1102.06386</v>
      </c>
      <c r="CJ10" s="1365">
        <f t="shared" si="27"/>
        <v>1102.06386</v>
      </c>
      <c r="CK10" s="1365">
        <f t="shared" si="28"/>
        <v>2648.9789999999998</v>
      </c>
      <c r="CN10" s="1372" t="s">
        <v>530</v>
      </c>
      <c r="CO10" s="1365">
        <v>177466</v>
      </c>
      <c r="CP10" s="1365">
        <f t="shared" si="29"/>
        <v>177.46600000000001</v>
      </c>
      <c r="CS10" s="1364" t="s">
        <v>530</v>
      </c>
      <c r="CT10" s="1366">
        <v>3624196</v>
      </c>
      <c r="CU10" s="1366">
        <v>1242262</v>
      </c>
      <c r="CV10" s="1366">
        <v>1242262</v>
      </c>
      <c r="CW10" s="1366">
        <v>2381934</v>
      </c>
      <c r="CX10" s="1365">
        <f t="shared" si="30"/>
        <v>3624.1959999999999</v>
      </c>
      <c r="CY10" s="1365">
        <f t="shared" si="31"/>
        <v>1242.2619999999999</v>
      </c>
      <c r="CZ10" s="1365">
        <f t="shared" si="32"/>
        <v>1242.2619999999999</v>
      </c>
      <c r="DA10" s="1365">
        <f t="shared" si="33"/>
        <v>2381.9340000000002</v>
      </c>
      <c r="DD10" s="1372" t="s">
        <v>530</v>
      </c>
      <c r="DE10" s="1365">
        <v>88733</v>
      </c>
      <c r="DF10" s="1365">
        <f t="shared" si="34"/>
        <v>88.733000000000004</v>
      </c>
      <c r="DJ10" s="1372" t="s">
        <v>530</v>
      </c>
      <c r="DK10" s="1365">
        <v>3624196</v>
      </c>
      <c r="DL10" s="1365">
        <v>1330995</v>
      </c>
      <c r="DM10" s="1365">
        <v>2293201</v>
      </c>
      <c r="DN10" s="1365">
        <v>1330995</v>
      </c>
      <c r="DO10" s="1365">
        <f t="shared" si="35"/>
        <v>3624.1959999999999</v>
      </c>
      <c r="DP10" s="1365">
        <f t="shared" si="36"/>
        <v>1330.9949999999999</v>
      </c>
      <c r="DQ10" s="1365">
        <f t="shared" si="37"/>
        <v>2293.201</v>
      </c>
      <c r="DR10" s="1365">
        <f t="shared" si="38"/>
        <v>1330.9949999999999</v>
      </c>
      <c r="DV10" s="1364" t="s">
        <v>530</v>
      </c>
      <c r="DW10" s="1366">
        <v>266199</v>
      </c>
      <c r="DX10" s="1373">
        <f t="shared" si="39"/>
        <v>266.19900000000001</v>
      </c>
      <c r="EA10" s="1364" t="s">
        <v>530</v>
      </c>
      <c r="EB10" s="1366">
        <v>3624196</v>
      </c>
      <c r="EC10" s="1366">
        <v>1597194</v>
      </c>
      <c r="ED10" s="1366">
        <v>1597194</v>
      </c>
      <c r="EE10" s="1366">
        <v>2027002</v>
      </c>
      <c r="EF10" s="1367">
        <f t="shared" si="40"/>
        <v>3624.1959999999999</v>
      </c>
      <c r="EG10" s="1367">
        <f t="shared" si="41"/>
        <v>1597.194</v>
      </c>
      <c r="EH10" s="1367">
        <f t="shared" si="42"/>
        <v>1597.194</v>
      </c>
      <c r="EI10" s="1367">
        <f t="shared" si="43"/>
        <v>2027.002</v>
      </c>
      <c r="EL10" s="1372" t="s">
        <v>530</v>
      </c>
      <c r="EM10" s="1365">
        <v>177466</v>
      </c>
      <c r="EN10" s="1365">
        <f t="shared" si="44"/>
        <v>177.46600000000001</v>
      </c>
      <c r="EQ10" s="1364" t="s">
        <v>530</v>
      </c>
      <c r="ER10" s="1366">
        <v>3624196</v>
      </c>
      <c r="ES10" s="1366">
        <v>1774660</v>
      </c>
      <c r="ET10" s="1366">
        <v>1849536</v>
      </c>
      <c r="EU10" s="1366">
        <v>1774660</v>
      </c>
      <c r="EV10" s="1365">
        <f t="shared" si="45"/>
        <v>3624.1959999999999</v>
      </c>
      <c r="EW10" s="1365">
        <f t="shared" si="46"/>
        <v>1774.66</v>
      </c>
      <c r="EX10" s="1365">
        <f t="shared" si="47"/>
        <v>1774.66</v>
      </c>
      <c r="EY10" s="1365">
        <f t="shared" si="48"/>
        <v>1849.5360000000001</v>
      </c>
      <c r="FB10" s="1372" t="s">
        <v>530</v>
      </c>
      <c r="FC10" s="1365">
        <v>177466</v>
      </c>
      <c r="FD10" s="1365">
        <f t="shared" si="49"/>
        <v>177.46600000000001</v>
      </c>
      <c r="FF10" s="1372" t="s">
        <v>530</v>
      </c>
      <c r="FG10" s="1365">
        <v>3624196</v>
      </c>
      <c r="FH10" s="1365">
        <v>1952126</v>
      </c>
      <c r="FI10" s="1365">
        <v>1952126</v>
      </c>
      <c r="FJ10" s="1365">
        <v>1672070</v>
      </c>
      <c r="FK10" s="1367">
        <f t="shared" si="50"/>
        <v>3624.1959999999999</v>
      </c>
      <c r="FL10" s="1367">
        <f t="shared" si="51"/>
        <v>1952.126</v>
      </c>
      <c r="FM10" s="1367">
        <f t="shared" si="52"/>
        <v>1952.126</v>
      </c>
      <c r="FN10" s="1367">
        <f t="shared" si="53"/>
        <v>1672.07</v>
      </c>
      <c r="FQ10" s="1364" t="s">
        <v>530</v>
      </c>
      <c r="FR10" s="1366">
        <v>185984</v>
      </c>
      <c r="FS10" s="1365">
        <f t="shared" si="54"/>
        <v>185.98400000000001</v>
      </c>
      <c r="FV10" s="1364" t="s">
        <v>530</v>
      </c>
      <c r="FW10" s="1366">
        <v>2138110</v>
      </c>
      <c r="FX10" s="1366">
        <v>2138110</v>
      </c>
      <c r="FY10" s="1366">
        <v>2138110</v>
      </c>
      <c r="FZ10" s="1366">
        <v>0</v>
      </c>
      <c r="GA10" s="1367">
        <f t="shared" si="55"/>
        <v>2138.11</v>
      </c>
      <c r="GB10" s="1367">
        <f t="shared" si="56"/>
        <v>2138.11</v>
      </c>
      <c r="GC10" s="1367">
        <f t="shared" si="57"/>
        <v>2138.11</v>
      </c>
      <c r="GD10" s="1367">
        <f t="shared" si="58"/>
        <v>0</v>
      </c>
    </row>
    <row r="11" spans="1:186" ht="15" customHeight="1" x14ac:dyDescent="0.2">
      <c r="A11" s="1364" t="s">
        <v>531</v>
      </c>
      <c r="B11" s="1366">
        <v>63244340</v>
      </c>
      <c r="C11" s="1366">
        <v>3675880</v>
      </c>
      <c r="D11" s="1366">
        <v>59568460</v>
      </c>
      <c r="E11" s="1366">
        <v>3675880</v>
      </c>
      <c r="F11" s="1366">
        <f t="shared" si="0"/>
        <v>65457.891899999988</v>
      </c>
      <c r="G11" s="1366">
        <f t="shared" si="1"/>
        <v>3804.5357999999997</v>
      </c>
      <c r="H11" s="1366">
        <f t="shared" si="2"/>
        <v>61653.356099999997</v>
      </c>
      <c r="I11" s="1366">
        <f t="shared" si="3"/>
        <v>3804.5357999999997</v>
      </c>
      <c r="L11" s="1364" t="s">
        <v>531</v>
      </c>
      <c r="M11" s="1366">
        <v>3675880</v>
      </c>
      <c r="N11" s="1366">
        <f t="shared" si="4"/>
        <v>3804.5357999999997</v>
      </c>
      <c r="Q11" s="1364" t="s">
        <v>531</v>
      </c>
      <c r="R11" s="1366">
        <v>63244340</v>
      </c>
      <c r="S11" s="1366">
        <v>7351760</v>
      </c>
      <c r="T11" s="1366">
        <v>55892580</v>
      </c>
      <c r="U11" s="1366">
        <v>7351760</v>
      </c>
      <c r="V11" s="1365">
        <f t="shared" si="5"/>
        <v>65457.891899999988</v>
      </c>
      <c r="W11" s="1365">
        <f t="shared" si="6"/>
        <v>7609.0715999999993</v>
      </c>
      <c r="X11" s="1365">
        <f t="shared" si="7"/>
        <v>57848.820299999999</v>
      </c>
      <c r="Y11" s="1365">
        <f t="shared" si="8"/>
        <v>7609.0715999999993</v>
      </c>
      <c r="AB11" s="1364" t="s">
        <v>531</v>
      </c>
      <c r="AC11" s="1366">
        <v>5318044</v>
      </c>
      <c r="AD11" s="1365">
        <f t="shared" si="9"/>
        <v>5504.1755399999993</v>
      </c>
      <c r="AG11" s="1364" t="s">
        <v>531</v>
      </c>
      <c r="AH11" s="1366">
        <v>63244340</v>
      </c>
      <c r="AI11" s="1366">
        <v>12669804</v>
      </c>
      <c r="AJ11" s="1366">
        <v>12669804</v>
      </c>
      <c r="AK11" s="1366">
        <v>50574536</v>
      </c>
      <c r="AL11" s="1365">
        <f t="shared" si="10"/>
        <v>65457.891899999988</v>
      </c>
      <c r="AM11" s="1365">
        <f t="shared" si="11"/>
        <v>13113.247139999999</v>
      </c>
      <c r="AN11" s="1365">
        <f t="shared" si="12"/>
        <v>13113.247139999999</v>
      </c>
      <c r="AO11" s="1365">
        <f t="shared" si="13"/>
        <v>52344.644759999996</v>
      </c>
      <c r="AR11" s="1364" t="s">
        <v>531</v>
      </c>
      <c r="AS11" s="1365">
        <v>3675880</v>
      </c>
      <c r="AT11" s="1365">
        <f t="shared" si="14"/>
        <v>3804.5357999999997</v>
      </c>
      <c r="AW11" s="1364" t="s">
        <v>531</v>
      </c>
      <c r="AX11" s="1366">
        <v>63244340</v>
      </c>
      <c r="AY11" s="1366">
        <v>16345684</v>
      </c>
      <c r="AZ11" s="1366">
        <v>16345684</v>
      </c>
      <c r="BA11" s="1366">
        <v>46898656</v>
      </c>
      <c r="BB11" s="1365">
        <f t="shared" si="15"/>
        <v>65457.891899999988</v>
      </c>
      <c r="BC11" s="1365">
        <f t="shared" si="16"/>
        <v>16917.782939999997</v>
      </c>
      <c r="BD11" s="1365">
        <f t="shared" si="17"/>
        <v>16917.782939999997</v>
      </c>
      <c r="BE11" s="1365">
        <f t="shared" si="18"/>
        <v>48540.108959999998</v>
      </c>
      <c r="BH11" s="1364" t="s">
        <v>531</v>
      </c>
      <c r="BI11" s="1365">
        <v>3675880</v>
      </c>
      <c r="BJ11" s="1365">
        <f t="shared" si="19"/>
        <v>3804.5357999999997</v>
      </c>
      <c r="BM11" s="1364" t="s">
        <v>531</v>
      </c>
      <c r="BN11" s="1365">
        <v>63244340</v>
      </c>
      <c r="BO11" s="1365">
        <v>20021564</v>
      </c>
      <c r="BP11" s="1365">
        <v>20021564</v>
      </c>
      <c r="BQ11" s="1365">
        <v>43222776</v>
      </c>
      <c r="BR11" s="1365">
        <f t="shared" si="20"/>
        <v>65457.891899999988</v>
      </c>
      <c r="BS11" s="1365">
        <f t="shared" si="21"/>
        <v>20722.318739999995</v>
      </c>
      <c r="BT11" s="1365">
        <f t="shared" si="22"/>
        <v>20722.318739999995</v>
      </c>
      <c r="BU11" s="1365">
        <f t="shared" si="23"/>
        <v>44735.573159999993</v>
      </c>
      <c r="BX11" s="1372" t="s">
        <v>531</v>
      </c>
      <c r="BY11" s="1365">
        <v>5318044</v>
      </c>
      <c r="BZ11" s="1365">
        <f t="shared" si="24"/>
        <v>5504.1755399999993</v>
      </c>
      <c r="CC11" s="1365" t="s">
        <v>531</v>
      </c>
      <c r="CD11" s="1365">
        <v>63244340</v>
      </c>
      <c r="CE11" s="1365">
        <v>25339608</v>
      </c>
      <c r="CF11" s="1365">
        <v>25339608</v>
      </c>
      <c r="CG11" s="1365">
        <v>37904732</v>
      </c>
      <c r="CH11" s="1365">
        <f t="shared" si="25"/>
        <v>65457.891899999988</v>
      </c>
      <c r="CI11" s="1365">
        <f t="shared" si="26"/>
        <v>26226.494279999999</v>
      </c>
      <c r="CJ11" s="1365">
        <f t="shared" si="27"/>
        <v>26226.494279999999</v>
      </c>
      <c r="CK11" s="1365">
        <f t="shared" si="28"/>
        <v>39231.397620000003</v>
      </c>
      <c r="CN11" s="1372" t="s">
        <v>531</v>
      </c>
      <c r="CO11" s="1365">
        <v>3675880</v>
      </c>
      <c r="CP11" s="1365">
        <f t="shared" si="29"/>
        <v>3675.88</v>
      </c>
      <c r="CS11" s="1364" t="s">
        <v>531</v>
      </c>
      <c r="CT11" s="1366">
        <v>63244340</v>
      </c>
      <c r="CU11" s="1366">
        <v>29015488</v>
      </c>
      <c r="CV11" s="1366">
        <v>29015488</v>
      </c>
      <c r="CW11" s="1366">
        <v>34228852</v>
      </c>
      <c r="CX11" s="1365">
        <f t="shared" si="30"/>
        <v>63244.34</v>
      </c>
      <c r="CY11" s="1365">
        <f t="shared" si="31"/>
        <v>29015.488000000001</v>
      </c>
      <c r="CZ11" s="1365">
        <f t="shared" si="32"/>
        <v>29015.488000000001</v>
      </c>
      <c r="DA11" s="1365">
        <f t="shared" si="33"/>
        <v>34228.851999999999</v>
      </c>
      <c r="DD11" s="1372" t="s">
        <v>531</v>
      </c>
      <c r="DE11" s="1365">
        <v>1837939</v>
      </c>
      <c r="DF11" s="1365">
        <f t="shared" si="34"/>
        <v>1837.9390000000001</v>
      </c>
      <c r="DJ11" s="1372" t="s">
        <v>531</v>
      </c>
      <c r="DK11" s="1365">
        <v>63244340</v>
      </c>
      <c r="DL11" s="1365">
        <v>30853427</v>
      </c>
      <c r="DM11" s="1365">
        <v>32390913</v>
      </c>
      <c r="DN11" s="1365">
        <v>30853427</v>
      </c>
      <c r="DO11" s="1365">
        <f t="shared" si="35"/>
        <v>63244.34</v>
      </c>
      <c r="DP11" s="1365">
        <f t="shared" si="36"/>
        <v>30853.427</v>
      </c>
      <c r="DQ11" s="1365">
        <f t="shared" si="37"/>
        <v>32390.913</v>
      </c>
      <c r="DR11" s="1365">
        <f t="shared" si="38"/>
        <v>30853.427</v>
      </c>
      <c r="DV11" s="1364" t="s">
        <v>531</v>
      </c>
      <c r="DW11" s="1366">
        <v>6882290</v>
      </c>
      <c r="DX11" s="1373">
        <f t="shared" si="39"/>
        <v>6882.29</v>
      </c>
      <c r="EA11" s="1364" t="s">
        <v>531</v>
      </c>
      <c r="EB11" s="1366">
        <v>63244340</v>
      </c>
      <c r="EC11" s="1366">
        <v>37735717</v>
      </c>
      <c r="ED11" s="1366">
        <v>37735717</v>
      </c>
      <c r="EE11" s="1366">
        <v>25508623</v>
      </c>
      <c r="EF11" s="1367">
        <f t="shared" si="40"/>
        <v>63244.34</v>
      </c>
      <c r="EG11" s="1367">
        <f t="shared" si="41"/>
        <v>37735.716999999997</v>
      </c>
      <c r="EH11" s="1367">
        <f t="shared" si="42"/>
        <v>37735.716999999997</v>
      </c>
      <c r="EI11" s="1367">
        <f t="shared" si="43"/>
        <v>25508.623</v>
      </c>
      <c r="EL11" s="1372" t="s">
        <v>531</v>
      </c>
      <c r="EM11" s="1365">
        <v>3675880</v>
      </c>
      <c r="EN11" s="1365">
        <f t="shared" si="44"/>
        <v>3675.88</v>
      </c>
      <c r="EQ11" s="1364" t="s">
        <v>531</v>
      </c>
      <c r="ER11" s="1366">
        <v>63244340</v>
      </c>
      <c r="ES11" s="1366">
        <v>41411597</v>
      </c>
      <c r="ET11" s="1366">
        <v>21832743</v>
      </c>
      <c r="EU11" s="1366">
        <v>41411597</v>
      </c>
      <c r="EV11" s="1365">
        <f t="shared" si="45"/>
        <v>63244.34</v>
      </c>
      <c r="EW11" s="1365">
        <f t="shared" si="46"/>
        <v>41411.597000000002</v>
      </c>
      <c r="EX11" s="1365">
        <f t="shared" si="47"/>
        <v>41411.597000000002</v>
      </c>
      <c r="EY11" s="1365">
        <f t="shared" si="48"/>
        <v>21832.742999999999</v>
      </c>
      <c r="FB11" s="1372" t="s">
        <v>531</v>
      </c>
      <c r="FC11" s="1365">
        <v>3675880</v>
      </c>
      <c r="FD11" s="1365">
        <f t="shared" si="49"/>
        <v>3675.88</v>
      </c>
      <c r="FF11" s="1372" t="s">
        <v>531</v>
      </c>
      <c r="FG11" s="1365">
        <v>63244340</v>
      </c>
      <c r="FH11" s="1365">
        <v>45087477</v>
      </c>
      <c r="FI11" s="1365">
        <v>45087477</v>
      </c>
      <c r="FJ11" s="1365">
        <v>18156863</v>
      </c>
      <c r="FK11" s="1367">
        <f t="shared" si="50"/>
        <v>63244.34</v>
      </c>
      <c r="FL11" s="1367">
        <f t="shared" si="51"/>
        <v>45087.476999999999</v>
      </c>
      <c r="FM11" s="1367">
        <f t="shared" si="52"/>
        <v>45087.476999999999</v>
      </c>
      <c r="FN11" s="1367">
        <f t="shared" si="53"/>
        <v>18156.863000000001</v>
      </c>
      <c r="FQ11" s="1364" t="s">
        <v>531</v>
      </c>
      <c r="FR11" s="1366">
        <v>5520761</v>
      </c>
      <c r="FS11" s="1365">
        <f t="shared" si="54"/>
        <v>5520.7610000000004</v>
      </c>
      <c r="FV11" s="1364" t="s">
        <v>531</v>
      </c>
      <c r="FW11" s="1366">
        <v>50608238</v>
      </c>
      <c r="FX11" s="1366">
        <v>50608238</v>
      </c>
      <c r="FY11" s="1366">
        <v>50608238</v>
      </c>
      <c r="FZ11" s="1366">
        <v>0</v>
      </c>
      <c r="GA11" s="1367">
        <f t="shared" si="55"/>
        <v>50608.237999999998</v>
      </c>
      <c r="GB11" s="1367">
        <f t="shared" si="56"/>
        <v>50608.237999999998</v>
      </c>
      <c r="GC11" s="1367">
        <f t="shared" si="57"/>
        <v>50608.237999999998</v>
      </c>
      <c r="GD11" s="1367">
        <f t="shared" si="58"/>
        <v>0</v>
      </c>
    </row>
    <row r="12" spans="1:186" ht="15" customHeight="1" x14ac:dyDescent="0.2">
      <c r="A12" s="1364" t="s">
        <v>532</v>
      </c>
      <c r="B12" s="1366">
        <v>94261556</v>
      </c>
      <c r="C12" s="1366">
        <v>6082551</v>
      </c>
      <c r="D12" s="1366">
        <v>88179005</v>
      </c>
      <c r="E12" s="1366">
        <v>6082551</v>
      </c>
      <c r="F12" s="1366">
        <f t="shared" si="0"/>
        <v>97560.710459999988</v>
      </c>
      <c r="G12" s="1366">
        <f t="shared" si="1"/>
        <v>6295.4402849999997</v>
      </c>
      <c r="H12" s="1366">
        <f t="shared" si="2"/>
        <v>91265.270174999998</v>
      </c>
      <c r="I12" s="1366">
        <f t="shared" si="3"/>
        <v>6295.4402849999997</v>
      </c>
      <c r="L12" s="1364" t="s">
        <v>532</v>
      </c>
      <c r="M12" s="1366">
        <v>6082551</v>
      </c>
      <c r="N12" s="1366">
        <f t="shared" si="4"/>
        <v>6295.4402849999997</v>
      </c>
      <c r="Q12" s="1364" t="s">
        <v>532</v>
      </c>
      <c r="R12" s="1366">
        <v>94261556</v>
      </c>
      <c r="S12" s="1366">
        <v>12165102</v>
      </c>
      <c r="T12" s="1366">
        <v>82096454</v>
      </c>
      <c r="U12" s="1366">
        <v>12165102</v>
      </c>
      <c r="V12" s="1365">
        <f t="shared" si="5"/>
        <v>97560.710459999988</v>
      </c>
      <c r="W12" s="1365">
        <f t="shared" si="6"/>
        <v>12590.880569999999</v>
      </c>
      <c r="X12" s="1365">
        <f t="shared" si="7"/>
        <v>84969.829889999994</v>
      </c>
      <c r="Y12" s="1365">
        <f t="shared" si="8"/>
        <v>12590.880569999999</v>
      </c>
      <c r="AB12" s="1364" t="s">
        <v>532</v>
      </c>
      <c r="AC12" s="1366">
        <v>6655745</v>
      </c>
      <c r="AD12" s="1365">
        <f t="shared" si="9"/>
        <v>6888.6960749999989</v>
      </c>
      <c r="AG12" s="1364" t="s">
        <v>532</v>
      </c>
      <c r="AH12" s="1366">
        <v>94261556</v>
      </c>
      <c r="AI12" s="1366">
        <v>18820847</v>
      </c>
      <c r="AJ12" s="1366">
        <v>18820847</v>
      </c>
      <c r="AK12" s="1366">
        <v>75440709</v>
      </c>
      <c r="AL12" s="1365">
        <f t="shared" si="10"/>
        <v>97560.710459999988</v>
      </c>
      <c r="AM12" s="1365">
        <f t="shared" si="11"/>
        <v>19479.576645000001</v>
      </c>
      <c r="AN12" s="1365">
        <f t="shared" si="12"/>
        <v>19479.576645000001</v>
      </c>
      <c r="AO12" s="1365">
        <f t="shared" si="13"/>
        <v>78081.133814999994</v>
      </c>
      <c r="AR12" s="1364" t="s">
        <v>532</v>
      </c>
      <c r="AS12" s="1365">
        <v>6084438</v>
      </c>
      <c r="AT12" s="1365">
        <f t="shared" si="14"/>
        <v>6297.3933299999999</v>
      </c>
      <c r="AW12" s="1364" t="s">
        <v>532</v>
      </c>
      <c r="AX12" s="1366">
        <v>94261556</v>
      </c>
      <c r="AY12" s="1366">
        <v>24905285</v>
      </c>
      <c r="AZ12" s="1366">
        <v>24905285</v>
      </c>
      <c r="BA12" s="1366">
        <v>69356271</v>
      </c>
      <c r="BB12" s="1365">
        <f t="shared" si="15"/>
        <v>97560.710459999988</v>
      </c>
      <c r="BC12" s="1365">
        <f t="shared" si="16"/>
        <v>25776.969974999996</v>
      </c>
      <c r="BD12" s="1365">
        <f t="shared" si="17"/>
        <v>25776.969974999996</v>
      </c>
      <c r="BE12" s="1365">
        <f t="shared" si="18"/>
        <v>71783.740484999988</v>
      </c>
      <c r="BH12" s="1364" t="s">
        <v>532</v>
      </c>
      <c r="BI12" s="1365">
        <v>6089833</v>
      </c>
      <c r="BJ12" s="1365">
        <f t="shared" si="19"/>
        <v>6302.9771549999987</v>
      </c>
      <c r="BM12" s="1364" t="s">
        <v>532</v>
      </c>
      <c r="BN12" s="1365">
        <v>94261556</v>
      </c>
      <c r="BO12" s="1365">
        <v>30995118</v>
      </c>
      <c r="BP12" s="1365">
        <v>30995118</v>
      </c>
      <c r="BQ12" s="1365">
        <v>63266438</v>
      </c>
      <c r="BR12" s="1365">
        <f t="shared" si="20"/>
        <v>97560.710459999988</v>
      </c>
      <c r="BS12" s="1365">
        <f t="shared" si="21"/>
        <v>32079.947129999997</v>
      </c>
      <c r="BT12" s="1365">
        <f t="shared" si="22"/>
        <v>32079.947129999997</v>
      </c>
      <c r="BU12" s="1365">
        <f t="shared" si="23"/>
        <v>65480.763329999994</v>
      </c>
      <c r="BX12" s="1372" t="s">
        <v>532</v>
      </c>
      <c r="BY12" s="1365">
        <v>6689596</v>
      </c>
      <c r="BZ12" s="1365">
        <f t="shared" si="24"/>
        <v>6923.731859999999</v>
      </c>
      <c r="CC12" s="1365" t="s">
        <v>532</v>
      </c>
      <c r="CD12" s="1365">
        <v>94261556</v>
      </c>
      <c r="CE12" s="1365">
        <v>37684714</v>
      </c>
      <c r="CF12" s="1365">
        <v>37684714</v>
      </c>
      <c r="CG12" s="1365">
        <v>56576842</v>
      </c>
      <c r="CH12" s="1365">
        <f t="shared" si="25"/>
        <v>97560.710459999988</v>
      </c>
      <c r="CI12" s="1365">
        <f t="shared" si="26"/>
        <v>39003.67899</v>
      </c>
      <c r="CJ12" s="1365">
        <f t="shared" si="27"/>
        <v>39003.67899</v>
      </c>
      <c r="CK12" s="1365">
        <f t="shared" si="28"/>
        <v>58557.031469999994</v>
      </c>
      <c r="CN12" s="1372" t="s">
        <v>532</v>
      </c>
      <c r="CO12" s="1365">
        <v>6089833</v>
      </c>
      <c r="CP12" s="1365">
        <f t="shared" si="29"/>
        <v>6089.8329999999996</v>
      </c>
      <c r="CS12" s="1364" t="s">
        <v>532</v>
      </c>
      <c r="CT12" s="1366">
        <v>94261556</v>
      </c>
      <c r="CU12" s="1366">
        <v>43774547</v>
      </c>
      <c r="CV12" s="1366">
        <v>43774547</v>
      </c>
      <c r="CW12" s="1366">
        <v>50487009</v>
      </c>
      <c r="CX12" s="1365">
        <f t="shared" si="30"/>
        <v>94261.555999999997</v>
      </c>
      <c r="CY12" s="1365">
        <f t="shared" si="31"/>
        <v>43774.546999999999</v>
      </c>
      <c r="CZ12" s="1365">
        <f t="shared" si="32"/>
        <v>43774.546999999999</v>
      </c>
      <c r="DA12" s="1365">
        <f t="shared" si="33"/>
        <v>50487.008999999998</v>
      </c>
      <c r="DD12" s="1372" t="s">
        <v>532</v>
      </c>
      <c r="DE12" s="1365">
        <v>6300381</v>
      </c>
      <c r="DF12" s="1365">
        <f t="shared" si="34"/>
        <v>6300.3810000000003</v>
      </c>
      <c r="DJ12" s="1372" t="s">
        <v>532</v>
      </c>
      <c r="DK12" s="1365">
        <v>94261556</v>
      </c>
      <c r="DL12" s="1365">
        <v>50074928</v>
      </c>
      <c r="DM12" s="1365">
        <v>44186628</v>
      </c>
      <c r="DN12" s="1365">
        <v>50074928</v>
      </c>
      <c r="DO12" s="1365">
        <f t="shared" si="35"/>
        <v>94261.555999999997</v>
      </c>
      <c r="DP12" s="1365">
        <f t="shared" si="36"/>
        <v>50074.928</v>
      </c>
      <c r="DQ12" s="1365">
        <f t="shared" si="37"/>
        <v>44186.627999999997</v>
      </c>
      <c r="DR12" s="1365">
        <f t="shared" si="38"/>
        <v>50074.928</v>
      </c>
      <c r="DV12" s="1364" t="s">
        <v>532</v>
      </c>
      <c r="DW12" s="1366">
        <v>7263868</v>
      </c>
      <c r="DX12" s="1373">
        <f t="shared" si="39"/>
        <v>7263.8680000000004</v>
      </c>
      <c r="EA12" s="1364" t="s">
        <v>532</v>
      </c>
      <c r="EB12" s="1366">
        <v>94261556</v>
      </c>
      <c r="EC12" s="1366">
        <v>57338796</v>
      </c>
      <c r="ED12" s="1366">
        <v>57338796</v>
      </c>
      <c r="EE12" s="1366">
        <v>36922760</v>
      </c>
      <c r="EF12" s="1367">
        <f t="shared" si="40"/>
        <v>94261.555999999997</v>
      </c>
      <c r="EG12" s="1367">
        <f t="shared" si="41"/>
        <v>57338.796000000002</v>
      </c>
      <c r="EH12" s="1367">
        <f t="shared" si="42"/>
        <v>57338.796000000002</v>
      </c>
      <c r="EI12" s="1367">
        <f t="shared" si="43"/>
        <v>36922.76</v>
      </c>
      <c r="EL12" s="1372" t="s">
        <v>532</v>
      </c>
      <c r="EM12" s="1365">
        <v>6481367</v>
      </c>
      <c r="EN12" s="1365">
        <f t="shared" si="44"/>
        <v>6481.3670000000002</v>
      </c>
      <c r="EQ12" s="1364" t="s">
        <v>532</v>
      </c>
      <c r="ER12" s="1366">
        <v>94261556</v>
      </c>
      <c r="ES12" s="1366">
        <v>63820163</v>
      </c>
      <c r="ET12" s="1366">
        <v>30441393</v>
      </c>
      <c r="EU12" s="1366">
        <v>63820163</v>
      </c>
      <c r="EV12" s="1365">
        <f t="shared" si="45"/>
        <v>94261.555999999997</v>
      </c>
      <c r="EW12" s="1365">
        <f t="shared" si="46"/>
        <v>63820.163</v>
      </c>
      <c r="EX12" s="1365">
        <f t="shared" si="47"/>
        <v>63820.163</v>
      </c>
      <c r="EY12" s="1365">
        <f t="shared" si="48"/>
        <v>30441.393</v>
      </c>
      <c r="FB12" s="1372" t="s">
        <v>532</v>
      </c>
      <c r="FC12" s="1365">
        <v>6481367</v>
      </c>
      <c r="FD12" s="1365">
        <f t="shared" si="49"/>
        <v>6481.3670000000002</v>
      </c>
      <c r="FF12" s="1372" t="s">
        <v>532</v>
      </c>
      <c r="FG12" s="1365">
        <v>94261556</v>
      </c>
      <c r="FH12" s="1365">
        <v>70301530</v>
      </c>
      <c r="FI12" s="1365">
        <v>70301530</v>
      </c>
      <c r="FJ12" s="1365">
        <v>23960026</v>
      </c>
      <c r="FK12" s="1367">
        <f t="shared" si="50"/>
        <v>94261.555999999997</v>
      </c>
      <c r="FL12" s="1367">
        <f t="shared" si="51"/>
        <v>70301.53</v>
      </c>
      <c r="FM12" s="1367">
        <f t="shared" si="52"/>
        <v>70301.53</v>
      </c>
      <c r="FN12" s="1367">
        <f t="shared" si="53"/>
        <v>23960.026000000002</v>
      </c>
      <c r="FQ12" s="1364" t="s">
        <v>532</v>
      </c>
      <c r="FR12" s="1366">
        <v>7271004</v>
      </c>
      <c r="FS12" s="1365">
        <f t="shared" si="54"/>
        <v>7271.0039999999999</v>
      </c>
      <c r="FV12" s="1364" t="s">
        <v>532</v>
      </c>
      <c r="FW12" s="1366">
        <v>77572534</v>
      </c>
      <c r="FX12" s="1366">
        <v>77572534</v>
      </c>
      <c r="FY12" s="1366">
        <v>77572534</v>
      </c>
      <c r="FZ12" s="1366">
        <v>0</v>
      </c>
      <c r="GA12" s="1367">
        <f t="shared" si="55"/>
        <v>77572.534</v>
      </c>
      <c r="GB12" s="1367">
        <f t="shared" si="56"/>
        <v>77572.534</v>
      </c>
      <c r="GC12" s="1367">
        <f t="shared" si="57"/>
        <v>77572.534</v>
      </c>
      <c r="GD12" s="1367">
        <f t="shared" si="58"/>
        <v>0</v>
      </c>
    </row>
    <row r="13" spans="1:186" ht="15" customHeight="1" x14ac:dyDescent="0.2">
      <c r="A13" s="1364" t="s">
        <v>533</v>
      </c>
      <c r="B13" s="1366">
        <v>234364651</v>
      </c>
      <c r="C13" s="1366">
        <v>15443431</v>
      </c>
      <c r="D13" s="1366">
        <v>218921220</v>
      </c>
      <c r="E13" s="1366">
        <v>15443431</v>
      </c>
      <c r="F13" s="1366">
        <f t="shared" si="0"/>
        <v>242567.41378499998</v>
      </c>
      <c r="G13" s="1366">
        <f t="shared" si="1"/>
        <v>15983.951084999999</v>
      </c>
      <c r="H13" s="1366">
        <f t="shared" si="2"/>
        <v>226583.46269999997</v>
      </c>
      <c r="I13" s="1366">
        <f t="shared" si="3"/>
        <v>15983.951084999999</v>
      </c>
      <c r="L13" s="1364" t="s">
        <v>533</v>
      </c>
      <c r="M13" s="1366">
        <v>15443431</v>
      </c>
      <c r="N13" s="1366">
        <f t="shared" si="4"/>
        <v>15983.951084999999</v>
      </c>
      <c r="Q13" s="1364" t="s">
        <v>533</v>
      </c>
      <c r="R13" s="1366">
        <v>234364651</v>
      </c>
      <c r="S13" s="1366">
        <v>30886862</v>
      </c>
      <c r="T13" s="1366">
        <v>203477789</v>
      </c>
      <c r="U13" s="1366">
        <v>30886862</v>
      </c>
      <c r="V13" s="1365">
        <f t="shared" si="5"/>
        <v>242567.41378499998</v>
      </c>
      <c r="W13" s="1365">
        <f t="shared" si="6"/>
        <v>31967.902169999998</v>
      </c>
      <c r="X13" s="1365">
        <f t="shared" si="7"/>
        <v>210599.51161499997</v>
      </c>
      <c r="Y13" s="1365">
        <f t="shared" si="8"/>
        <v>31967.902169999998</v>
      </c>
      <c r="AB13" s="1364" t="s">
        <v>533</v>
      </c>
      <c r="AC13" s="1366">
        <v>15443431</v>
      </c>
      <c r="AD13" s="1365">
        <f t="shared" si="9"/>
        <v>15983.951084999999</v>
      </c>
      <c r="AG13" s="1364" t="s">
        <v>533</v>
      </c>
      <c r="AH13" s="1366">
        <v>234364651</v>
      </c>
      <c r="AI13" s="1366">
        <v>46330293</v>
      </c>
      <c r="AJ13" s="1366">
        <v>46330293</v>
      </c>
      <c r="AK13" s="1366">
        <v>188034358</v>
      </c>
      <c r="AL13" s="1365">
        <f t="shared" si="10"/>
        <v>242567.41378499998</v>
      </c>
      <c r="AM13" s="1365">
        <f t="shared" si="11"/>
        <v>47951.853254999995</v>
      </c>
      <c r="AN13" s="1365">
        <f t="shared" si="12"/>
        <v>47951.853254999995</v>
      </c>
      <c r="AO13" s="1365">
        <f t="shared" si="13"/>
        <v>194615.56052999999</v>
      </c>
      <c r="AR13" s="1364" t="s">
        <v>533</v>
      </c>
      <c r="AS13" s="1365">
        <v>15443431</v>
      </c>
      <c r="AT13" s="1365">
        <f t="shared" si="14"/>
        <v>15983.951084999999</v>
      </c>
      <c r="AW13" s="1364" t="s">
        <v>533</v>
      </c>
      <c r="AX13" s="1366">
        <v>234364651</v>
      </c>
      <c r="AY13" s="1366">
        <v>61773724</v>
      </c>
      <c r="AZ13" s="1366">
        <v>61773724</v>
      </c>
      <c r="BA13" s="1366">
        <v>172590927</v>
      </c>
      <c r="BB13" s="1365">
        <f t="shared" si="15"/>
        <v>242567.41378499998</v>
      </c>
      <c r="BC13" s="1365">
        <f t="shared" si="16"/>
        <v>63935.804339999995</v>
      </c>
      <c r="BD13" s="1365">
        <f t="shared" si="17"/>
        <v>63935.804339999995</v>
      </c>
      <c r="BE13" s="1365">
        <f t="shared" si="18"/>
        <v>178631.60944499998</v>
      </c>
      <c r="BH13" s="1364" t="s">
        <v>533</v>
      </c>
      <c r="BI13" s="1365">
        <v>15443431</v>
      </c>
      <c r="BJ13" s="1365">
        <f t="shared" si="19"/>
        <v>15983.951084999999</v>
      </c>
      <c r="BM13" s="1364" t="s">
        <v>533</v>
      </c>
      <c r="BN13" s="1365">
        <v>234364651</v>
      </c>
      <c r="BO13" s="1365">
        <v>77217155</v>
      </c>
      <c r="BP13" s="1365">
        <v>77217155</v>
      </c>
      <c r="BQ13" s="1365">
        <v>157147496</v>
      </c>
      <c r="BR13" s="1365">
        <f t="shared" si="20"/>
        <v>242567.41378499998</v>
      </c>
      <c r="BS13" s="1365">
        <f t="shared" si="21"/>
        <v>79919.755424999996</v>
      </c>
      <c r="BT13" s="1365">
        <f t="shared" si="22"/>
        <v>79919.755424999996</v>
      </c>
      <c r="BU13" s="1365">
        <f t="shared" si="23"/>
        <v>162647.65836</v>
      </c>
      <c r="BX13" s="1372" t="s">
        <v>533</v>
      </c>
      <c r="BY13" s="1365">
        <v>15443431</v>
      </c>
      <c r="BZ13" s="1365">
        <f t="shared" si="24"/>
        <v>15983.951084999999</v>
      </c>
      <c r="CC13" s="1365" t="s">
        <v>533</v>
      </c>
      <c r="CD13" s="1365">
        <v>234364651</v>
      </c>
      <c r="CE13" s="1365">
        <v>92660586</v>
      </c>
      <c r="CF13" s="1365">
        <v>92660586</v>
      </c>
      <c r="CG13" s="1365">
        <v>141704065</v>
      </c>
      <c r="CH13" s="1365">
        <f t="shared" si="25"/>
        <v>242567.41378499998</v>
      </c>
      <c r="CI13" s="1365">
        <f t="shared" si="26"/>
        <v>95903.706509999989</v>
      </c>
      <c r="CJ13" s="1365">
        <f t="shared" si="27"/>
        <v>95903.706509999989</v>
      </c>
      <c r="CK13" s="1365">
        <f t="shared" si="28"/>
        <v>146663.70727499999</v>
      </c>
      <c r="CN13" s="1372" t="s">
        <v>533</v>
      </c>
      <c r="CO13" s="1365">
        <v>15443431</v>
      </c>
      <c r="CP13" s="1365">
        <f t="shared" si="29"/>
        <v>15443.431</v>
      </c>
      <c r="CS13" s="1364" t="s">
        <v>533</v>
      </c>
      <c r="CT13" s="1366">
        <v>234364651</v>
      </c>
      <c r="CU13" s="1366">
        <v>108104017</v>
      </c>
      <c r="CV13" s="1366">
        <v>108104017</v>
      </c>
      <c r="CW13" s="1366">
        <v>126260634</v>
      </c>
      <c r="CX13" s="1365">
        <f t="shared" si="30"/>
        <v>234364.65100000001</v>
      </c>
      <c r="CY13" s="1365">
        <f t="shared" si="31"/>
        <v>108104.01700000001</v>
      </c>
      <c r="CZ13" s="1365">
        <f t="shared" si="32"/>
        <v>108104.01700000001</v>
      </c>
      <c r="DA13" s="1365">
        <f t="shared" si="33"/>
        <v>126260.63400000001</v>
      </c>
      <c r="DD13" s="1372" t="s">
        <v>533</v>
      </c>
      <c r="DE13" s="1365">
        <v>15756343</v>
      </c>
      <c r="DF13" s="1365">
        <f t="shared" si="34"/>
        <v>15756.343000000001</v>
      </c>
      <c r="DJ13" s="1372" t="s">
        <v>533</v>
      </c>
      <c r="DK13" s="1365">
        <v>234364651</v>
      </c>
      <c r="DL13" s="1365">
        <v>123860360</v>
      </c>
      <c r="DM13" s="1365">
        <v>110504291</v>
      </c>
      <c r="DN13" s="1365">
        <v>123860360</v>
      </c>
      <c r="DO13" s="1365">
        <f t="shared" si="35"/>
        <v>234364.65100000001</v>
      </c>
      <c r="DP13" s="1365">
        <f t="shared" si="36"/>
        <v>123860.36</v>
      </c>
      <c r="DQ13" s="1365">
        <f t="shared" si="37"/>
        <v>110504.291</v>
      </c>
      <c r="DR13" s="1365">
        <f t="shared" si="38"/>
        <v>123860.36</v>
      </c>
      <c r="DV13" s="1364" t="s">
        <v>533</v>
      </c>
      <c r="DW13" s="1366">
        <v>17225752</v>
      </c>
      <c r="DX13" s="1373">
        <f t="shared" si="39"/>
        <v>17225.752</v>
      </c>
      <c r="EA13" s="1364" t="s">
        <v>533</v>
      </c>
      <c r="EB13" s="1366">
        <v>234364651</v>
      </c>
      <c r="EC13" s="1366">
        <v>141086112</v>
      </c>
      <c r="ED13" s="1366">
        <v>141086112</v>
      </c>
      <c r="EE13" s="1366">
        <v>93278539</v>
      </c>
      <c r="EF13" s="1367">
        <f t="shared" si="40"/>
        <v>234364.65100000001</v>
      </c>
      <c r="EG13" s="1367">
        <f t="shared" si="41"/>
        <v>141086.11199999999</v>
      </c>
      <c r="EH13" s="1367">
        <f t="shared" si="42"/>
        <v>141086.11199999999</v>
      </c>
      <c r="EI13" s="1367">
        <f t="shared" si="43"/>
        <v>93278.539000000004</v>
      </c>
      <c r="EL13" s="1372" t="s">
        <v>533</v>
      </c>
      <c r="EM13" s="1365">
        <v>16491048</v>
      </c>
      <c r="EN13" s="1365">
        <f t="shared" si="44"/>
        <v>16491.047999999999</v>
      </c>
      <c r="EQ13" s="1364" t="s">
        <v>533</v>
      </c>
      <c r="ER13" s="1366">
        <v>196364651</v>
      </c>
      <c r="ES13" s="1366">
        <v>157577160</v>
      </c>
      <c r="ET13" s="1366">
        <v>38787491</v>
      </c>
      <c r="EU13" s="1366">
        <v>157577160</v>
      </c>
      <c r="EV13" s="1365">
        <f t="shared" si="45"/>
        <v>196364.65100000001</v>
      </c>
      <c r="EW13" s="1365">
        <f t="shared" si="46"/>
        <v>157577.16</v>
      </c>
      <c r="EX13" s="1365">
        <f t="shared" si="47"/>
        <v>157577.16</v>
      </c>
      <c r="EY13" s="1365">
        <f t="shared" si="48"/>
        <v>38787.491000000002</v>
      </c>
      <c r="FB13" s="1372" t="s">
        <v>533</v>
      </c>
      <c r="FC13" s="1365">
        <v>16491048</v>
      </c>
      <c r="FD13" s="1365">
        <f t="shared" si="49"/>
        <v>16491.047999999999</v>
      </c>
      <c r="FF13" s="1372" t="s">
        <v>533</v>
      </c>
      <c r="FG13" s="1365">
        <v>196364651</v>
      </c>
      <c r="FH13" s="1365">
        <v>174068208</v>
      </c>
      <c r="FI13" s="1365">
        <v>174068208</v>
      </c>
      <c r="FJ13" s="1365">
        <v>22296443</v>
      </c>
      <c r="FK13" s="1367">
        <f t="shared" si="50"/>
        <v>196364.65100000001</v>
      </c>
      <c r="FL13" s="1367">
        <f t="shared" si="51"/>
        <v>174068.20800000001</v>
      </c>
      <c r="FM13" s="1367">
        <f t="shared" si="52"/>
        <v>174068.20800000001</v>
      </c>
      <c r="FN13" s="1367">
        <f t="shared" si="53"/>
        <v>22296.442999999999</v>
      </c>
      <c r="FQ13" s="1364" t="s">
        <v>533</v>
      </c>
      <c r="FR13" s="1366">
        <v>16617430</v>
      </c>
      <c r="FS13" s="1365">
        <f t="shared" si="54"/>
        <v>16617.43</v>
      </c>
      <c r="FV13" s="1364" t="s">
        <v>533</v>
      </c>
      <c r="FW13" s="1366">
        <v>190685638</v>
      </c>
      <c r="FX13" s="1366">
        <v>190685638</v>
      </c>
      <c r="FY13" s="1366">
        <v>190685638</v>
      </c>
      <c r="FZ13" s="1366">
        <v>0</v>
      </c>
      <c r="GA13" s="1367">
        <f t="shared" si="55"/>
        <v>190685.63800000001</v>
      </c>
      <c r="GB13" s="1367">
        <f t="shared" si="56"/>
        <v>190685.63800000001</v>
      </c>
      <c r="GC13" s="1367">
        <f t="shared" si="57"/>
        <v>190685.63800000001</v>
      </c>
      <c r="GD13" s="1367">
        <f t="shared" si="58"/>
        <v>0</v>
      </c>
    </row>
    <row r="14" spans="1:186" ht="15" customHeight="1" x14ac:dyDescent="0.2">
      <c r="A14" s="1364" t="s">
        <v>534</v>
      </c>
      <c r="B14" s="1366">
        <v>75479017</v>
      </c>
      <c r="C14" s="1366">
        <v>0</v>
      </c>
      <c r="D14" s="1366">
        <v>75479017</v>
      </c>
      <c r="E14" s="1366">
        <v>0</v>
      </c>
      <c r="F14" s="1366">
        <f t="shared" si="0"/>
        <v>78120.782594999997</v>
      </c>
      <c r="G14" s="1366">
        <f t="shared" si="1"/>
        <v>0</v>
      </c>
      <c r="H14" s="1366">
        <f t="shared" si="2"/>
        <v>78120.782594999997</v>
      </c>
      <c r="I14" s="1366">
        <f t="shared" si="3"/>
        <v>0</v>
      </c>
      <c r="L14" s="1364" t="s">
        <v>535</v>
      </c>
      <c r="M14" s="1366">
        <v>854460</v>
      </c>
      <c r="N14" s="1366">
        <f t="shared" si="4"/>
        <v>884.36609999999996</v>
      </c>
      <c r="Q14" s="1364" t="s">
        <v>534</v>
      </c>
      <c r="R14" s="1366">
        <v>75479017</v>
      </c>
      <c r="S14" s="1366">
        <v>0</v>
      </c>
      <c r="T14" s="1366">
        <v>75479017</v>
      </c>
      <c r="U14" s="1366">
        <v>0</v>
      </c>
      <c r="V14" s="1365">
        <f t="shared" si="5"/>
        <v>78120.782594999997</v>
      </c>
      <c r="W14" s="1365">
        <f t="shared" si="6"/>
        <v>0</v>
      </c>
      <c r="X14" s="1365">
        <f t="shared" si="7"/>
        <v>78120.782594999997</v>
      </c>
      <c r="Y14" s="1365">
        <f t="shared" si="8"/>
        <v>0</v>
      </c>
      <c r="AB14" s="1364" t="s">
        <v>534</v>
      </c>
      <c r="AC14" s="1366">
        <v>14936298</v>
      </c>
      <c r="AD14" s="1365">
        <f t="shared" si="9"/>
        <v>15459.068429999999</v>
      </c>
      <c r="AG14" s="1364" t="s">
        <v>534</v>
      </c>
      <c r="AH14" s="1366">
        <v>75479017</v>
      </c>
      <c r="AI14" s="1366">
        <v>14936298</v>
      </c>
      <c r="AJ14" s="1366">
        <v>14936298</v>
      </c>
      <c r="AK14" s="1366">
        <v>60542719</v>
      </c>
      <c r="AL14" s="1365">
        <f t="shared" si="10"/>
        <v>78120.782594999997</v>
      </c>
      <c r="AM14" s="1365">
        <f t="shared" si="11"/>
        <v>15459.068429999999</v>
      </c>
      <c r="AN14" s="1365">
        <f t="shared" si="12"/>
        <v>15459.068429999999</v>
      </c>
      <c r="AO14" s="1365">
        <f t="shared" si="13"/>
        <v>62661.71416499999</v>
      </c>
      <c r="AR14" s="1364" t="s">
        <v>534</v>
      </c>
      <c r="AS14" s="1365">
        <v>0</v>
      </c>
      <c r="AT14" s="1365">
        <f t="shared" si="14"/>
        <v>0</v>
      </c>
      <c r="AW14" s="1364" t="s">
        <v>534</v>
      </c>
      <c r="AX14" s="1366">
        <v>75479017</v>
      </c>
      <c r="AY14" s="1366">
        <v>14936298</v>
      </c>
      <c r="AZ14" s="1366">
        <v>14936298</v>
      </c>
      <c r="BA14" s="1366">
        <v>60542719</v>
      </c>
      <c r="BB14" s="1365">
        <f t="shared" si="15"/>
        <v>78120.782594999997</v>
      </c>
      <c r="BC14" s="1365">
        <f t="shared" si="16"/>
        <v>15459.068429999999</v>
      </c>
      <c r="BD14" s="1365">
        <f t="shared" si="17"/>
        <v>15459.068429999999</v>
      </c>
      <c r="BE14" s="1365">
        <f t="shared" si="18"/>
        <v>62661.71416499999</v>
      </c>
      <c r="BH14" s="1364" t="s">
        <v>535</v>
      </c>
      <c r="BI14" s="1365">
        <v>854460</v>
      </c>
      <c r="BJ14" s="1365">
        <f t="shared" si="19"/>
        <v>884.36609999999996</v>
      </c>
      <c r="BM14" s="1364" t="s">
        <v>534</v>
      </c>
      <c r="BN14" s="1365">
        <v>75479017</v>
      </c>
      <c r="BO14" s="1365">
        <v>14936298</v>
      </c>
      <c r="BP14" s="1365">
        <v>14936298</v>
      </c>
      <c r="BQ14" s="1365">
        <v>60542719</v>
      </c>
      <c r="BR14" s="1365">
        <f t="shared" si="20"/>
        <v>78120.782594999997</v>
      </c>
      <c r="BS14" s="1365">
        <f t="shared" si="21"/>
        <v>15459.068429999999</v>
      </c>
      <c r="BT14" s="1365">
        <f t="shared" si="22"/>
        <v>15459.068429999999</v>
      </c>
      <c r="BU14" s="1365">
        <f t="shared" si="23"/>
        <v>62661.71416499999</v>
      </c>
      <c r="BX14" s="1372" t="s">
        <v>534</v>
      </c>
      <c r="BY14" s="1365">
        <v>14936298</v>
      </c>
      <c r="BZ14" s="1365">
        <f t="shared" si="24"/>
        <v>15459.068429999999</v>
      </c>
      <c r="CC14" s="1365" t="s">
        <v>534</v>
      </c>
      <c r="CD14" s="1365">
        <v>75479017</v>
      </c>
      <c r="CE14" s="1365">
        <v>29872596</v>
      </c>
      <c r="CF14" s="1365">
        <v>29872596</v>
      </c>
      <c r="CG14" s="1365">
        <v>45606421</v>
      </c>
      <c r="CH14" s="1365">
        <f t="shared" si="25"/>
        <v>78120.782594999997</v>
      </c>
      <c r="CI14" s="1365">
        <f t="shared" si="26"/>
        <v>30918.136859999999</v>
      </c>
      <c r="CJ14" s="1365">
        <f t="shared" si="27"/>
        <v>30918.136859999999</v>
      </c>
      <c r="CK14" s="1365">
        <f t="shared" si="28"/>
        <v>47202.645734999998</v>
      </c>
      <c r="CN14" s="1372" t="s">
        <v>534</v>
      </c>
      <c r="CO14" s="1365">
        <v>0</v>
      </c>
      <c r="CP14" s="1365">
        <f t="shared" si="29"/>
        <v>0</v>
      </c>
      <c r="CS14" s="1364" t="s">
        <v>534</v>
      </c>
      <c r="CT14" s="1366">
        <v>75479017</v>
      </c>
      <c r="CU14" s="1366">
        <v>29872596</v>
      </c>
      <c r="CV14" s="1366">
        <v>29872596</v>
      </c>
      <c r="CW14" s="1366">
        <v>45606421</v>
      </c>
      <c r="CX14" s="1365">
        <f t="shared" si="30"/>
        <v>75479.017000000007</v>
      </c>
      <c r="CY14" s="1365">
        <f t="shared" si="31"/>
        <v>29872.596000000001</v>
      </c>
      <c r="CZ14" s="1365">
        <f t="shared" si="32"/>
        <v>29872.596000000001</v>
      </c>
      <c r="DA14" s="1365">
        <f t="shared" si="33"/>
        <v>45606.421000000002</v>
      </c>
      <c r="DD14" s="1372" t="s">
        <v>535</v>
      </c>
      <c r="DE14" s="1365">
        <v>944178</v>
      </c>
      <c r="DF14" s="1365">
        <f t="shared" si="34"/>
        <v>944.178</v>
      </c>
      <c r="DJ14" s="1372" t="s">
        <v>534</v>
      </c>
      <c r="DK14" s="1365">
        <v>75479017</v>
      </c>
      <c r="DL14" s="1365">
        <v>29872596</v>
      </c>
      <c r="DM14" s="1365">
        <v>45606421</v>
      </c>
      <c r="DN14" s="1365">
        <v>29872596</v>
      </c>
      <c r="DO14" s="1365">
        <f t="shared" si="35"/>
        <v>75479.017000000007</v>
      </c>
      <c r="DP14" s="1365">
        <f t="shared" si="36"/>
        <v>29872.596000000001</v>
      </c>
      <c r="DQ14" s="1365">
        <f t="shared" si="37"/>
        <v>45606.421000000002</v>
      </c>
      <c r="DR14" s="1365">
        <f t="shared" si="38"/>
        <v>29872.596000000001</v>
      </c>
      <c r="DV14" s="1364" t="s">
        <v>534</v>
      </c>
      <c r="DW14" s="1366">
        <v>15399001</v>
      </c>
      <c r="DX14" s="1373">
        <f t="shared" si="39"/>
        <v>15399.001</v>
      </c>
      <c r="EA14" s="1364" t="s">
        <v>534</v>
      </c>
      <c r="EB14" s="1366">
        <v>75479017</v>
      </c>
      <c r="EC14" s="1366">
        <v>45271597</v>
      </c>
      <c r="ED14" s="1366">
        <v>45271597</v>
      </c>
      <c r="EE14" s="1366">
        <v>30207420</v>
      </c>
      <c r="EF14" s="1367">
        <f t="shared" si="40"/>
        <v>75479.017000000007</v>
      </c>
      <c r="EG14" s="1367">
        <f t="shared" si="41"/>
        <v>45271.597000000002</v>
      </c>
      <c r="EH14" s="1367">
        <f t="shared" si="42"/>
        <v>45271.597000000002</v>
      </c>
      <c r="EI14" s="1367">
        <f t="shared" si="43"/>
        <v>30207.42</v>
      </c>
      <c r="EL14" s="1372" t="s">
        <v>534</v>
      </c>
      <c r="EM14" s="1365">
        <v>0</v>
      </c>
      <c r="EN14" s="1365">
        <f t="shared" si="44"/>
        <v>0</v>
      </c>
      <c r="EQ14" s="1364" t="s">
        <v>534</v>
      </c>
      <c r="ER14" s="1366">
        <v>75479017</v>
      </c>
      <c r="ES14" s="1366">
        <v>45271597</v>
      </c>
      <c r="ET14" s="1366">
        <v>30207420</v>
      </c>
      <c r="EU14" s="1366">
        <v>45271597</v>
      </c>
      <c r="EV14" s="1365">
        <f t="shared" si="45"/>
        <v>75479.017000000007</v>
      </c>
      <c r="EW14" s="1365">
        <f t="shared" si="46"/>
        <v>45271.597000000002</v>
      </c>
      <c r="EX14" s="1365">
        <f t="shared" si="47"/>
        <v>45271.597000000002</v>
      </c>
      <c r="EY14" s="1365">
        <f t="shared" si="48"/>
        <v>30207.42</v>
      </c>
      <c r="FB14" s="1372" t="s">
        <v>535</v>
      </c>
      <c r="FC14" s="1365">
        <v>944178</v>
      </c>
      <c r="FD14" s="1365">
        <f t="shared" si="49"/>
        <v>944.178</v>
      </c>
      <c r="FF14" s="1372" t="s">
        <v>534</v>
      </c>
      <c r="FG14" s="1365">
        <v>75479017</v>
      </c>
      <c r="FH14" s="1365">
        <v>45271597</v>
      </c>
      <c r="FI14" s="1365">
        <v>45271597</v>
      </c>
      <c r="FJ14" s="1365">
        <v>30207420</v>
      </c>
      <c r="FK14" s="1367">
        <f t="shared" si="50"/>
        <v>75479.017000000007</v>
      </c>
      <c r="FL14" s="1367">
        <f t="shared" si="51"/>
        <v>45271.597000000002</v>
      </c>
      <c r="FM14" s="1367">
        <f t="shared" si="52"/>
        <v>45271.597000000002</v>
      </c>
      <c r="FN14" s="1367">
        <f t="shared" si="53"/>
        <v>30207.42</v>
      </c>
      <c r="FQ14" s="1364" t="s">
        <v>534</v>
      </c>
      <c r="FR14" s="1366">
        <v>16194192</v>
      </c>
      <c r="FS14" s="1365">
        <f t="shared" si="54"/>
        <v>16194.191999999999</v>
      </c>
      <c r="FV14" s="1364" t="s">
        <v>534</v>
      </c>
      <c r="FW14" s="1366">
        <v>61465789</v>
      </c>
      <c r="FX14" s="1366">
        <v>61465789</v>
      </c>
      <c r="FY14" s="1366">
        <v>61465789</v>
      </c>
      <c r="FZ14" s="1366">
        <v>0</v>
      </c>
      <c r="GA14" s="1367">
        <f t="shared" si="55"/>
        <v>61465.788999999997</v>
      </c>
      <c r="GB14" s="1367">
        <f t="shared" si="56"/>
        <v>61465.788999999997</v>
      </c>
      <c r="GC14" s="1367">
        <f t="shared" si="57"/>
        <v>61465.788999999997</v>
      </c>
      <c r="GD14" s="1367">
        <f t="shared" si="58"/>
        <v>0</v>
      </c>
    </row>
    <row r="15" spans="1:186" ht="15" customHeight="1" x14ac:dyDescent="0.2">
      <c r="A15" s="1364" t="s">
        <v>535</v>
      </c>
      <c r="B15" s="1366">
        <v>22953239</v>
      </c>
      <c r="C15" s="1366">
        <v>854460</v>
      </c>
      <c r="D15" s="1366">
        <v>22098779</v>
      </c>
      <c r="E15" s="1366">
        <v>854460</v>
      </c>
      <c r="F15" s="1366">
        <f t="shared" si="0"/>
        <v>23756.602364999999</v>
      </c>
      <c r="G15" s="1366">
        <f t="shared" si="1"/>
        <v>884.36609999999996</v>
      </c>
      <c r="H15" s="1366">
        <f t="shared" si="2"/>
        <v>22872.236264999996</v>
      </c>
      <c r="I15" s="1366">
        <f t="shared" si="3"/>
        <v>884.36609999999996</v>
      </c>
      <c r="L15" s="1364" t="s">
        <v>867</v>
      </c>
      <c r="M15" s="1366">
        <v>2112000</v>
      </c>
      <c r="N15" s="1366">
        <f t="shared" si="4"/>
        <v>2185.9199999999996</v>
      </c>
      <c r="Q15" s="1364" t="s">
        <v>535</v>
      </c>
      <c r="R15" s="1366">
        <v>22953239</v>
      </c>
      <c r="S15" s="1366">
        <v>1708920</v>
      </c>
      <c r="T15" s="1366">
        <v>21244319</v>
      </c>
      <c r="U15" s="1366">
        <v>1708920</v>
      </c>
      <c r="V15" s="1365">
        <f t="shared" si="5"/>
        <v>23756.602364999999</v>
      </c>
      <c r="W15" s="1365">
        <f t="shared" si="6"/>
        <v>1768.7321999999999</v>
      </c>
      <c r="X15" s="1365">
        <f t="shared" si="7"/>
        <v>21987.870164999997</v>
      </c>
      <c r="Y15" s="1365">
        <f t="shared" si="8"/>
        <v>1768.7321999999999</v>
      </c>
      <c r="AB15" s="1364" t="s">
        <v>535</v>
      </c>
      <c r="AC15" s="1366">
        <v>854460</v>
      </c>
      <c r="AD15" s="1365">
        <f t="shared" si="9"/>
        <v>884.36609999999996</v>
      </c>
      <c r="AG15" s="1364" t="s">
        <v>535</v>
      </c>
      <c r="AH15" s="1366">
        <v>22953239</v>
      </c>
      <c r="AI15" s="1366">
        <v>2563380</v>
      </c>
      <c r="AJ15" s="1366">
        <v>2563380</v>
      </c>
      <c r="AK15" s="1366">
        <v>20389859</v>
      </c>
      <c r="AL15" s="1365">
        <f t="shared" si="10"/>
        <v>23756.602364999999</v>
      </c>
      <c r="AM15" s="1365">
        <f t="shared" si="11"/>
        <v>2653.0983000000001</v>
      </c>
      <c r="AN15" s="1365">
        <f t="shared" si="12"/>
        <v>2653.0983000000001</v>
      </c>
      <c r="AO15" s="1365">
        <f t="shared" si="13"/>
        <v>21103.504064999997</v>
      </c>
      <c r="AR15" s="1364" t="s">
        <v>535</v>
      </c>
      <c r="AS15" s="1365">
        <v>854460</v>
      </c>
      <c r="AT15" s="1365">
        <f t="shared" si="14"/>
        <v>884.36609999999996</v>
      </c>
      <c r="AW15" s="1364" t="s">
        <v>535</v>
      </c>
      <c r="AX15" s="1366">
        <v>22953239</v>
      </c>
      <c r="AY15" s="1366">
        <v>3417840</v>
      </c>
      <c r="AZ15" s="1366">
        <v>3417840</v>
      </c>
      <c r="BA15" s="1366">
        <v>19535399</v>
      </c>
      <c r="BB15" s="1365">
        <f t="shared" si="15"/>
        <v>23756.602364999999</v>
      </c>
      <c r="BC15" s="1365">
        <f t="shared" si="16"/>
        <v>3537.4643999999998</v>
      </c>
      <c r="BD15" s="1365">
        <f t="shared" si="17"/>
        <v>3537.4643999999998</v>
      </c>
      <c r="BE15" s="1365">
        <f t="shared" si="18"/>
        <v>20219.137964999998</v>
      </c>
      <c r="BH15" s="1364" t="s">
        <v>867</v>
      </c>
      <c r="BI15" s="1365">
        <v>2112000</v>
      </c>
      <c r="BJ15" s="1365">
        <f t="shared" si="19"/>
        <v>2185.9199999999996</v>
      </c>
      <c r="BM15" s="1364" t="s">
        <v>535</v>
      </c>
      <c r="BN15" s="1365">
        <v>22953239</v>
      </c>
      <c r="BO15" s="1365">
        <v>4272300</v>
      </c>
      <c r="BP15" s="1365">
        <v>4272300</v>
      </c>
      <c r="BQ15" s="1365">
        <v>18680939</v>
      </c>
      <c r="BR15" s="1365">
        <f t="shared" si="20"/>
        <v>23756.602364999999</v>
      </c>
      <c r="BS15" s="1365">
        <f t="shared" si="21"/>
        <v>4421.8305</v>
      </c>
      <c r="BT15" s="1365">
        <f t="shared" si="22"/>
        <v>4421.8305</v>
      </c>
      <c r="BU15" s="1365">
        <f t="shared" si="23"/>
        <v>19334.771864999995</v>
      </c>
      <c r="BX15" s="1372" t="s">
        <v>535</v>
      </c>
      <c r="BY15" s="1365">
        <v>854460</v>
      </c>
      <c r="BZ15" s="1365">
        <f t="shared" si="24"/>
        <v>884.36609999999996</v>
      </c>
      <c r="CC15" s="1365" t="s">
        <v>535</v>
      </c>
      <c r="CD15" s="1365">
        <v>22953239</v>
      </c>
      <c r="CE15" s="1365">
        <v>5126760</v>
      </c>
      <c r="CF15" s="1365">
        <v>5126760</v>
      </c>
      <c r="CG15" s="1365">
        <v>17826479</v>
      </c>
      <c r="CH15" s="1365">
        <f t="shared" si="25"/>
        <v>23756.602364999999</v>
      </c>
      <c r="CI15" s="1365">
        <f t="shared" si="26"/>
        <v>5306.1966000000002</v>
      </c>
      <c r="CJ15" s="1365">
        <f t="shared" si="27"/>
        <v>5306.1966000000002</v>
      </c>
      <c r="CK15" s="1365">
        <f t="shared" si="28"/>
        <v>18450.405765</v>
      </c>
      <c r="CN15" s="1372" t="s">
        <v>535</v>
      </c>
      <c r="CO15" s="1365">
        <v>854460</v>
      </c>
      <c r="CP15" s="1365">
        <f t="shared" si="29"/>
        <v>854.46</v>
      </c>
      <c r="CS15" s="1364" t="s">
        <v>535</v>
      </c>
      <c r="CT15" s="1366">
        <v>22953239</v>
      </c>
      <c r="CU15" s="1366">
        <v>5981220</v>
      </c>
      <c r="CV15" s="1366">
        <v>5981220</v>
      </c>
      <c r="CW15" s="1366">
        <v>16972019</v>
      </c>
      <c r="CX15" s="1365">
        <f t="shared" si="30"/>
        <v>22953.239000000001</v>
      </c>
      <c r="CY15" s="1365">
        <f t="shared" si="31"/>
        <v>5981.22</v>
      </c>
      <c r="CZ15" s="1365">
        <f t="shared" si="32"/>
        <v>5981.22</v>
      </c>
      <c r="DA15" s="1365">
        <f t="shared" si="33"/>
        <v>16972.019</v>
      </c>
      <c r="DD15" s="1372" t="s">
        <v>867</v>
      </c>
      <c r="DE15" s="1365">
        <v>2112000</v>
      </c>
      <c r="DF15" s="1365">
        <f t="shared" si="34"/>
        <v>2112</v>
      </c>
      <c r="DJ15" s="1372" t="s">
        <v>535</v>
      </c>
      <c r="DK15" s="1365">
        <v>22953239</v>
      </c>
      <c r="DL15" s="1365">
        <v>6925398</v>
      </c>
      <c r="DM15" s="1365">
        <v>16027841</v>
      </c>
      <c r="DN15" s="1365">
        <v>6925398</v>
      </c>
      <c r="DO15" s="1365">
        <f t="shared" si="35"/>
        <v>22953.239000000001</v>
      </c>
      <c r="DP15" s="1365">
        <f t="shared" si="36"/>
        <v>6925.3980000000001</v>
      </c>
      <c r="DQ15" s="1365">
        <f t="shared" si="37"/>
        <v>16027.841</v>
      </c>
      <c r="DR15" s="1365">
        <f t="shared" si="38"/>
        <v>6925.3980000000001</v>
      </c>
      <c r="DV15" s="1364" t="s">
        <v>535</v>
      </c>
      <c r="DW15" s="1366">
        <v>944178</v>
      </c>
      <c r="DX15" s="1373">
        <f t="shared" si="39"/>
        <v>944.178</v>
      </c>
      <c r="EA15" s="1364" t="s">
        <v>535</v>
      </c>
      <c r="EB15" s="1366">
        <v>22953239</v>
      </c>
      <c r="EC15" s="1366">
        <v>7869576</v>
      </c>
      <c r="ED15" s="1366">
        <v>7869576</v>
      </c>
      <c r="EE15" s="1366">
        <v>15083663</v>
      </c>
      <c r="EF15" s="1367">
        <f t="shared" si="40"/>
        <v>22953.239000000001</v>
      </c>
      <c r="EG15" s="1367">
        <f t="shared" si="41"/>
        <v>7869.576</v>
      </c>
      <c r="EH15" s="1367">
        <f t="shared" si="42"/>
        <v>7869.576</v>
      </c>
      <c r="EI15" s="1367">
        <f t="shared" si="43"/>
        <v>15083.663</v>
      </c>
      <c r="EL15" s="1372" t="s">
        <v>535</v>
      </c>
      <c r="EM15" s="1365">
        <v>944178</v>
      </c>
      <c r="EN15" s="1365">
        <f t="shared" si="44"/>
        <v>944.178</v>
      </c>
      <c r="EQ15" s="1364" t="s">
        <v>535</v>
      </c>
      <c r="ER15" s="1366">
        <v>22953239</v>
      </c>
      <c r="ES15" s="1366">
        <v>8813754</v>
      </c>
      <c r="ET15" s="1366">
        <v>14139485</v>
      </c>
      <c r="EU15" s="1366">
        <v>8813754</v>
      </c>
      <c r="EV15" s="1365">
        <f t="shared" si="45"/>
        <v>22953.239000000001</v>
      </c>
      <c r="EW15" s="1365">
        <f t="shared" si="46"/>
        <v>8813.7540000000008</v>
      </c>
      <c r="EX15" s="1365">
        <f t="shared" si="47"/>
        <v>8813.7540000000008</v>
      </c>
      <c r="EY15" s="1365">
        <f t="shared" si="48"/>
        <v>14139.485000000001</v>
      </c>
      <c r="FB15" s="1372" t="s">
        <v>345</v>
      </c>
      <c r="FC15" s="1365">
        <v>1629490</v>
      </c>
      <c r="FD15" s="1365">
        <f t="shared" si="49"/>
        <v>1629.49</v>
      </c>
      <c r="FF15" s="1372" t="s">
        <v>535</v>
      </c>
      <c r="FG15" s="1365">
        <v>22953239</v>
      </c>
      <c r="FH15" s="1365">
        <v>9757932</v>
      </c>
      <c r="FI15" s="1365">
        <v>9757932</v>
      </c>
      <c r="FJ15" s="1365">
        <v>13195307</v>
      </c>
      <c r="FK15" s="1367">
        <f t="shared" si="50"/>
        <v>22953.239000000001</v>
      </c>
      <c r="FL15" s="1367">
        <f t="shared" si="51"/>
        <v>9757.9320000000007</v>
      </c>
      <c r="FM15" s="1367">
        <f t="shared" si="52"/>
        <v>9757.9320000000007</v>
      </c>
      <c r="FN15" s="1367">
        <f t="shared" si="53"/>
        <v>13195.307000000001</v>
      </c>
      <c r="FQ15" s="1364" t="s">
        <v>535</v>
      </c>
      <c r="FR15" s="1366">
        <v>966267</v>
      </c>
      <c r="FS15" s="1365">
        <f t="shared" si="54"/>
        <v>966.26700000000005</v>
      </c>
      <c r="FV15" s="1364" t="s">
        <v>535</v>
      </c>
      <c r="FW15" s="1366">
        <v>10885765</v>
      </c>
      <c r="FX15" s="1366">
        <v>10724199</v>
      </c>
      <c r="FY15" s="1366">
        <v>10724199</v>
      </c>
      <c r="FZ15" s="1366">
        <v>161566</v>
      </c>
      <c r="GA15" s="1367">
        <f t="shared" si="55"/>
        <v>10885.764999999999</v>
      </c>
      <c r="GB15" s="1367">
        <f t="shared" si="56"/>
        <v>10724.199000000001</v>
      </c>
      <c r="GC15" s="1367">
        <f t="shared" si="57"/>
        <v>10724.199000000001</v>
      </c>
      <c r="GD15" s="1367">
        <f t="shared" si="58"/>
        <v>161.566</v>
      </c>
    </row>
    <row r="16" spans="1:186" ht="15" customHeight="1" x14ac:dyDescent="0.2">
      <c r="A16" s="1364" t="s">
        <v>867</v>
      </c>
      <c r="B16" s="1366">
        <v>2112000</v>
      </c>
      <c r="C16" s="1366">
        <v>2112000</v>
      </c>
      <c r="D16" s="1366">
        <v>0</v>
      </c>
      <c r="E16" s="1366">
        <v>2112000</v>
      </c>
      <c r="F16" s="1366">
        <f t="shared" si="0"/>
        <v>2185.9199999999996</v>
      </c>
      <c r="G16" s="1366">
        <f t="shared" si="1"/>
        <v>2185.9199999999996</v>
      </c>
      <c r="H16" s="1366">
        <f t="shared" si="2"/>
        <v>0</v>
      </c>
      <c r="I16" s="1366">
        <f t="shared" si="3"/>
        <v>2185.9199999999996</v>
      </c>
      <c r="L16" s="1364" t="s">
        <v>345</v>
      </c>
      <c r="M16" s="1366">
        <v>1657172</v>
      </c>
      <c r="N16" s="1366">
        <f t="shared" si="4"/>
        <v>1715.17302</v>
      </c>
      <c r="Q16" s="1364" t="s">
        <v>867</v>
      </c>
      <c r="R16" s="1366">
        <v>25344000</v>
      </c>
      <c r="S16" s="1366">
        <v>4224000</v>
      </c>
      <c r="T16" s="1366">
        <v>21120000</v>
      </c>
      <c r="U16" s="1366">
        <v>4224000</v>
      </c>
      <c r="V16" s="1365">
        <f t="shared" si="5"/>
        <v>26231.039999999997</v>
      </c>
      <c r="W16" s="1365">
        <f t="shared" si="6"/>
        <v>4371.8399999999992</v>
      </c>
      <c r="X16" s="1365">
        <f t="shared" si="7"/>
        <v>21859.199999999997</v>
      </c>
      <c r="Y16" s="1365">
        <f t="shared" si="8"/>
        <v>4371.8399999999992</v>
      </c>
      <c r="AB16" s="1364" t="s">
        <v>867</v>
      </c>
      <c r="AC16" s="1366">
        <v>2112000</v>
      </c>
      <c r="AD16" s="1365">
        <f t="shared" si="9"/>
        <v>2185.9199999999996</v>
      </c>
      <c r="AG16" s="1364" t="s">
        <v>867</v>
      </c>
      <c r="AH16" s="1366">
        <v>25344000</v>
      </c>
      <c r="AI16" s="1366">
        <v>6336000</v>
      </c>
      <c r="AJ16" s="1366">
        <v>6336000</v>
      </c>
      <c r="AK16" s="1366">
        <v>19008000</v>
      </c>
      <c r="AL16" s="1365">
        <f t="shared" si="10"/>
        <v>26231.039999999997</v>
      </c>
      <c r="AM16" s="1365">
        <f t="shared" si="11"/>
        <v>6557.7599999999993</v>
      </c>
      <c r="AN16" s="1365">
        <f t="shared" si="12"/>
        <v>6557.7599999999993</v>
      </c>
      <c r="AO16" s="1365">
        <f t="shared" si="13"/>
        <v>19673.28</v>
      </c>
      <c r="AR16" s="1364" t="s">
        <v>867</v>
      </c>
      <c r="AS16" s="1365">
        <v>2112000</v>
      </c>
      <c r="AT16" s="1365">
        <f t="shared" si="14"/>
        <v>2185.9199999999996</v>
      </c>
      <c r="AW16" s="1364" t="s">
        <v>867</v>
      </c>
      <c r="AX16" s="1366">
        <v>25344000</v>
      </c>
      <c r="AY16" s="1366">
        <v>8448000</v>
      </c>
      <c r="AZ16" s="1366">
        <v>8448000</v>
      </c>
      <c r="BA16" s="1366">
        <v>16896000</v>
      </c>
      <c r="BB16" s="1365">
        <f t="shared" si="15"/>
        <v>26231.039999999997</v>
      </c>
      <c r="BC16" s="1365">
        <f t="shared" si="16"/>
        <v>8743.6799999999985</v>
      </c>
      <c r="BD16" s="1365">
        <f t="shared" si="17"/>
        <v>8743.6799999999985</v>
      </c>
      <c r="BE16" s="1365">
        <f t="shared" si="18"/>
        <v>17487.359999999997</v>
      </c>
      <c r="BH16" s="1364" t="s">
        <v>345</v>
      </c>
      <c r="BI16" s="1365">
        <v>1694591</v>
      </c>
      <c r="BJ16" s="1365">
        <f t="shared" si="19"/>
        <v>1753.9016849999998</v>
      </c>
      <c r="BM16" s="1364" t="s">
        <v>867</v>
      </c>
      <c r="BN16" s="1365">
        <v>25344000</v>
      </c>
      <c r="BO16" s="1365">
        <v>10560000</v>
      </c>
      <c r="BP16" s="1365">
        <v>10560000</v>
      </c>
      <c r="BQ16" s="1365">
        <v>14784000</v>
      </c>
      <c r="BR16" s="1365">
        <f t="shared" si="20"/>
        <v>26231.039999999997</v>
      </c>
      <c r="BS16" s="1365">
        <f t="shared" si="21"/>
        <v>10929.599999999999</v>
      </c>
      <c r="BT16" s="1365">
        <f t="shared" si="22"/>
        <v>10929.599999999999</v>
      </c>
      <c r="BU16" s="1365">
        <f t="shared" si="23"/>
        <v>15301.439999999999</v>
      </c>
      <c r="BX16" s="1372" t="s">
        <v>867</v>
      </c>
      <c r="BY16" s="1365">
        <v>2112000</v>
      </c>
      <c r="BZ16" s="1365">
        <f t="shared" si="24"/>
        <v>2185.9199999999996</v>
      </c>
      <c r="CC16" s="1365" t="s">
        <v>867</v>
      </c>
      <c r="CD16" s="1365">
        <v>25344000</v>
      </c>
      <c r="CE16" s="1365">
        <v>12672000</v>
      </c>
      <c r="CF16" s="1365">
        <v>12672000</v>
      </c>
      <c r="CG16" s="1365">
        <v>12672000</v>
      </c>
      <c r="CH16" s="1365">
        <f t="shared" si="25"/>
        <v>26231.039999999997</v>
      </c>
      <c r="CI16" s="1365">
        <f t="shared" si="26"/>
        <v>13115.519999999999</v>
      </c>
      <c r="CJ16" s="1365">
        <f t="shared" si="27"/>
        <v>13115.519999999999</v>
      </c>
      <c r="CK16" s="1365">
        <f t="shared" si="28"/>
        <v>13115.519999999999</v>
      </c>
      <c r="CN16" s="1372" t="s">
        <v>867</v>
      </c>
      <c r="CO16" s="1365">
        <v>2112000</v>
      </c>
      <c r="CP16" s="1365">
        <f t="shared" si="29"/>
        <v>2112</v>
      </c>
      <c r="CS16" s="1364" t="s">
        <v>867</v>
      </c>
      <c r="CT16" s="1366">
        <v>25344000</v>
      </c>
      <c r="CU16" s="1366">
        <v>14784000</v>
      </c>
      <c r="CV16" s="1366">
        <v>14784000</v>
      </c>
      <c r="CW16" s="1366">
        <v>10560000</v>
      </c>
      <c r="CX16" s="1365">
        <f t="shared" si="30"/>
        <v>25344</v>
      </c>
      <c r="CY16" s="1365">
        <f t="shared" si="31"/>
        <v>14784</v>
      </c>
      <c r="CZ16" s="1365">
        <f t="shared" si="32"/>
        <v>14784</v>
      </c>
      <c r="DA16" s="1365">
        <f t="shared" si="33"/>
        <v>10560</v>
      </c>
      <c r="DD16" s="1372" t="s">
        <v>345</v>
      </c>
      <c r="DE16" s="1365">
        <v>1721514</v>
      </c>
      <c r="DF16" s="1365">
        <f t="shared" si="34"/>
        <v>1721.5139999999999</v>
      </c>
      <c r="DJ16" s="1372" t="s">
        <v>867</v>
      </c>
      <c r="DK16" s="1365">
        <v>25344000</v>
      </c>
      <c r="DL16" s="1365">
        <v>16896000</v>
      </c>
      <c r="DM16" s="1365">
        <v>8448000</v>
      </c>
      <c r="DN16" s="1365">
        <v>16896000</v>
      </c>
      <c r="DO16" s="1365">
        <f t="shared" si="35"/>
        <v>25344</v>
      </c>
      <c r="DP16" s="1365">
        <f t="shared" si="36"/>
        <v>16896</v>
      </c>
      <c r="DQ16" s="1365">
        <f t="shared" si="37"/>
        <v>8448</v>
      </c>
      <c r="DR16" s="1365">
        <f t="shared" si="38"/>
        <v>16896</v>
      </c>
      <c r="DV16" s="1364" t="s">
        <v>867</v>
      </c>
      <c r="DW16" s="1366">
        <v>0</v>
      </c>
      <c r="DX16" s="1373">
        <f t="shared" si="39"/>
        <v>0</v>
      </c>
      <c r="EA16" s="1364" t="s">
        <v>867</v>
      </c>
      <c r="EB16" s="1366">
        <v>25344000</v>
      </c>
      <c r="EC16" s="1366">
        <v>16896000</v>
      </c>
      <c r="ED16" s="1366">
        <v>16896000</v>
      </c>
      <c r="EE16" s="1366">
        <v>8448000</v>
      </c>
      <c r="EF16" s="1367">
        <f t="shared" si="40"/>
        <v>25344</v>
      </c>
      <c r="EG16" s="1367">
        <f t="shared" si="41"/>
        <v>16896</v>
      </c>
      <c r="EH16" s="1367">
        <f t="shared" si="42"/>
        <v>16896</v>
      </c>
      <c r="EI16" s="1367">
        <f t="shared" si="43"/>
        <v>8448</v>
      </c>
      <c r="EL16" s="1372" t="s">
        <v>345</v>
      </c>
      <c r="EM16" s="1365">
        <v>1621722</v>
      </c>
      <c r="EN16" s="1365">
        <f t="shared" si="44"/>
        <v>1621.722</v>
      </c>
      <c r="EQ16" s="1364" t="s">
        <v>867</v>
      </c>
      <c r="ER16" s="1366">
        <v>25344000</v>
      </c>
      <c r="ES16" s="1366">
        <v>16896000</v>
      </c>
      <c r="ET16" s="1366">
        <v>8448000</v>
      </c>
      <c r="EU16" s="1366">
        <v>16896000</v>
      </c>
      <c r="EV16" s="1365">
        <f t="shared" si="45"/>
        <v>25344</v>
      </c>
      <c r="EW16" s="1365">
        <f t="shared" si="46"/>
        <v>16896</v>
      </c>
      <c r="EX16" s="1365">
        <f t="shared" si="47"/>
        <v>16896</v>
      </c>
      <c r="EY16" s="1365">
        <f t="shared" si="48"/>
        <v>8448</v>
      </c>
      <c r="FB16" s="1372" t="s">
        <v>536</v>
      </c>
      <c r="FC16" s="1365">
        <v>126100</v>
      </c>
      <c r="FD16" s="1365">
        <f t="shared" si="49"/>
        <v>126.1</v>
      </c>
      <c r="FF16" s="1372" t="s">
        <v>867</v>
      </c>
      <c r="FG16" s="1365">
        <v>25344000</v>
      </c>
      <c r="FH16" s="1365">
        <v>16896000</v>
      </c>
      <c r="FI16" s="1365">
        <v>16896000</v>
      </c>
      <c r="FJ16" s="1365">
        <v>8448000</v>
      </c>
      <c r="FK16" s="1367">
        <f t="shared" si="50"/>
        <v>25344</v>
      </c>
      <c r="FL16" s="1367">
        <f t="shared" si="51"/>
        <v>16896</v>
      </c>
      <c r="FM16" s="1367">
        <f t="shared" si="52"/>
        <v>16896</v>
      </c>
      <c r="FN16" s="1367">
        <f t="shared" si="53"/>
        <v>8448</v>
      </c>
      <c r="FQ16" s="1364" t="s">
        <v>867</v>
      </c>
      <c r="FR16" s="1366">
        <v>0</v>
      </c>
      <c r="FS16" s="1365">
        <f t="shared" si="54"/>
        <v>0</v>
      </c>
      <c r="FV16" s="1364" t="s">
        <v>867</v>
      </c>
      <c r="FW16" s="1366">
        <v>16896000</v>
      </c>
      <c r="FX16" s="1366">
        <v>16896000</v>
      </c>
      <c r="FY16" s="1366">
        <v>16896000</v>
      </c>
      <c r="FZ16" s="1366">
        <v>0</v>
      </c>
      <c r="GA16" s="1367">
        <f t="shared" si="55"/>
        <v>16896</v>
      </c>
      <c r="GB16" s="1367">
        <f t="shared" si="56"/>
        <v>16896</v>
      </c>
      <c r="GC16" s="1367">
        <f t="shared" si="57"/>
        <v>16896</v>
      </c>
      <c r="GD16" s="1367">
        <f t="shared" si="58"/>
        <v>0</v>
      </c>
    </row>
    <row r="17" spans="1:186" ht="15" customHeight="1" x14ac:dyDescent="0.2">
      <c r="A17" s="1364" t="s">
        <v>805</v>
      </c>
      <c r="B17" s="1366">
        <v>0</v>
      </c>
      <c r="C17" s="1366">
        <v>0</v>
      </c>
      <c r="D17" s="1366">
        <v>0</v>
      </c>
      <c r="E17" s="1366">
        <v>0</v>
      </c>
      <c r="F17" s="1366">
        <f t="shared" si="0"/>
        <v>0</v>
      </c>
      <c r="G17" s="1366">
        <f t="shared" si="1"/>
        <v>0</v>
      </c>
      <c r="H17" s="1366">
        <f t="shared" si="2"/>
        <v>0</v>
      </c>
      <c r="I17" s="1366">
        <f t="shared" si="3"/>
        <v>0</v>
      </c>
      <c r="L17" s="1364" t="s">
        <v>536</v>
      </c>
      <c r="M17" s="1366">
        <v>126100</v>
      </c>
      <c r="N17" s="1366">
        <f t="shared" si="4"/>
        <v>130.51349999999999</v>
      </c>
      <c r="Q17" s="1364" t="s">
        <v>805</v>
      </c>
      <c r="R17" s="1366">
        <v>0</v>
      </c>
      <c r="S17" s="1366">
        <v>0</v>
      </c>
      <c r="T17" s="1366">
        <v>0</v>
      </c>
      <c r="U17" s="1366">
        <v>0</v>
      </c>
      <c r="V17" s="1365">
        <f t="shared" si="5"/>
        <v>0</v>
      </c>
      <c r="W17" s="1365">
        <f t="shared" si="6"/>
        <v>0</v>
      </c>
      <c r="X17" s="1365">
        <f t="shared" si="7"/>
        <v>0</v>
      </c>
      <c r="Y17" s="1365">
        <f t="shared" si="8"/>
        <v>0</v>
      </c>
      <c r="AB17" s="1364" t="s">
        <v>345</v>
      </c>
      <c r="AC17" s="1366">
        <v>1990904</v>
      </c>
      <c r="AD17" s="1365">
        <f t="shared" si="9"/>
        <v>2060.5856399999998</v>
      </c>
      <c r="AG17" s="1364" t="s">
        <v>805</v>
      </c>
      <c r="AH17" s="1366">
        <v>0</v>
      </c>
      <c r="AI17" s="1366">
        <v>0</v>
      </c>
      <c r="AJ17" s="1366">
        <v>0</v>
      </c>
      <c r="AK17" s="1366">
        <v>0</v>
      </c>
      <c r="AL17" s="1365">
        <f t="shared" si="10"/>
        <v>0</v>
      </c>
      <c r="AM17" s="1365">
        <f t="shared" si="11"/>
        <v>0</v>
      </c>
      <c r="AN17" s="1365">
        <f t="shared" si="12"/>
        <v>0</v>
      </c>
      <c r="AO17" s="1365">
        <f t="shared" si="13"/>
        <v>0</v>
      </c>
      <c r="AR17" s="1364" t="s">
        <v>345</v>
      </c>
      <c r="AS17" s="1365">
        <v>1560926</v>
      </c>
      <c r="AT17" s="1365">
        <f t="shared" si="14"/>
        <v>1615.5584099999999</v>
      </c>
      <c r="AW17" s="1364" t="s">
        <v>805</v>
      </c>
      <c r="AX17" s="1366">
        <v>0</v>
      </c>
      <c r="AY17" s="1366">
        <v>0</v>
      </c>
      <c r="AZ17" s="1366">
        <v>0</v>
      </c>
      <c r="BA17" s="1366">
        <v>0</v>
      </c>
      <c r="BB17" s="1365">
        <f t="shared" si="15"/>
        <v>0</v>
      </c>
      <c r="BC17" s="1365">
        <f t="shared" si="16"/>
        <v>0</v>
      </c>
      <c r="BD17" s="1365">
        <f t="shared" si="17"/>
        <v>0</v>
      </c>
      <c r="BE17" s="1365">
        <f t="shared" si="18"/>
        <v>0</v>
      </c>
      <c r="BH17" s="1364" t="s">
        <v>536</v>
      </c>
      <c r="BI17" s="1365">
        <v>126100</v>
      </c>
      <c r="BJ17" s="1365">
        <f t="shared" si="19"/>
        <v>130.51349999999999</v>
      </c>
      <c r="BM17" s="1364" t="s">
        <v>805</v>
      </c>
      <c r="BN17" s="1365">
        <v>0</v>
      </c>
      <c r="BO17" s="1365">
        <v>0</v>
      </c>
      <c r="BP17" s="1365">
        <v>0</v>
      </c>
      <c r="BQ17" s="1365">
        <v>0</v>
      </c>
      <c r="BR17" s="1365">
        <f t="shared" si="20"/>
        <v>0</v>
      </c>
      <c r="BS17" s="1365">
        <f t="shared" si="21"/>
        <v>0</v>
      </c>
      <c r="BT17" s="1365">
        <f t="shared" si="22"/>
        <v>0</v>
      </c>
      <c r="BU17" s="1365">
        <f t="shared" si="23"/>
        <v>0</v>
      </c>
      <c r="BX17" s="1372" t="s">
        <v>345</v>
      </c>
      <c r="BY17" s="1365">
        <v>2032319</v>
      </c>
      <c r="BZ17" s="1365">
        <f t="shared" si="24"/>
        <v>2103.4501649999997</v>
      </c>
      <c r="CC17" s="1365" t="s">
        <v>805</v>
      </c>
      <c r="CD17" s="1365">
        <v>0</v>
      </c>
      <c r="CE17" s="1365">
        <v>0</v>
      </c>
      <c r="CF17" s="1365">
        <v>0</v>
      </c>
      <c r="CG17" s="1365">
        <v>0</v>
      </c>
      <c r="CH17" s="1365">
        <f t="shared" si="25"/>
        <v>0</v>
      </c>
      <c r="CI17" s="1365">
        <f t="shared" si="26"/>
        <v>0</v>
      </c>
      <c r="CJ17" s="1365">
        <f t="shared" si="27"/>
        <v>0</v>
      </c>
      <c r="CK17" s="1365">
        <f t="shared" si="28"/>
        <v>0</v>
      </c>
      <c r="CN17" s="1372" t="s">
        <v>345</v>
      </c>
      <c r="CO17" s="1365">
        <v>1648241</v>
      </c>
      <c r="CP17" s="1365">
        <f t="shared" si="29"/>
        <v>1648.241</v>
      </c>
      <c r="CS17" s="1364" t="s">
        <v>805</v>
      </c>
      <c r="CT17" s="1366">
        <v>0</v>
      </c>
      <c r="CU17" s="1366">
        <v>0</v>
      </c>
      <c r="CV17" s="1366">
        <v>0</v>
      </c>
      <c r="CW17" s="1366">
        <v>0</v>
      </c>
      <c r="CX17" s="1365">
        <f t="shared" si="30"/>
        <v>0</v>
      </c>
      <c r="CY17" s="1365">
        <f t="shared" si="31"/>
        <v>0</v>
      </c>
      <c r="CZ17" s="1365">
        <f t="shared" si="32"/>
        <v>0</v>
      </c>
      <c r="DA17" s="1365">
        <f t="shared" si="33"/>
        <v>0</v>
      </c>
      <c r="DD17" s="1372" t="s">
        <v>536</v>
      </c>
      <c r="DE17" s="1365">
        <v>126100</v>
      </c>
      <c r="DF17" s="1365">
        <f t="shared" si="34"/>
        <v>126.1</v>
      </c>
      <c r="DJ17" s="1372" t="s">
        <v>805</v>
      </c>
      <c r="DK17" s="1365">
        <v>0</v>
      </c>
      <c r="DL17" s="1365">
        <v>0</v>
      </c>
      <c r="DM17" s="1365">
        <v>0</v>
      </c>
      <c r="DN17" s="1365">
        <v>0</v>
      </c>
      <c r="DO17" s="1365">
        <f t="shared" si="35"/>
        <v>0</v>
      </c>
      <c r="DP17" s="1365">
        <f t="shared" si="36"/>
        <v>0</v>
      </c>
      <c r="DQ17" s="1365">
        <f t="shared" si="37"/>
        <v>0</v>
      </c>
      <c r="DR17" s="1365">
        <f t="shared" si="38"/>
        <v>0</v>
      </c>
      <c r="DV17" s="1364" t="s">
        <v>345</v>
      </c>
      <c r="DW17" s="1366">
        <v>2080220</v>
      </c>
      <c r="DX17" s="1373">
        <f t="shared" si="39"/>
        <v>2080.2199999999998</v>
      </c>
      <c r="EA17" s="1364" t="s">
        <v>805</v>
      </c>
      <c r="EB17" s="1366">
        <v>0</v>
      </c>
      <c r="EC17" s="1366">
        <v>0</v>
      </c>
      <c r="ED17" s="1366">
        <v>0</v>
      </c>
      <c r="EE17" s="1366">
        <v>0</v>
      </c>
      <c r="EF17" s="1367">
        <f t="shared" si="40"/>
        <v>0</v>
      </c>
      <c r="EG17" s="1367">
        <f t="shared" si="41"/>
        <v>0</v>
      </c>
      <c r="EH17" s="1367">
        <f t="shared" si="42"/>
        <v>0</v>
      </c>
      <c r="EI17" s="1367">
        <f t="shared" si="43"/>
        <v>0</v>
      </c>
      <c r="EL17" s="1372" t="s">
        <v>536</v>
      </c>
      <c r="EM17" s="1365">
        <v>126100</v>
      </c>
      <c r="EN17" s="1365">
        <f t="shared" si="44"/>
        <v>126.1</v>
      </c>
      <c r="EQ17" s="1364" t="s">
        <v>805</v>
      </c>
      <c r="ER17" s="1366">
        <v>0</v>
      </c>
      <c r="ES17" s="1366">
        <v>0</v>
      </c>
      <c r="ET17" s="1366">
        <v>0</v>
      </c>
      <c r="EU17" s="1366">
        <v>0</v>
      </c>
      <c r="EV17" s="1365">
        <f t="shared" si="45"/>
        <v>0</v>
      </c>
      <c r="EW17" s="1365">
        <f t="shared" si="46"/>
        <v>0</v>
      </c>
      <c r="EX17" s="1365">
        <f t="shared" si="47"/>
        <v>0</v>
      </c>
      <c r="EY17" s="1365">
        <f t="shared" si="48"/>
        <v>0</v>
      </c>
      <c r="FB17" s="1372" t="s">
        <v>537</v>
      </c>
      <c r="FC17" s="1365">
        <v>1503390</v>
      </c>
      <c r="FD17" s="1365">
        <f t="shared" si="49"/>
        <v>1503.39</v>
      </c>
      <c r="FF17" s="1372" t="s">
        <v>805</v>
      </c>
      <c r="FG17" s="1365">
        <v>0</v>
      </c>
      <c r="FH17" s="1365">
        <v>0</v>
      </c>
      <c r="FI17" s="1365">
        <v>0</v>
      </c>
      <c r="FJ17" s="1365">
        <v>0</v>
      </c>
      <c r="FK17" s="1367">
        <f t="shared" si="50"/>
        <v>0</v>
      </c>
      <c r="FL17" s="1367">
        <f t="shared" si="51"/>
        <v>0</v>
      </c>
      <c r="FM17" s="1367">
        <f t="shared" si="52"/>
        <v>0</v>
      </c>
      <c r="FN17" s="1367">
        <f t="shared" si="53"/>
        <v>0</v>
      </c>
      <c r="FQ17" s="1364" t="s">
        <v>345</v>
      </c>
      <c r="FR17" s="1366">
        <v>2000678</v>
      </c>
      <c r="FS17" s="1365">
        <f t="shared" si="54"/>
        <v>2000.6780000000001</v>
      </c>
      <c r="FV17" s="1364" t="s">
        <v>805</v>
      </c>
      <c r="FW17" s="1366">
        <v>0</v>
      </c>
      <c r="FX17" s="1366">
        <v>0</v>
      </c>
      <c r="FY17" s="1366">
        <v>0</v>
      </c>
      <c r="FZ17" s="1366">
        <v>0</v>
      </c>
      <c r="GA17" s="1367">
        <f t="shared" si="55"/>
        <v>0</v>
      </c>
      <c r="GB17" s="1367">
        <f t="shared" si="56"/>
        <v>0</v>
      </c>
      <c r="GC17" s="1367">
        <f t="shared" si="57"/>
        <v>0</v>
      </c>
      <c r="GD17" s="1367">
        <f t="shared" si="58"/>
        <v>0</v>
      </c>
    </row>
    <row r="18" spans="1:186" ht="15" customHeight="1" x14ac:dyDescent="0.2">
      <c r="A18" s="1364" t="s">
        <v>345</v>
      </c>
      <c r="B18" s="1366">
        <v>31358285</v>
      </c>
      <c r="C18" s="1366">
        <v>1522957</v>
      </c>
      <c r="D18" s="1366">
        <v>29835328</v>
      </c>
      <c r="E18" s="1366">
        <v>1522957</v>
      </c>
      <c r="F18" s="1366">
        <f t="shared" si="0"/>
        <v>32455.824974999996</v>
      </c>
      <c r="G18" s="1366">
        <f t="shared" si="1"/>
        <v>1576.260495</v>
      </c>
      <c r="H18" s="1366">
        <f t="shared" si="2"/>
        <v>30879.564479999997</v>
      </c>
      <c r="I18" s="1366">
        <f t="shared" si="3"/>
        <v>1576.260495</v>
      </c>
      <c r="L18" s="1364" t="s">
        <v>537</v>
      </c>
      <c r="M18" s="1366">
        <v>1531072</v>
      </c>
      <c r="N18" s="1366">
        <f t="shared" si="4"/>
        <v>1584.6595199999997</v>
      </c>
      <c r="Q18" s="1364" t="s">
        <v>345</v>
      </c>
      <c r="R18" s="1366">
        <v>31358285</v>
      </c>
      <c r="S18" s="1366">
        <v>3180129</v>
      </c>
      <c r="T18" s="1366">
        <v>28178156</v>
      </c>
      <c r="U18" s="1366">
        <v>3180129</v>
      </c>
      <c r="V18" s="1365">
        <f t="shared" si="5"/>
        <v>32455.824974999996</v>
      </c>
      <c r="W18" s="1365">
        <f t="shared" si="6"/>
        <v>3291.4335149999997</v>
      </c>
      <c r="X18" s="1365">
        <f t="shared" si="7"/>
        <v>29164.391459999995</v>
      </c>
      <c r="Y18" s="1365">
        <f t="shared" si="8"/>
        <v>3291.4335149999997</v>
      </c>
      <c r="AB18" s="1364" t="s">
        <v>536</v>
      </c>
      <c r="AC18" s="1366">
        <v>252200</v>
      </c>
      <c r="AD18" s="1365">
        <f t="shared" si="9"/>
        <v>261.02699999999999</v>
      </c>
      <c r="AG18" s="1364" t="s">
        <v>345</v>
      </c>
      <c r="AH18" s="1366">
        <v>31358285</v>
      </c>
      <c r="AI18" s="1366">
        <v>5171033</v>
      </c>
      <c r="AJ18" s="1366">
        <v>5171033</v>
      </c>
      <c r="AK18" s="1366">
        <v>26187252</v>
      </c>
      <c r="AL18" s="1365">
        <f t="shared" si="10"/>
        <v>32455.824974999996</v>
      </c>
      <c r="AM18" s="1365">
        <f t="shared" si="11"/>
        <v>5352.019155</v>
      </c>
      <c r="AN18" s="1365">
        <f t="shared" si="12"/>
        <v>5352.019155</v>
      </c>
      <c r="AO18" s="1365">
        <f t="shared" si="13"/>
        <v>27103.805819999998</v>
      </c>
      <c r="AR18" s="1364" t="s">
        <v>537</v>
      </c>
      <c r="AS18" s="1365">
        <v>1560926</v>
      </c>
      <c r="AT18" s="1365">
        <f t="shared" si="14"/>
        <v>1615.5584099999999</v>
      </c>
      <c r="AW18" s="1364" t="s">
        <v>345</v>
      </c>
      <c r="AX18" s="1366">
        <v>31358285</v>
      </c>
      <c r="AY18" s="1366">
        <v>6731959</v>
      </c>
      <c r="AZ18" s="1366">
        <v>6731959</v>
      </c>
      <c r="BA18" s="1366">
        <v>24626326</v>
      </c>
      <c r="BB18" s="1365">
        <f t="shared" si="15"/>
        <v>32455.824974999996</v>
      </c>
      <c r="BC18" s="1365">
        <f t="shared" si="16"/>
        <v>6967.5775649999996</v>
      </c>
      <c r="BD18" s="1365">
        <f t="shared" si="17"/>
        <v>6967.5775649999996</v>
      </c>
      <c r="BE18" s="1365">
        <f t="shared" si="18"/>
        <v>25488.24741</v>
      </c>
      <c r="BH18" s="1364" t="s">
        <v>537</v>
      </c>
      <c r="BI18" s="1365">
        <v>1568491</v>
      </c>
      <c r="BJ18" s="1365">
        <f t="shared" si="19"/>
        <v>1623.3881849999998</v>
      </c>
      <c r="BM18" s="1364" t="s">
        <v>345</v>
      </c>
      <c r="BN18" s="1365">
        <v>31358285</v>
      </c>
      <c r="BO18" s="1365">
        <v>8426550</v>
      </c>
      <c r="BP18" s="1365">
        <v>8426550</v>
      </c>
      <c r="BQ18" s="1365">
        <v>22931735</v>
      </c>
      <c r="BR18" s="1365">
        <f t="shared" si="20"/>
        <v>32455.824974999996</v>
      </c>
      <c r="BS18" s="1365">
        <f t="shared" si="21"/>
        <v>8721.4792499999985</v>
      </c>
      <c r="BT18" s="1365">
        <f t="shared" si="22"/>
        <v>8721.4792499999985</v>
      </c>
      <c r="BU18" s="1365">
        <f t="shared" si="23"/>
        <v>23734.345724999999</v>
      </c>
      <c r="BX18" s="1372" t="s">
        <v>536</v>
      </c>
      <c r="BY18" s="1365">
        <v>252200</v>
      </c>
      <c r="BZ18" s="1365">
        <f t="shared" si="24"/>
        <v>261.02699999999999</v>
      </c>
      <c r="CC18" s="1365" t="s">
        <v>345</v>
      </c>
      <c r="CD18" s="1365">
        <v>31358285</v>
      </c>
      <c r="CE18" s="1365">
        <v>10458869</v>
      </c>
      <c r="CF18" s="1365">
        <v>10458869</v>
      </c>
      <c r="CG18" s="1365">
        <v>20899416</v>
      </c>
      <c r="CH18" s="1365">
        <f t="shared" si="25"/>
        <v>32455.824974999996</v>
      </c>
      <c r="CI18" s="1365">
        <f t="shared" si="26"/>
        <v>10824.929415000001</v>
      </c>
      <c r="CJ18" s="1365">
        <f t="shared" si="27"/>
        <v>10824.929415000001</v>
      </c>
      <c r="CK18" s="1365">
        <f t="shared" si="28"/>
        <v>21630.895560000001</v>
      </c>
      <c r="CN18" s="1372" t="s">
        <v>537</v>
      </c>
      <c r="CO18" s="1365">
        <v>1648241</v>
      </c>
      <c r="CP18" s="1365">
        <f t="shared" si="29"/>
        <v>1648.241</v>
      </c>
      <c r="CS18" s="1364" t="s">
        <v>345</v>
      </c>
      <c r="CT18" s="1366">
        <v>31358285</v>
      </c>
      <c r="CU18" s="1366">
        <v>12107110</v>
      </c>
      <c r="CV18" s="1366">
        <v>12107110</v>
      </c>
      <c r="CW18" s="1366">
        <v>19251175</v>
      </c>
      <c r="CX18" s="1365">
        <f t="shared" si="30"/>
        <v>31358.285</v>
      </c>
      <c r="CY18" s="1365">
        <f t="shared" si="31"/>
        <v>12107.11</v>
      </c>
      <c r="CZ18" s="1365">
        <f t="shared" si="32"/>
        <v>12107.11</v>
      </c>
      <c r="DA18" s="1365">
        <f t="shared" si="33"/>
        <v>19251.174999999999</v>
      </c>
      <c r="DD18" s="1372" t="s">
        <v>537</v>
      </c>
      <c r="DE18" s="1365">
        <v>1595414</v>
      </c>
      <c r="DF18" s="1365">
        <f t="shared" si="34"/>
        <v>1595.414</v>
      </c>
      <c r="DJ18" s="1372" t="s">
        <v>345</v>
      </c>
      <c r="DK18" s="1365">
        <v>31358285</v>
      </c>
      <c r="DL18" s="1365">
        <v>13828624</v>
      </c>
      <c r="DM18" s="1365">
        <v>17529661</v>
      </c>
      <c r="DN18" s="1365">
        <v>13828624</v>
      </c>
      <c r="DO18" s="1365">
        <f t="shared" si="35"/>
        <v>31358.285</v>
      </c>
      <c r="DP18" s="1365">
        <f t="shared" si="36"/>
        <v>13828.624</v>
      </c>
      <c r="DQ18" s="1365">
        <f t="shared" si="37"/>
        <v>17529.661</v>
      </c>
      <c r="DR18" s="1365">
        <f t="shared" si="38"/>
        <v>13828.624</v>
      </c>
      <c r="DV18" s="1364" t="s">
        <v>536</v>
      </c>
      <c r="DW18" s="1366">
        <v>126100</v>
      </c>
      <c r="DX18" s="1373">
        <f t="shared" si="39"/>
        <v>126.1</v>
      </c>
      <c r="EA18" s="1364" t="s">
        <v>345</v>
      </c>
      <c r="EB18" s="1366">
        <v>31358285</v>
      </c>
      <c r="EC18" s="1366">
        <v>15908844</v>
      </c>
      <c r="ED18" s="1366">
        <v>15908844</v>
      </c>
      <c r="EE18" s="1366">
        <v>15449441</v>
      </c>
      <c r="EF18" s="1367">
        <f t="shared" si="40"/>
        <v>31358.285</v>
      </c>
      <c r="EG18" s="1367">
        <f t="shared" si="41"/>
        <v>15908.843999999999</v>
      </c>
      <c r="EH18" s="1367">
        <f t="shared" si="42"/>
        <v>15908.843999999999</v>
      </c>
      <c r="EI18" s="1367">
        <f t="shared" si="43"/>
        <v>15449.441000000001</v>
      </c>
      <c r="EL18" s="1372" t="s">
        <v>537</v>
      </c>
      <c r="EM18" s="1365">
        <v>1495622</v>
      </c>
      <c r="EN18" s="1365">
        <f t="shared" si="44"/>
        <v>1495.6220000000001</v>
      </c>
      <c r="EQ18" s="1364" t="s">
        <v>345</v>
      </c>
      <c r="ER18" s="1366">
        <v>31358285</v>
      </c>
      <c r="ES18" s="1366">
        <v>17530566</v>
      </c>
      <c r="ET18" s="1366">
        <v>13827719</v>
      </c>
      <c r="EU18" s="1366">
        <v>17530566</v>
      </c>
      <c r="EV18" s="1365">
        <f t="shared" si="45"/>
        <v>31358.285</v>
      </c>
      <c r="EW18" s="1365">
        <f t="shared" si="46"/>
        <v>17530.565999999999</v>
      </c>
      <c r="EX18" s="1365">
        <f t="shared" si="47"/>
        <v>17530.565999999999</v>
      </c>
      <c r="EY18" s="1365">
        <f t="shared" si="48"/>
        <v>13827.718999999999</v>
      </c>
      <c r="FB18" s="1372" t="s">
        <v>347</v>
      </c>
      <c r="FC18" s="1365">
        <v>12753933</v>
      </c>
      <c r="FD18" s="1365">
        <f t="shared" si="49"/>
        <v>12753.933000000001</v>
      </c>
      <c r="FF18" s="1372" t="s">
        <v>345</v>
      </c>
      <c r="FG18" s="1365">
        <v>31358285</v>
      </c>
      <c r="FH18" s="1365">
        <v>19160056</v>
      </c>
      <c r="FI18" s="1365">
        <v>19160056</v>
      </c>
      <c r="FJ18" s="1365">
        <v>12198229</v>
      </c>
      <c r="FK18" s="1367">
        <f t="shared" si="50"/>
        <v>31358.285</v>
      </c>
      <c r="FL18" s="1367">
        <f t="shared" si="51"/>
        <v>19160.056</v>
      </c>
      <c r="FM18" s="1367">
        <f t="shared" si="52"/>
        <v>19160.056</v>
      </c>
      <c r="FN18" s="1367">
        <f t="shared" si="53"/>
        <v>12198.228999999999</v>
      </c>
      <c r="FQ18" s="1364" t="s">
        <v>536</v>
      </c>
      <c r="FR18" s="1366">
        <v>264810</v>
      </c>
      <c r="FS18" s="1365">
        <f t="shared" si="54"/>
        <v>264.81</v>
      </c>
      <c r="FV18" s="1364" t="s">
        <v>345</v>
      </c>
      <c r="FW18" s="1366">
        <v>21160734</v>
      </c>
      <c r="FX18" s="1366">
        <v>21160734</v>
      </c>
      <c r="FY18" s="1366">
        <v>21160734</v>
      </c>
      <c r="FZ18" s="1366">
        <v>0</v>
      </c>
      <c r="GA18" s="1367">
        <f t="shared" si="55"/>
        <v>21160.734</v>
      </c>
      <c r="GB18" s="1367">
        <f t="shared" si="56"/>
        <v>21160.734</v>
      </c>
      <c r="GC18" s="1367">
        <f t="shared" si="57"/>
        <v>21160.734</v>
      </c>
      <c r="GD18" s="1367">
        <f t="shared" si="58"/>
        <v>0</v>
      </c>
    </row>
    <row r="19" spans="1:186" ht="15" customHeight="1" x14ac:dyDescent="0.2">
      <c r="A19" s="1364" t="s">
        <v>536</v>
      </c>
      <c r="B19" s="1366">
        <v>7117165</v>
      </c>
      <c r="C19" s="1366">
        <v>0</v>
      </c>
      <c r="D19" s="1366">
        <v>7117165</v>
      </c>
      <c r="E19" s="1366">
        <v>0</v>
      </c>
      <c r="F19" s="1366">
        <f t="shared" si="0"/>
        <v>7366.2657749999989</v>
      </c>
      <c r="G19" s="1366">
        <f t="shared" si="1"/>
        <v>0</v>
      </c>
      <c r="H19" s="1366">
        <f t="shared" si="2"/>
        <v>7366.2657749999989</v>
      </c>
      <c r="I19" s="1366">
        <f t="shared" si="3"/>
        <v>0</v>
      </c>
      <c r="L19" s="1364" t="s">
        <v>347</v>
      </c>
      <c r="M19" s="1366">
        <v>12230030</v>
      </c>
      <c r="N19" s="1366">
        <f t="shared" si="4"/>
        <v>12658.081049999999</v>
      </c>
      <c r="Q19" s="1364" t="s">
        <v>536</v>
      </c>
      <c r="R19" s="1366">
        <v>7117165</v>
      </c>
      <c r="S19" s="1366">
        <v>126100</v>
      </c>
      <c r="T19" s="1366">
        <v>6991065</v>
      </c>
      <c r="U19" s="1366">
        <v>126100</v>
      </c>
      <c r="V19" s="1365">
        <f t="shared" si="5"/>
        <v>7366.2657749999989</v>
      </c>
      <c r="W19" s="1365">
        <f t="shared" si="6"/>
        <v>130.51349999999999</v>
      </c>
      <c r="X19" s="1365">
        <f t="shared" si="7"/>
        <v>7235.7522749999989</v>
      </c>
      <c r="Y19" s="1365">
        <f t="shared" si="8"/>
        <v>130.51349999999999</v>
      </c>
      <c r="AB19" s="1364" t="s">
        <v>537</v>
      </c>
      <c r="AC19" s="1366">
        <v>1738704</v>
      </c>
      <c r="AD19" s="1365">
        <f t="shared" si="9"/>
        <v>1799.5586399999997</v>
      </c>
      <c r="AG19" s="1364" t="s">
        <v>536</v>
      </c>
      <c r="AH19" s="1366">
        <v>7117165</v>
      </c>
      <c r="AI19" s="1366">
        <v>378300</v>
      </c>
      <c r="AJ19" s="1366">
        <v>378300</v>
      </c>
      <c r="AK19" s="1366">
        <v>6738865</v>
      </c>
      <c r="AL19" s="1365">
        <f t="shared" si="10"/>
        <v>7366.2657749999989</v>
      </c>
      <c r="AM19" s="1365">
        <f t="shared" si="11"/>
        <v>391.54050000000001</v>
      </c>
      <c r="AN19" s="1365">
        <f t="shared" si="12"/>
        <v>391.54050000000001</v>
      </c>
      <c r="AO19" s="1365">
        <f t="shared" si="13"/>
        <v>6974.7252749999989</v>
      </c>
      <c r="AR19" s="1364" t="s">
        <v>538</v>
      </c>
      <c r="AS19" s="1365">
        <v>0</v>
      </c>
      <c r="AT19" s="1365">
        <f t="shared" si="14"/>
        <v>0</v>
      </c>
      <c r="AW19" s="1364" t="s">
        <v>536</v>
      </c>
      <c r="AX19" s="1366">
        <v>7117165</v>
      </c>
      <c r="AY19" s="1366">
        <v>378300</v>
      </c>
      <c r="AZ19" s="1366">
        <v>378300</v>
      </c>
      <c r="BA19" s="1366">
        <v>6738865</v>
      </c>
      <c r="BB19" s="1365">
        <f t="shared" si="15"/>
        <v>7366.2657749999989</v>
      </c>
      <c r="BC19" s="1365">
        <f t="shared" si="16"/>
        <v>391.54050000000001</v>
      </c>
      <c r="BD19" s="1365">
        <f t="shared" si="17"/>
        <v>391.54050000000001</v>
      </c>
      <c r="BE19" s="1365">
        <f t="shared" si="18"/>
        <v>6974.7252749999989</v>
      </c>
      <c r="BH19" s="1364" t="s">
        <v>347</v>
      </c>
      <c r="BI19" s="1365">
        <v>10556638</v>
      </c>
      <c r="BJ19" s="1365">
        <f t="shared" si="19"/>
        <v>10926.12033</v>
      </c>
      <c r="BM19" s="1364" t="s">
        <v>536</v>
      </c>
      <c r="BN19" s="1365">
        <v>7117165</v>
      </c>
      <c r="BO19" s="1365">
        <v>504400</v>
      </c>
      <c r="BP19" s="1365">
        <v>504400</v>
      </c>
      <c r="BQ19" s="1365">
        <v>6612765</v>
      </c>
      <c r="BR19" s="1365">
        <f t="shared" si="20"/>
        <v>7366.2657749999989</v>
      </c>
      <c r="BS19" s="1365">
        <f t="shared" si="21"/>
        <v>522.05399999999997</v>
      </c>
      <c r="BT19" s="1365">
        <f t="shared" si="22"/>
        <v>522.05399999999997</v>
      </c>
      <c r="BU19" s="1365">
        <f t="shared" si="23"/>
        <v>6844.2117749999998</v>
      </c>
      <c r="BX19" s="1372" t="s">
        <v>537</v>
      </c>
      <c r="BY19" s="1365">
        <v>1780119</v>
      </c>
      <c r="BZ19" s="1365">
        <f t="shared" si="24"/>
        <v>1842.4231649999997</v>
      </c>
      <c r="CC19" s="1365" t="s">
        <v>536</v>
      </c>
      <c r="CD19" s="1365">
        <v>7117165</v>
      </c>
      <c r="CE19" s="1365">
        <v>756600</v>
      </c>
      <c r="CF19" s="1365">
        <v>756600</v>
      </c>
      <c r="CG19" s="1365">
        <v>6360565</v>
      </c>
      <c r="CH19" s="1365">
        <f t="shared" si="25"/>
        <v>7366.2657749999989</v>
      </c>
      <c r="CI19" s="1365">
        <f t="shared" si="26"/>
        <v>783.08100000000002</v>
      </c>
      <c r="CJ19" s="1365">
        <f t="shared" si="27"/>
        <v>783.08100000000002</v>
      </c>
      <c r="CK19" s="1365">
        <f t="shared" si="28"/>
        <v>6583.1847749999988</v>
      </c>
      <c r="CN19" s="1372" t="s">
        <v>538</v>
      </c>
      <c r="CO19" s="1365">
        <v>0</v>
      </c>
      <c r="CP19" s="1365">
        <f t="shared" si="29"/>
        <v>0</v>
      </c>
      <c r="CS19" s="1364" t="s">
        <v>536</v>
      </c>
      <c r="CT19" s="1366">
        <v>7117165</v>
      </c>
      <c r="CU19" s="1366">
        <v>756600</v>
      </c>
      <c r="CV19" s="1366">
        <v>756600</v>
      </c>
      <c r="CW19" s="1366">
        <v>6360565</v>
      </c>
      <c r="CX19" s="1365">
        <f t="shared" si="30"/>
        <v>7117.165</v>
      </c>
      <c r="CY19" s="1365">
        <f t="shared" si="31"/>
        <v>756.6</v>
      </c>
      <c r="CZ19" s="1365">
        <f t="shared" si="32"/>
        <v>756.6</v>
      </c>
      <c r="DA19" s="1365">
        <f t="shared" si="33"/>
        <v>6360.5649999999996</v>
      </c>
      <c r="DD19" s="1372" t="s">
        <v>347</v>
      </c>
      <c r="DE19" s="1365">
        <v>7367460</v>
      </c>
      <c r="DF19" s="1365">
        <f t="shared" si="34"/>
        <v>7367.46</v>
      </c>
      <c r="DJ19" s="1372" t="s">
        <v>536</v>
      </c>
      <c r="DK19" s="1365">
        <v>7117165</v>
      </c>
      <c r="DL19" s="1365">
        <v>882700</v>
      </c>
      <c r="DM19" s="1365">
        <v>6234465</v>
      </c>
      <c r="DN19" s="1365">
        <v>882700</v>
      </c>
      <c r="DO19" s="1365">
        <f t="shared" si="35"/>
        <v>7117.165</v>
      </c>
      <c r="DP19" s="1365">
        <f t="shared" si="36"/>
        <v>882.7</v>
      </c>
      <c r="DQ19" s="1365">
        <f t="shared" si="37"/>
        <v>6234.4650000000001</v>
      </c>
      <c r="DR19" s="1365">
        <f t="shared" si="38"/>
        <v>882.7</v>
      </c>
      <c r="DV19" s="1364" t="s">
        <v>537</v>
      </c>
      <c r="DW19" s="1366">
        <v>1954120</v>
      </c>
      <c r="DX19" s="1373">
        <f t="shared" si="39"/>
        <v>1954.12</v>
      </c>
      <c r="EA19" s="1364" t="s">
        <v>536</v>
      </c>
      <c r="EB19" s="1366">
        <v>7117165</v>
      </c>
      <c r="EC19" s="1366">
        <v>1008800</v>
      </c>
      <c r="ED19" s="1366">
        <v>1008800</v>
      </c>
      <c r="EE19" s="1366">
        <v>6108365</v>
      </c>
      <c r="EF19" s="1367">
        <f t="shared" si="40"/>
        <v>7117.165</v>
      </c>
      <c r="EG19" s="1367">
        <f t="shared" si="41"/>
        <v>1008.8</v>
      </c>
      <c r="EH19" s="1367">
        <f t="shared" si="42"/>
        <v>1008.8</v>
      </c>
      <c r="EI19" s="1367">
        <f t="shared" si="43"/>
        <v>6108.3649999999998</v>
      </c>
      <c r="EL19" s="1372" t="s">
        <v>538</v>
      </c>
      <c r="EM19" s="1365">
        <v>0</v>
      </c>
      <c r="EN19" s="1365">
        <f t="shared" si="44"/>
        <v>0</v>
      </c>
      <c r="EQ19" s="1364" t="s">
        <v>536</v>
      </c>
      <c r="ER19" s="1366">
        <v>7117165</v>
      </c>
      <c r="ES19" s="1366">
        <v>1134900</v>
      </c>
      <c r="ET19" s="1366">
        <v>5982265</v>
      </c>
      <c r="EU19" s="1366">
        <v>1134900</v>
      </c>
      <c r="EV19" s="1365">
        <f t="shared" si="45"/>
        <v>7117.165</v>
      </c>
      <c r="EW19" s="1365">
        <f t="shared" si="46"/>
        <v>1134.9000000000001</v>
      </c>
      <c r="EX19" s="1365">
        <f t="shared" si="47"/>
        <v>1134.9000000000001</v>
      </c>
      <c r="EY19" s="1365">
        <f t="shared" si="48"/>
        <v>5982.2650000000003</v>
      </c>
      <c r="FB19" s="1372" t="s">
        <v>540</v>
      </c>
      <c r="FC19" s="1365">
        <v>11606072</v>
      </c>
      <c r="FD19" s="1365">
        <f t="shared" si="49"/>
        <v>11606.072</v>
      </c>
      <c r="FF19" s="1372" t="s">
        <v>536</v>
      </c>
      <c r="FG19" s="1365">
        <v>7117165</v>
      </c>
      <c r="FH19" s="1365">
        <v>1261000</v>
      </c>
      <c r="FI19" s="1365">
        <v>1261000</v>
      </c>
      <c r="FJ19" s="1365">
        <v>5856165</v>
      </c>
      <c r="FK19" s="1367">
        <f t="shared" si="50"/>
        <v>7117.165</v>
      </c>
      <c r="FL19" s="1367">
        <f t="shared" si="51"/>
        <v>1261</v>
      </c>
      <c r="FM19" s="1367">
        <f t="shared" si="52"/>
        <v>1261</v>
      </c>
      <c r="FN19" s="1367">
        <f t="shared" si="53"/>
        <v>5856.165</v>
      </c>
      <c r="FQ19" s="1364" t="s">
        <v>537</v>
      </c>
      <c r="FR19" s="1366">
        <v>1735868</v>
      </c>
      <c r="FS19" s="1365">
        <f t="shared" si="54"/>
        <v>1735.8679999999999</v>
      </c>
      <c r="FV19" s="1364" t="s">
        <v>536</v>
      </c>
      <c r="FW19" s="1366">
        <v>1525810</v>
      </c>
      <c r="FX19" s="1366">
        <v>1525810</v>
      </c>
      <c r="FY19" s="1366">
        <v>1525810</v>
      </c>
      <c r="FZ19" s="1366">
        <v>0</v>
      </c>
      <c r="GA19" s="1367">
        <f t="shared" si="55"/>
        <v>1525.81</v>
      </c>
      <c r="GB19" s="1367">
        <f t="shared" si="56"/>
        <v>1525.81</v>
      </c>
      <c r="GC19" s="1367">
        <f t="shared" si="57"/>
        <v>1525.81</v>
      </c>
      <c r="GD19" s="1367">
        <f t="shared" si="58"/>
        <v>0</v>
      </c>
    </row>
    <row r="20" spans="1:186" ht="15" customHeight="1" x14ac:dyDescent="0.2">
      <c r="A20" s="1364" t="s">
        <v>537</v>
      </c>
      <c r="B20" s="1366">
        <v>24241120</v>
      </c>
      <c r="C20" s="1366">
        <v>1522957</v>
      </c>
      <c r="D20" s="1366">
        <v>22718163</v>
      </c>
      <c r="E20" s="1366">
        <v>1522957</v>
      </c>
      <c r="F20" s="1366">
        <f t="shared" si="0"/>
        <v>25089.559199999996</v>
      </c>
      <c r="G20" s="1366">
        <f t="shared" si="1"/>
        <v>1576.260495</v>
      </c>
      <c r="H20" s="1366">
        <f t="shared" si="2"/>
        <v>23513.298704999997</v>
      </c>
      <c r="I20" s="1366">
        <f t="shared" si="3"/>
        <v>1576.260495</v>
      </c>
      <c r="L20" s="1364" t="s">
        <v>540</v>
      </c>
      <c r="M20" s="1366">
        <v>9889322</v>
      </c>
      <c r="N20" s="1366">
        <f t="shared" si="4"/>
        <v>10235.448269999999</v>
      </c>
      <c r="Q20" s="1364" t="s">
        <v>537</v>
      </c>
      <c r="R20" s="1366">
        <v>24241120</v>
      </c>
      <c r="S20" s="1366">
        <v>3054029</v>
      </c>
      <c r="T20" s="1366">
        <v>21187091</v>
      </c>
      <c r="U20" s="1366">
        <v>3054029</v>
      </c>
      <c r="V20" s="1365">
        <f t="shared" si="5"/>
        <v>25089.559199999996</v>
      </c>
      <c r="W20" s="1365">
        <f t="shared" si="6"/>
        <v>3160.9200149999997</v>
      </c>
      <c r="X20" s="1365">
        <f t="shared" si="7"/>
        <v>21928.639185</v>
      </c>
      <c r="Y20" s="1365">
        <f t="shared" si="8"/>
        <v>3160.9200149999997</v>
      </c>
      <c r="AB20" s="1364" t="s">
        <v>538</v>
      </c>
      <c r="AC20" s="1366">
        <v>14313438</v>
      </c>
      <c r="AD20" s="1365">
        <f t="shared" si="9"/>
        <v>14814.408329999998</v>
      </c>
      <c r="AG20" s="1364" t="s">
        <v>537</v>
      </c>
      <c r="AH20" s="1366">
        <v>24241120</v>
      </c>
      <c r="AI20" s="1366">
        <v>4792733</v>
      </c>
      <c r="AJ20" s="1366">
        <v>4792733</v>
      </c>
      <c r="AK20" s="1366">
        <v>19448387</v>
      </c>
      <c r="AL20" s="1365">
        <f t="shared" si="10"/>
        <v>25089.559199999996</v>
      </c>
      <c r="AM20" s="1365">
        <f t="shared" si="11"/>
        <v>4960.4786549999999</v>
      </c>
      <c r="AN20" s="1365">
        <f t="shared" si="12"/>
        <v>4960.4786549999999</v>
      </c>
      <c r="AO20" s="1365">
        <f t="shared" si="13"/>
        <v>20129.080544999997</v>
      </c>
      <c r="AR20" s="1364" t="s">
        <v>539</v>
      </c>
      <c r="AS20" s="1365">
        <v>0</v>
      </c>
      <c r="AT20" s="1365">
        <f t="shared" si="14"/>
        <v>0</v>
      </c>
      <c r="AW20" s="1364" t="s">
        <v>537</v>
      </c>
      <c r="AX20" s="1366">
        <v>24241120</v>
      </c>
      <c r="AY20" s="1366">
        <v>6353659</v>
      </c>
      <c r="AZ20" s="1366">
        <v>6353659</v>
      </c>
      <c r="BA20" s="1366">
        <v>17887461</v>
      </c>
      <c r="BB20" s="1365">
        <f t="shared" si="15"/>
        <v>25089.559199999996</v>
      </c>
      <c r="BC20" s="1365">
        <f t="shared" si="16"/>
        <v>6576.0370649999995</v>
      </c>
      <c r="BD20" s="1365">
        <f t="shared" si="17"/>
        <v>6576.0370649999995</v>
      </c>
      <c r="BE20" s="1365">
        <f t="shared" si="18"/>
        <v>18513.522134999999</v>
      </c>
      <c r="BH20" s="1364" t="s">
        <v>540</v>
      </c>
      <c r="BI20" s="1365">
        <v>9889322</v>
      </c>
      <c r="BJ20" s="1365">
        <f t="shared" si="19"/>
        <v>10235.448269999999</v>
      </c>
      <c r="BM20" s="1364" t="s">
        <v>537</v>
      </c>
      <c r="BN20" s="1365">
        <v>24241120</v>
      </c>
      <c r="BO20" s="1365">
        <v>7922150</v>
      </c>
      <c r="BP20" s="1365">
        <v>7922150</v>
      </c>
      <c r="BQ20" s="1365">
        <v>16318970</v>
      </c>
      <c r="BR20" s="1365">
        <f t="shared" si="20"/>
        <v>25089.559199999996</v>
      </c>
      <c r="BS20" s="1365">
        <f t="shared" si="21"/>
        <v>8199.4252499999984</v>
      </c>
      <c r="BT20" s="1365">
        <f t="shared" si="22"/>
        <v>8199.4252499999984</v>
      </c>
      <c r="BU20" s="1365">
        <f t="shared" si="23"/>
        <v>16890.133949999999</v>
      </c>
      <c r="BX20" s="1372" t="s">
        <v>538</v>
      </c>
      <c r="BY20" s="1365">
        <v>14313438</v>
      </c>
      <c r="BZ20" s="1365">
        <f t="shared" si="24"/>
        <v>14814.408329999998</v>
      </c>
      <c r="CC20" s="1365" t="s">
        <v>537</v>
      </c>
      <c r="CD20" s="1365">
        <v>24241120</v>
      </c>
      <c r="CE20" s="1365">
        <v>9702269</v>
      </c>
      <c r="CF20" s="1365">
        <v>9702269</v>
      </c>
      <c r="CG20" s="1365">
        <v>14538851</v>
      </c>
      <c r="CH20" s="1365">
        <f t="shared" si="25"/>
        <v>25089.559199999996</v>
      </c>
      <c r="CI20" s="1365">
        <f t="shared" si="26"/>
        <v>10041.848414999999</v>
      </c>
      <c r="CJ20" s="1365">
        <f t="shared" si="27"/>
        <v>10041.848414999999</v>
      </c>
      <c r="CK20" s="1365">
        <f t="shared" si="28"/>
        <v>15047.710784999999</v>
      </c>
      <c r="CN20" s="1372" t="s">
        <v>539</v>
      </c>
      <c r="CO20" s="1365">
        <v>0</v>
      </c>
      <c r="CP20" s="1365">
        <f t="shared" si="29"/>
        <v>0</v>
      </c>
      <c r="CS20" s="1364" t="s">
        <v>537</v>
      </c>
      <c r="CT20" s="1366">
        <v>24241120</v>
      </c>
      <c r="CU20" s="1366">
        <v>11350510</v>
      </c>
      <c r="CV20" s="1366">
        <v>11350510</v>
      </c>
      <c r="CW20" s="1366">
        <v>12890610</v>
      </c>
      <c r="CX20" s="1365">
        <f t="shared" si="30"/>
        <v>24241.119999999999</v>
      </c>
      <c r="CY20" s="1365">
        <f t="shared" si="31"/>
        <v>11350.51</v>
      </c>
      <c r="CZ20" s="1365">
        <f t="shared" si="32"/>
        <v>11350.51</v>
      </c>
      <c r="DA20" s="1365">
        <f t="shared" si="33"/>
        <v>12890.61</v>
      </c>
      <c r="DD20" s="1372" t="s">
        <v>540</v>
      </c>
      <c r="DE20" s="1365">
        <v>7155368</v>
      </c>
      <c r="DF20" s="1365">
        <f t="shared" si="34"/>
        <v>7155.3680000000004</v>
      </c>
      <c r="DJ20" s="1372" t="s">
        <v>537</v>
      </c>
      <c r="DK20" s="1365">
        <v>24241120</v>
      </c>
      <c r="DL20" s="1365">
        <v>12945924</v>
      </c>
      <c r="DM20" s="1365">
        <v>11295196</v>
      </c>
      <c r="DN20" s="1365">
        <v>12945924</v>
      </c>
      <c r="DO20" s="1365">
        <f t="shared" si="35"/>
        <v>24241.119999999999</v>
      </c>
      <c r="DP20" s="1365">
        <f t="shared" si="36"/>
        <v>12945.924000000001</v>
      </c>
      <c r="DQ20" s="1365">
        <f t="shared" si="37"/>
        <v>11295.196</v>
      </c>
      <c r="DR20" s="1365">
        <f t="shared" si="38"/>
        <v>12945.924000000001</v>
      </c>
      <c r="DV20" s="1364" t="s">
        <v>538</v>
      </c>
      <c r="DW20" s="1366">
        <v>14423919</v>
      </c>
      <c r="DX20" s="1373">
        <f t="shared" si="39"/>
        <v>14423.919</v>
      </c>
      <c r="EA20" s="1364" t="s">
        <v>537</v>
      </c>
      <c r="EB20" s="1366">
        <v>24241120</v>
      </c>
      <c r="EC20" s="1366">
        <v>14900044</v>
      </c>
      <c r="ED20" s="1366">
        <v>14900044</v>
      </c>
      <c r="EE20" s="1366">
        <v>9341076</v>
      </c>
      <c r="EF20" s="1367">
        <f t="shared" si="40"/>
        <v>24241.119999999999</v>
      </c>
      <c r="EG20" s="1367">
        <f t="shared" si="41"/>
        <v>14900.044</v>
      </c>
      <c r="EH20" s="1367">
        <f t="shared" si="42"/>
        <v>14900.044</v>
      </c>
      <c r="EI20" s="1367">
        <f t="shared" si="43"/>
        <v>9341.0759999999991</v>
      </c>
      <c r="EL20" s="1372" t="s">
        <v>539</v>
      </c>
      <c r="EM20" s="1365">
        <v>0</v>
      </c>
      <c r="EN20" s="1365">
        <f t="shared" si="44"/>
        <v>0</v>
      </c>
      <c r="EQ20" s="1364" t="s">
        <v>537</v>
      </c>
      <c r="ER20" s="1366">
        <v>24241120</v>
      </c>
      <c r="ES20" s="1366">
        <v>16395666</v>
      </c>
      <c r="ET20" s="1366">
        <v>7845454</v>
      </c>
      <c r="EU20" s="1366">
        <v>16395666</v>
      </c>
      <c r="EV20" s="1365">
        <f t="shared" si="45"/>
        <v>24241.119999999999</v>
      </c>
      <c r="EW20" s="1365">
        <f t="shared" si="46"/>
        <v>16395.666000000001</v>
      </c>
      <c r="EX20" s="1365">
        <f t="shared" si="47"/>
        <v>16395.666000000001</v>
      </c>
      <c r="EY20" s="1365">
        <f t="shared" si="48"/>
        <v>7845.4539999999997</v>
      </c>
      <c r="FB20" s="1372" t="s">
        <v>595</v>
      </c>
      <c r="FC20" s="1365">
        <v>1147861</v>
      </c>
      <c r="FD20" s="1365">
        <f t="shared" si="49"/>
        <v>1147.8610000000001</v>
      </c>
      <c r="FF20" s="1372" t="s">
        <v>537</v>
      </c>
      <c r="FG20" s="1365">
        <v>24241120</v>
      </c>
      <c r="FH20" s="1365">
        <v>17899056</v>
      </c>
      <c r="FI20" s="1365">
        <v>17899056</v>
      </c>
      <c r="FJ20" s="1365">
        <v>6342064</v>
      </c>
      <c r="FK20" s="1367">
        <f t="shared" si="50"/>
        <v>24241.119999999999</v>
      </c>
      <c r="FL20" s="1367">
        <f t="shared" si="51"/>
        <v>17899.056</v>
      </c>
      <c r="FM20" s="1367">
        <f t="shared" si="52"/>
        <v>17899.056</v>
      </c>
      <c r="FN20" s="1367">
        <f t="shared" si="53"/>
        <v>6342.0640000000003</v>
      </c>
      <c r="FQ20" s="1364" t="s">
        <v>538</v>
      </c>
      <c r="FR20" s="1366">
        <v>14155641</v>
      </c>
      <c r="FS20" s="1365">
        <f t="shared" si="54"/>
        <v>14155.641</v>
      </c>
      <c r="FV20" s="1364" t="s">
        <v>537</v>
      </c>
      <c r="FW20" s="1366">
        <v>19634924</v>
      </c>
      <c r="FX20" s="1366">
        <v>19634924</v>
      </c>
      <c r="FY20" s="1366">
        <v>19634924</v>
      </c>
      <c r="FZ20" s="1366">
        <v>0</v>
      </c>
      <c r="GA20" s="1367">
        <f t="shared" si="55"/>
        <v>19634.923999999999</v>
      </c>
      <c r="GB20" s="1367">
        <f t="shared" si="56"/>
        <v>19634.923999999999</v>
      </c>
      <c r="GC20" s="1367">
        <f t="shared" si="57"/>
        <v>19634.923999999999</v>
      </c>
      <c r="GD20" s="1367">
        <f t="shared" si="58"/>
        <v>0</v>
      </c>
    </row>
    <row r="21" spans="1:186" ht="15" customHeight="1" x14ac:dyDescent="0.2">
      <c r="A21" s="1364" t="s">
        <v>538</v>
      </c>
      <c r="B21" s="1366">
        <v>73869234</v>
      </c>
      <c r="C21" s="1366">
        <v>0</v>
      </c>
      <c r="D21" s="1366">
        <v>73869234</v>
      </c>
      <c r="E21" s="1366">
        <v>0</v>
      </c>
      <c r="F21" s="1366">
        <f t="shared" si="0"/>
        <v>76454.657189999984</v>
      </c>
      <c r="G21" s="1366">
        <f t="shared" si="1"/>
        <v>0</v>
      </c>
      <c r="H21" s="1366">
        <f t="shared" si="2"/>
        <v>76454.657189999984</v>
      </c>
      <c r="I21" s="1366">
        <f t="shared" si="3"/>
        <v>0</v>
      </c>
      <c r="L21" s="1364" t="s">
        <v>541</v>
      </c>
      <c r="M21" s="1366">
        <v>29255</v>
      </c>
      <c r="N21" s="1366">
        <f t="shared" si="4"/>
        <v>30.278924999999997</v>
      </c>
      <c r="Q21" s="1364" t="s">
        <v>538</v>
      </c>
      <c r="R21" s="1366">
        <v>73869234</v>
      </c>
      <c r="S21" s="1366">
        <v>0</v>
      </c>
      <c r="T21" s="1366">
        <v>73869234</v>
      </c>
      <c r="U21" s="1366">
        <v>0</v>
      </c>
      <c r="V21" s="1365">
        <f t="shared" si="5"/>
        <v>76454.657189999984</v>
      </c>
      <c r="W21" s="1365">
        <f t="shared" si="6"/>
        <v>0</v>
      </c>
      <c r="X21" s="1365">
        <f t="shared" si="7"/>
        <v>76454.657189999984</v>
      </c>
      <c r="Y21" s="1365">
        <f t="shared" si="8"/>
        <v>0</v>
      </c>
      <c r="AB21" s="1364" t="s">
        <v>539</v>
      </c>
      <c r="AC21" s="1366">
        <v>7218003</v>
      </c>
      <c r="AD21" s="1365">
        <f t="shared" si="9"/>
        <v>7470.633104999999</v>
      </c>
      <c r="AG21" s="1364" t="s">
        <v>538</v>
      </c>
      <c r="AH21" s="1366">
        <v>73869234</v>
      </c>
      <c r="AI21" s="1366">
        <v>14313438</v>
      </c>
      <c r="AJ21" s="1366">
        <v>14313438</v>
      </c>
      <c r="AK21" s="1366">
        <v>59555796</v>
      </c>
      <c r="AL21" s="1365">
        <f t="shared" si="10"/>
        <v>76454.657189999984</v>
      </c>
      <c r="AM21" s="1365">
        <f t="shared" si="11"/>
        <v>14814.408329999998</v>
      </c>
      <c r="AN21" s="1365">
        <f t="shared" si="12"/>
        <v>14814.408329999998</v>
      </c>
      <c r="AO21" s="1365">
        <f t="shared" si="13"/>
        <v>61640.24886</v>
      </c>
      <c r="AR21" s="1364" t="s">
        <v>346</v>
      </c>
      <c r="AS21" s="1365">
        <v>0</v>
      </c>
      <c r="AT21" s="1365">
        <f t="shared" si="14"/>
        <v>0</v>
      </c>
      <c r="AW21" s="1364" t="s">
        <v>538</v>
      </c>
      <c r="AX21" s="1366">
        <v>73869234</v>
      </c>
      <c r="AY21" s="1366">
        <v>14313438</v>
      </c>
      <c r="AZ21" s="1366">
        <v>14313438</v>
      </c>
      <c r="BA21" s="1366">
        <v>59555796</v>
      </c>
      <c r="BB21" s="1365">
        <f t="shared" si="15"/>
        <v>76454.657189999984</v>
      </c>
      <c r="BC21" s="1365">
        <f t="shared" si="16"/>
        <v>14814.408329999998</v>
      </c>
      <c r="BD21" s="1365">
        <f t="shared" si="17"/>
        <v>14814.408329999998</v>
      </c>
      <c r="BE21" s="1365">
        <f t="shared" si="18"/>
        <v>61640.24886</v>
      </c>
      <c r="BH21" s="1364" t="s">
        <v>541</v>
      </c>
      <c r="BI21" s="1365">
        <v>117018</v>
      </c>
      <c r="BJ21" s="1365">
        <f t="shared" si="19"/>
        <v>121.11362999999999</v>
      </c>
      <c r="BM21" s="1364" t="s">
        <v>538</v>
      </c>
      <c r="BN21" s="1365">
        <v>73869234</v>
      </c>
      <c r="BO21" s="1365">
        <v>14313438</v>
      </c>
      <c r="BP21" s="1365">
        <v>14313438</v>
      </c>
      <c r="BQ21" s="1365">
        <v>59555796</v>
      </c>
      <c r="BR21" s="1365">
        <f t="shared" si="20"/>
        <v>76454.657189999984</v>
      </c>
      <c r="BS21" s="1365">
        <f t="shared" si="21"/>
        <v>14814.408329999998</v>
      </c>
      <c r="BT21" s="1365">
        <f t="shared" si="22"/>
        <v>14814.408329999998</v>
      </c>
      <c r="BU21" s="1365">
        <f t="shared" si="23"/>
        <v>61640.24886</v>
      </c>
      <c r="BX21" s="1372" t="s">
        <v>539</v>
      </c>
      <c r="BY21" s="1365">
        <v>7218003</v>
      </c>
      <c r="BZ21" s="1365">
        <f t="shared" si="24"/>
        <v>7470.633104999999</v>
      </c>
      <c r="CC21" s="1365" t="s">
        <v>538</v>
      </c>
      <c r="CD21" s="1365">
        <v>73869234</v>
      </c>
      <c r="CE21" s="1365">
        <v>28626876</v>
      </c>
      <c r="CF21" s="1365">
        <v>28626876</v>
      </c>
      <c r="CG21" s="1365">
        <v>45242358</v>
      </c>
      <c r="CH21" s="1365">
        <f t="shared" si="25"/>
        <v>76454.657189999984</v>
      </c>
      <c r="CI21" s="1365">
        <f t="shared" si="26"/>
        <v>29628.816659999997</v>
      </c>
      <c r="CJ21" s="1365">
        <f t="shared" si="27"/>
        <v>29628.816659999997</v>
      </c>
      <c r="CK21" s="1365">
        <f t="shared" si="28"/>
        <v>46825.840529999994</v>
      </c>
      <c r="CN21" s="1372" t="s">
        <v>346</v>
      </c>
      <c r="CO21" s="1365">
        <v>0</v>
      </c>
      <c r="CP21" s="1365">
        <f t="shared" si="29"/>
        <v>0</v>
      </c>
      <c r="CS21" s="1364" t="s">
        <v>538</v>
      </c>
      <c r="CT21" s="1366">
        <v>73869234</v>
      </c>
      <c r="CU21" s="1366">
        <v>28626876</v>
      </c>
      <c r="CV21" s="1366">
        <v>28626876</v>
      </c>
      <c r="CW21" s="1366">
        <v>45242358</v>
      </c>
      <c r="CX21" s="1365">
        <f t="shared" si="30"/>
        <v>73869.233999999997</v>
      </c>
      <c r="CY21" s="1365">
        <f t="shared" si="31"/>
        <v>28626.876</v>
      </c>
      <c r="CZ21" s="1365">
        <f t="shared" si="32"/>
        <v>28626.876</v>
      </c>
      <c r="DA21" s="1365">
        <f t="shared" si="33"/>
        <v>45242.358</v>
      </c>
      <c r="DD21" s="1372" t="s">
        <v>541</v>
      </c>
      <c r="DE21" s="1365">
        <v>23404</v>
      </c>
      <c r="DF21" s="1365">
        <f t="shared" si="34"/>
        <v>23.404</v>
      </c>
      <c r="DJ21" s="1372" t="s">
        <v>538</v>
      </c>
      <c r="DK21" s="1365">
        <v>73869234</v>
      </c>
      <c r="DL21" s="1365">
        <v>28626876</v>
      </c>
      <c r="DM21" s="1365">
        <v>45242358</v>
      </c>
      <c r="DN21" s="1365">
        <v>28626876</v>
      </c>
      <c r="DO21" s="1365">
        <f t="shared" si="35"/>
        <v>73869.233999999997</v>
      </c>
      <c r="DP21" s="1365">
        <f t="shared" si="36"/>
        <v>28626.876</v>
      </c>
      <c r="DQ21" s="1365">
        <f t="shared" si="37"/>
        <v>45242.358</v>
      </c>
      <c r="DR21" s="1365">
        <f t="shared" si="38"/>
        <v>28626.876</v>
      </c>
      <c r="DV21" s="1364" t="s">
        <v>539</v>
      </c>
      <c r="DW21" s="1366">
        <v>7510730</v>
      </c>
      <c r="DX21" s="1373">
        <f t="shared" si="39"/>
        <v>7510.73</v>
      </c>
      <c r="EA21" s="1364" t="s">
        <v>538</v>
      </c>
      <c r="EB21" s="1366">
        <v>73869234</v>
      </c>
      <c r="EC21" s="1366">
        <v>43050795</v>
      </c>
      <c r="ED21" s="1366">
        <v>43050795</v>
      </c>
      <c r="EE21" s="1366">
        <v>30818439</v>
      </c>
      <c r="EF21" s="1367">
        <f t="shared" si="40"/>
        <v>73869.233999999997</v>
      </c>
      <c r="EG21" s="1367">
        <f t="shared" si="41"/>
        <v>43050.794999999998</v>
      </c>
      <c r="EH21" s="1367">
        <f t="shared" si="42"/>
        <v>43050.794999999998</v>
      </c>
      <c r="EI21" s="1367">
        <f t="shared" si="43"/>
        <v>30818.438999999998</v>
      </c>
      <c r="EL21" s="1372" t="s">
        <v>346</v>
      </c>
      <c r="EM21" s="1365">
        <v>0</v>
      </c>
      <c r="EN21" s="1365">
        <f t="shared" si="44"/>
        <v>0</v>
      </c>
      <c r="EQ21" s="1364" t="s">
        <v>538</v>
      </c>
      <c r="ER21" s="1366">
        <v>73869234</v>
      </c>
      <c r="ES21" s="1366">
        <v>43050795</v>
      </c>
      <c r="ET21" s="1366">
        <v>30818439</v>
      </c>
      <c r="EU21" s="1366">
        <v>43050795</v>
      </c>
      <c r="EV21" s="1365">
        <f t="shared" si="45"/>
        <v>73869.233999999997</v>
      </c>
      <c r="EW21" s="1365">
        <f t="shared" si="46"/>
        <v>43050.794999999998</v>
      </c>
      <c r="EX21" s="1365">
        <f t="shared" si="47"/>
        <v>43050.794999999998</v>
      </c>
      <c r="EY21" s="1365">
        <f t="shared" si="48"/>
        <v>30818.438999999998</v>
      </c>
      <c r="FB21" s="1372" t="s">
        <v>542</v>
      </c>
      <c r="FC21" s="1365">
        <v>0</v>
      </c>
      <c r="FD21" s="1365">
        <f t="shared" si="49"/>
        <v>0</v>
      </c>
      <c r="FF21" s="1372" t="s">
        <v>538</v>
      </c>
      <c r="FG21" s="1365">
        <v>73869234</v>
      </c>
      <c r="FH21" s="1365">
        <v>43050795</v>
      </c>
      <c r="FI21" s="1365">
        <v>43050795</v>
      </c>
      <c r="FJ21" s="1365">
        <v>30818439</v>
      </c>
      <c r="FK21" s="1367">
        <f t="shared" si="50"/>
        <v>73869.233999999997</v>
      </c>
      <c r="FL21" s="1367">
        <f t="shared" si="51"/>
        <v>43050.794999999998</v>
      </c>
      <c r="FM21" s="1367">
        <f t="shared" si="52"/>
        <v>43050.794999999998</v>
      </c>
      <c r="FN21" s="1367">
        <f t="shared" si="53"/>
        <v>30818.438999999998</v>
      </c>
      <c r="FQ21" s="1364" t="s">
        <v>539</v>
      </c>
      <c r="FR21" s="1366">
        <v>7849747</v>
      </c>
      <c r="FS21" s="1365">
        <f t="shared" si="54"/>
        <v>7849.7470000000003</v>
      </c>
      <c r="FV21" s="1364" t="s">
        <v>538</v>
      </c>
      <c r="FW21" s="1366">
        <v>57206436</v>
      </c>
      <c r="FX21" s="1366">
        <v>57206436</v>
      </c>
      <c r="FY21" s="1366">
        <v>57206436</v>
      </c>
      <c r="FZ21" s="1366">
        <v>0</v>
      </c>
      <c r="GA21" s="1367">
        <f t="shared" si="55"/>
        <v>57206.436000000002</v>
      </c>
      <c r="GB21" s="1367">
        <f t="shared" si="56"/>
        <v>57206.436000000002</v>
      </c>
      <c r="GC21" s="1367">
        <f t="shared" si="57"/>
        <v>57206.436000000002</v>
      </c>
      <c r="GD21" s="1367">
        <f t="shared" si="58"/>
        <v>0</v>
      </c>
    </row>
    <row r="22" spans="1:186" ht="15" customHeight="1" x14ac:dyDescent="0.2">
      <c r="A22" s="1364" t="s">
        <v>539</v>
      </c>
      <c r="B22" s="1366">
        <v>36552784</v>
      </c>
      <c r="C22" s="1366">
        <v>0</v>
      </c>
      <c r="D22" s="1366">
        <v>36552784</v>
      </c>
      <c r="E22" s="1366">
        <v>0</v>
      </c>
      <c r="F22" s="1366">
        <f t="shared" si="0"/>
        <v>37832.131439999997</v>
      </c>
      <c r="G22" s="1366">
        <f t="shared" si="1"/>
        <v>0</v>
      </c>
      <c r="H22" s="1366">
        <f t="shared" si="2"/>
        <v>37832.131439999997</v>
      </c>
      <c r="I22" s="1366">
        <f t="shared" si="3"/>
        <v>0</v>
      </c>
      <c r="L22" s="1364" t="s">
        <v>595</v>
      </c>
      <c r="M22" s="1366">
        <v>2311453</v>
      </c>
      <c r="N22" s="1366">
        <f t="shared" si="4"/>
        <v>2392.3538549999998</v>
      </c>
      <c r="Q22" s="1364" t="s">
        <v>539</v>
      </c>
      <c r="R22" s="1366">
        <v>36552784</v>
      </c>
      <c r="S22" s="1366">
        <v>0</v>
      </c>
      <c r="T22" s="1366">
        <v>36552784</v>
      </c>
      <c r="U22" s="1366">
        <v>0</v>
      </c>
      <c r="V22" s="1365">
        <f t="shared" si="5"/>
        <v>37832.131439999997</v>
      </c>
      <c r="W22" s="1365">
        <f t="shared" si="6"/>
        <v>0</v>
      </c>
      <c r="X22" s="1365">
        <f t="shared" si="7"/>
        <v>37832.131439999997</v>
      </c>
      <c r="Y22" s="1365">
        <f t="shared" si="8"/>
        <v>0</v>
      </c>
      <c r="AB22" s="1364" t="s">
        <v>346</v>
      </c>
      <c r="AC22" s="1366">
        <v>7095435</v>
      </c>
      <c r="AD22" s="1365">
        <f t="shared" si="9"/>
        <v>7343.7752249999994</v>
      </c>
      <c r="AG22" s="1364" t="s">
        <v>539</v>
      </c>
      <c r="AH22" s="1366">
        <v>36552784</v>
      </c>
      <c r="AI22" s="1366">
        <v>7218003</v>
      </c>
      <c r="AJ22" s="1366">
        <v>7218003</v>
      </c>
      <c r="AK22" s="1366">
        <v>29334781</v>
      </c>
      <c r="AL22" s="1365">
        <f t="shared" si="10"/>
        <v>37832.131439999997</v>
      </c>
      <c r="AM22" s="1365">
        <f t="shared" si="11"/>
        <v>7470.633104999999</v>
      </c>
      <c r="AN22" s="1365">
        <f t="shared" si="12"/>
        <v>7470.633104999999</v>
      </c>
      <c r="AO22" s="1365">
        <f t="shared" si="13"/>
        <v>30361.498334999997</v>
      </c>
      <c r="AR22" s="1364" t="s">
        <v>347</v>
      </c>
      <c r="AS22" s="1365">
        <v>10513401</v>
      </c>
      <c r="AT22" s="1365">
        <f t="shared" si="14"/>
        <v>10881.370034999998</v>
      </c>
      <c r="AW22" s="1364" t="s">
        <v>539</v>
      </c>
      <c r="AX22" s="1366">
        <v>36552784</v>
      </c>
      <c r="AY22" s="1366">
        <v>7218003</v>
      </c>
      <c r="AZ22" s="1366">
        <v>7218003</v>
      </c>
      <c r="BA22" s="1366">
        <v>29334781</v>
      </c>
      <c r="BB22" s="1365">
        <f t="shared" si="15"/>
        <v>37832.131439999997</v>
      </c>
      <c r="BC22" s="1365">
        <f t="shared" si="16"/>
        <v>7470.633104999999</v>
      </c>
      <c r="BD22" s="1365">
        <f t="shared" si="17"/>
        <v>7470.633104999999</v>
      </c>
      <c r="BE22" s="1365">
        <f t="shared" si="18"/>
        <v>30361.498334999997</v>
      </c>
      <c r="BH22" s="1364" t="s">
        <v>595</v>
      </c>
      <c r="BI22" s="1365">
        <v>377378</v>
      </c>
      <c r="BJ22" s="1365">
        <f t="shared" si="19"/>
        <v>390.58622999999994</v>
      </c>
      <c r="BM22" s="1364" t="s">
        <v>539</v>
      </c>
      <c r="BN22" s="1365">
        <v>36552784</v>
      </c>
      <c r="BO22" s="1365">
        <v>7218003</v>
      </c>
      <c r="BP22" s="1365">
        <v>7218003</v>
      </c>
      <c r="BQ22" s="1365">
        <v>29334781</v>
      </c>
      <c r="BR22" s="1365">
        <f t="shared" si="20"/>
        <v>37832.131439999997</v>
      </c>
      <c r="BS22" s="1365">
        <f t="shared" si="21"/>
        <v>7470.633104999999</v>
      </c>
      <c r="BT22" s="1365">
        <f t="shared" si="22"/>
        <v>7470.633104999999</v>
      </c>
      <c r="BU22" s="1365">
        <f t="shared" si="23"/>
        <v>30361.498334999997</v>
      </c>
      <c r="BX22" s="1372" t="s">
        <v>346</v>
      </c>
      <c r="BY22" s="1365">
        <v>7095435</v>
      </c>
      <c r="BZ22" s="1365">
        <f t="shared" si="24"/>
        <v>7343.7752249999994</v>
      </c>
      <c r="CC22" s="1365" t="s">
        <v>539</v>
      </c>
      <c r="CD22" s="1365">
        <v>36552784</v>
      </c>
      <c r="CE22" s="1365">
        <v>14436006</v>
      </c>
      <c r="CF22" s="1365">
        <v>14436006</v>
      </c>
      <c r="CG22" s="1365">
        <v>22116778</v>
      </c>
      <c r="CH22" s="1365">
        <f t="shared" si="25"/>
        <v>37832.131439999997</v>
      </c>
      <c r="CI22" s="1365">
        <f t="shared" si="26"/>
        <v>14941.266209999998</v>
      </c>
      <c r="CJ22" s="1365">
        <f t="shared" si="27"/>
        <v>14941.266209999998</v>
      </c>
      <c r="CK22" s="1365">
        <f t="shared" si="28"/>
        <v>22890.865229999996</v>
      </c>
      <c r="CN22" s="1372" t="s">
        <v>347</v>
      </c>
      <c r="CO22" s="1365">
        <v>10167970</v>
      </c>
      <c r="CP22" s="1365">
        <f t="shared" si="29"/>
        <v>10167.969999999999</v>
      </c>
      <c r="CS22" s="1364" t="s">
        <v>539</v>
      </c>
      <c r="CT22" s="1366">
        <v>36552784</v>
      </c>
      <c r="CU22" s="1366">
        <v>14436006</v>
      </c>
      <c r="CV22" s="1366">
        <v>14436006</v>
      </c>
      <c r="CW22" s="1366">
        <v>22116778</v>
      </c>
      <c r="CX22" s="1365">
        <f t="shared" si="30"/>
        <v>36552.784</v>
      </c>
      <c r="CY22" s="1365">
        <f t="shared" si="31"/>
        <v>14436.005999999999</v>
      </c>
      <c r="CZ22" s="1365">
        <f t="shared" si="32"/>
        <v>14436.005999999999</v>
      </c>
      <c r="DA22" s="1365">
        <f t="shared" si="33"/>
        <v>22116.777999999998</v>
      </c>
      <c r="DD22" s="1372" t="s">
        <v>595</v>
      </c>
      <c r="DE22" s="1365">
        <v>188688</v>
      </c>
      <c r="DF22" s="1365">
        <f t="shared" si="34"/>
        <v>188.68799999999999</v>
      </c>
      <c r="DJ22" s="1372" t="s">
        <v>539</v>
      </c>
      <c r="DK22" s="1365">
        <v>36552784</v>
      </c>
      <c r="DL22" s="1365">
        <v>14436006</v>
      </c>
      <c r="DM22" s="1365">
        <v>22116778</v>
      </c>
      <c r="DN22" s="1365">
        <v>14436006</v>
      </c>
      <c r="DO22" s="1365">
        <f t="shared" si="35"/>
        <v>36552.784</v>
      </c>
      <c r="DP22" s="1365">
        <f t="shared" si="36"/>
        <v>14436.005999999999</v>
      </c>
      <c r="DQ22" s="1365">
        <f t="shared" si="37"/>
        <v>22116.777999999998</v>
      </c>
      <c r="DR22" s="1365">
        <f t="shared" si="38"/>
        <v>14436.005999999999</v>
      </c>
      <c r="DV22" s="1364" t="s">
        <v>346</v>
      </c>
      <c r="DW22" s="1366">
        <v>6913189</v>
      </c>
      <c r="DX22" s="1373">
        <f t="shared" si="39"/>
        <v>6913.1890000000003</v>
      </c>
      <c r="EA22" s="1364" t="s">
        <v>539</v>
      </c>
      <c r="EB22" s="1366">
        <v>36552784</v>
      </c>
      <c r="EC22" s="1366">
        <v>21946736</v>
      </c>
      <c r="ED22" s="1366">
        <v>21946736</v>
      </c>
      <c r="EE22" s="1366">
        <v>14606048</v>
      </c>
      <c r="EF22" s="1367">
        <f t="shared" si="40"/>
        <v>36552.784</v>
      </c>
      <c r="EG22" s="1367">
        <f t="shared" si="41"/>
        <v>21946.736000000001</v>
      </c>
      <c r="EH22" s="1367">
        <f t="shared" si="42"/>
        <v>21946.736000000001</v>
      </c>
      <c r="EI22" s="1367">
        <f t="shared" si="43"/>
        <v>14606.048000000001</v>
      </c>
      <c r="EL22" s="1372" t="s">
        <v>347</v>
      </c>
      <c r="EM22" s="1365">
        <v>8636711</v>
      </c>
      <c r="EN22" s="1365">
        <f t="shared" si="44"/>
        <v>8636.7109999999993</v>
      </c>
      <c r="EQ22" s="1364" t="s">
        <v>539</v>
      </c>
      <c r="ER22" s="1366">
        <v>36552784</v>
      </c>
      <c r="ES22" s="1366">
        <v>21946736</v>
      </c>
      <c r="ET22" s="1366">
        <v>14606048</v>
      </c>
      <c r="EU22" s="1366">
        <v>21946736</v>
      </c>
      <c r="EV22" s="1365">
        <f t="shared" si="45"/>
        <v>36552.784</v>
      </c>
      <c r="EW22" s="1365">
        <f t="shared" si="46"/>
        <v>21946.736000000001</v>
      </c>
      <c r="EX22" s="1365">
        <f t="shared" si="47"/>
        <v>21946.736000000001</v>
      </c>
      <c r="EY22" s="1365">
        <f t="shared" si="48"/>
        <v>14606.048000000001</v>
      </c>
      <c r="FB22" s="1372" t="s">
        <v>351</v>
      </c>
      <c r="FC22" s="1365">
        <v>1164237702</v>
      </c>
      <c r="FD22" s="1365">
        <f t="shared" si="49"/>
        <v>1164237.702</v>
      </c>
      <c r="FF22" s="1372" t="s">
        <v>539</v>
      </c>
      <c r="FG22" s="1365">
        <v>36552784</v>
      </c>
      <c r="FH22" s="1365">
        <v>21946736</v>
      </c>
      <c r="FI22" s="1365">
        <v>21946736</v>
      </c>
      <c r="FJ22" s="1365">
        <v>14606048</v>
      </c>
      <c r="FK22" s="1367">
        <f t="shared" si="50"/>
        <v>36552.784</v>
      </c>
      <c r="FL22" s="1367">
        <f t="shared" si="51"/>
        <v>21946.736000000001</v>
      </c>
      <c r="FM22" s="1367">
        <f t="shared" si="52"/>
        <v>21946.736000000001</v>
      </c>
      <c r="FN22" s="1367">
        <f t="shared" si="53"/>
        <v>14606.048000000001</v>
      </c>
      <c r="FQ22" s="1364" t="s">
        <v>346</v>
      </c>
      <c r="FR22" s="1366">
        <v>6305894</v>
      </c>
      <c r="FS22" s="1365">
        <f t="shared" si="54"/>
        <v>6305.8940000000002</v>
      </c>
      <c r="FV22" s="1364" t="s">
        <v>539</v>
      </c>
      <c r="FW22" s="1366">
        <v>29796483</v>
      </c>
      <c r="FX22" s="1366">
        <v>29796483</v>
      </c>
      <c r="FY22" s="1366">
        <v>29796483</v>
      </c>
      <c r="FZ22" s="1366">
        <v>0</v>
      </c>
      <c r="GA22" s="1367">
        <f t="shared" si="55"/>
        <v>29796.483</v>
      </c>
      <c r="GB22" s="1367">
        <f t="shared" si="56"/>
        <v>29796.483</v>
      </c>
      <c r="GC22" s="1367">
        <f t="shared" si="57"/>
        <v>29796.483</v>
      </c>
      <c r="GD22" s="1367">
        <f t="shared" si="58"/>
        <v>0</v>
      </c>
    </row>
    <row r="23" spans="1:186" ht="15" customHeight="1" x14ac:dyDescent="0.2">
      <c r="A23" s="1364" t="s">
        <v>346</v>
      </c>
      <c r="B23" s="1366">
        <v>37316450</v>
      </c>
      <c r="C23" s="1366">
        <v>0</v>
      </c>
      <c r="D23" s="1366">
        <v>37316450</v>
      </c>
      <c r="E23" s="1366">
        <v>0</v>
      </c>
      <c r="F23" s="1366">
        <f t="shared" si="0"/>
        <v>38622.525749999993</v>
      </c>
      <c r="G23" s="1366">
        <f t="shared" si="1"/>
        <v>0</v>
      </c>
      <c r="H23" s="1366">
        <f t="shared" si="2"/>
        <v>38622.525749999993</v>
      </c>
      <c r="I23" s="1366">
        <f t="shared" si="3"/>
        <v>0</v>
      </c>
      <c r="L23" s="1364" t="s">
        <v>351</v>
      </c>
      <c r="M23" s="1366">
        <v>1070462609</v>
      </c>
      <c r="N23" s="1366">
        <f t="shared" si="4"/>
        <v>1107928.8003149999</v>
      </c>
      <c r="Q23" s="1364" t="s">
        <v>346</v>
      </c>
      <c r="R23" s="1366">
        <v>37316450</v>
      </c>
      <c r="S23" s="1366">
        <v>0</v>
      </c>
      <c r="T23" s="1366">
        <v>37316450</v>
      </c>
      <c r="U23" s="1366">
        <v>0</v>
      </c>
      <c r="V23" s="1365">
        <f t="shared" si="5"/>
        <v>38622.525749999993</v>
      </c>
      <c r="W23" s="1365">
        <f t="shared" si="6"/>
        <v>0</v>
      </c>
      <c r="X23" s="1365">
        <f t="shared" si="7"/>
        <v>38622.525749999993</v>
      </c>
      <c r="Y23" s="1365">
        <f t="shared" si="8"/>
        <v>0</v>
      </c>
      <c r="AB23" s="1364" t="s">
        <v>347</v>
      </c>
      <c r="AC23" s="1366">
        <v>10464899</v>
      </c>
      <c r="AD23" s="1365">
        <f t="shared" si="9"/>
        <v>10831.170464999999</v>
      </c>
      <c r="AG23" s="1364" t="s">
        <v>346</v>
      </c>
      <c r="AH23" s="1366">
        <v>37316450</v>
      </c>
      <c r="AI23" s="1366">
        <v>7095435</v>
      </c>
      <c r="AJ23" s="1366">
        <v>7095435</v>
      </c>
      <c r="AK23" s="1366">
        <v>30221015</v>
      </c>
      <c r="AL23" s="1365">
        <f t="shared" si="10"/>
        <v>38622.525749999993</v>
      </c>
      <c r="AM23" s="1365">
        <f t="shared" si="11"/>
        <v>7343.7752249999994</v>
      </c>
      <c r="AN23" s="1365">
        <f t="shared" si="12"/>
        <v>7343.7752249999994</v>
      </c>
      <c r="AO23" s="1365">
        <f t="shared" si="13"/>
        <v>31278.750524999996</v>
      </c>
      <c r="AR23" s="1364" t="s">
        <v>540</v>
      </c>
      <c r="AS23" s="1365">
        <v>9889322</v>
      </c>
      <c r="AT23" s="1365">
        <f t="shared" si="14"/>
        <v>10235.448269999999</v>
      </c>
      <c r="AW23" s="1364" t="s">
        <v>346</v>
      </c>
      <c r="AX23" s="1366">
        <v>37316450</v>
      </c>
      <c r="AY23" s="1366">
        <v>7095435</v>
      </c>
      <c r="AZ23" s="1366">
        <v>7095435</v>
      </c>
      <c r="BA23" s="1366">
        <v>30221015</v>
      </c>
      <c r="BB23" s="1365">
        <f t="shared" si="15"/>
        <v>38622.525749999993</v>
      </c>
      <c r="BC23" s="1365">
        <f t="shared" si="16"/>
        <v>7343.7752249999994</v>
      </c>
      <c r="BD23" s="1365">
        <f t="shared" si="17"/>
        <v>7343.7752249999994</v>
      </c>
      <c r="BE23" s="1365">
        <f t="shared" si="18"/>
        <v>31278.750524999996</v>
      </c>
      <c r="BH23" s="1364" t="s">
        <v>542</v>
      </c>
      <c r="BI23" s="1365">
        <v>172920</v>
      </c>
      <c r="BJ23" s="1365">
        <f t="shared" si="19"/>
        <v>178.97219999999999</v>
      </c>
      <c r="BM23" s="1364" t="s">
        <v>346</v>
      </c>
      <c r="BN23" s="1365">
        <v>37316450</v>
      </c>
      <c r="BO23" s="1365">
        <v>7095435</v>
      </c>
      <c r="BP23" s="1365">
        <v>7095435</v>
      </c>
      <c r="BQ23" s="1365">
        <v>30221015</v>
      </c>
      <c r="BR23" s="1365">
        <f t="shared" si="20"/>
        <v>38622.525749999993</v>
      </c>
      <c r="BS23" s="1365">
        <f t="shared" si="21"/>
        <v>7343.7752249999994</v>
      </c>
      <c r="BT23" s="1365">
        <f t="shared" si="22"/>
        <v>7343.7752249999994</v>
      </c>
      <c r="BU23" s="1365">
        <f t="shared" si="23"/>
        <v>31278.750524999996</v>
      </c>
      <c r="BX23" s="1372" t="s">
        <v>347</v>
      </c>
      <c r="BY23" s="1365">
        <v>10332889</v>
      </c>
      <c r="BZ23" s="1365">
        <f t="shared" si="24"/>
        <v>10694.540114999998</v>
      </c>
      <c r="CC23" s="1365" t="s">
        <v>346</v>
      </c>
      <c r="CD23" s="1365">
        <v>37316450</v>
      </c>
      <c r="CE23" s="1365">
        <v>14190870</v>
      </c>
      <c r="CF23" s="1365">
        <v>14190870</v>
      </c>
      <c r="CG23" s="1365">
        <v>23125580</v>
      </c>
      <c r="CH23" s="1365">
        <f t="shared" si="25"/>
        <v>38622.525749999993</v>
      </c>
      <c r="CI23" s="1365">
        <f t="shared" si="26"/>
        <v>14687.550449999999</v>
      </c>
      <c r="CJ23" s="1365">
        <f t="shared" si="27"/>
        <v>14687.550449999999</v>
      </c>
      <c r="CK23" s="1365">
        <f t="shared" si="28"/>
        <v>23934.975299999998</v>
      </c>
      <c r="CN23" s="1372" t="s">
        <v>540</v>
      </c>
      <c r="CO23" s="1365">
        <v>9889322</v>
      </c>
      <c r="CP23" s="1365">
        <f t="shared" si="29"/>
        <v>9889.3220000000001</v>
      </c>
      <c r="CS23" s="1364" t="s">
        <v>346</v>
      </c>
      <c r="CT23" s="1366">
        <v>37316450</v>
      </c>
      <c r="CU23" s="1366">
        <v>14190870</v>
      </c>
      <c r="CV23" s="1366">
        <v>14190870</v>
      </c>
      <c r="CW23" s="1366">
        <v>23125580</v>
      </c>
      <c r="CX23" s="1365">
        <f t="shared" si="30"/>
        <v>37316.449999999997</v>
      </c>
      <c r="CY23" s="1365">
        <f t="shared" si="31"/>
        <v>14190.87</v>
      </c>
      <c r="CZ23" s="1365">
        <f t="shared" si="32"/>
        <v>14190.87</v>
      </c>
      <c r="DA23" s="1365">
        <f t="shared" si="33"/>
        <v>23125.58</v>
      </c>
      <c r="DD23" s="1372" t="s">
        <v>351</v>
      </c>
      <c r="DE23" s="1365">
        <v>1086045718</v>
      </c>
      <c r="DF23" s="1365">
        <f t="shared" si="34"/>
        <v>1086045.7180000001</v>
      </c>
      <c r="DJ23" s="1372" t="s">
        <v>346</v>
      </c>
      <c r="DK23" s="1365">
        <v>37316450</v>
      </c>
      <c r="DL23" s="1365">
        <v>14190870</v>
      </c>
      <c r="DM23" s="1365">
        <v>23125580</v>
      </c>
      <c r="DN23" s="1365">
        <v>14190870</v>
      </c>
      <c r="DO23" s="1365">
        <f t="shared" si="35"/>
        <v>37316.449999999997</v>
      </c>
      <c r="DP23" s="1365">
        <f t="shared" si="36"/>
        <v>14190.87</v>
      </c>
      <c r="DQ23" s="1365">
        <f t="shared" si="37"/>
        <v>23125.58</v>
      </c>
      <c r="DR23" s="1365">
        <f t="shared" si="38"/>
        <v>14190.87</v>
      </c>
      <c r="DV23" s="1364" t="s">
        <v>347</v>
      </c>
      <c r="DW23" s="1366">
        <v>13660732</v>
      </c>
      <c r="DX23" s="1373">
        <f t="shared" si="39"/>
        <v>13660.732</v>
      </c>
      <c r="EA23" s="1364" t="s">
        <v>346</v>
      </c>
      <c r="EB23" s="1366">
        <v>37316450</v>
      </c>
      <c r="EC23" s="1366">
        <v>21104059</v>
      </c>
      <c r="ED23" s="1366">
        <v>21104059</v>
      </c>
      <c r="EE23" s="1366">
        <v>16212391</v>
      </c>
      <c r="EF23" s="1367">
        <f t="shared" si="40"/>
        <v>37316.449999999997</v>
      </c>
      <c r="EG23" s="1367">
        <f t="shared" si="41"/>
        <v>21104.059000000001</v>
      </c>
      <c r="EH23" s="1367">
        <f t="shared" si="42"/>
        <v>21104.059000000001</v>
      </c>
      <c r="EI23" s="1367">
        <f t="shared" si="43"/>
        <v>16212.391</v>
      </c>
      <c r="EL23" s="1372" t="s">
        <v>540</v>
      </c>
      <c r="EM23" s="1365">
        <v>7363056</v>
      </c>
      <c r="EN23" s="1365">
        <f t="shared" si="44"/>
        <v>7363.0559999999996</v>
      </c>
      <c r="EQ23" s="1364" t="s">
        <v>346</v>
      </c>
      <c r="ER23" s="1366">
        <v>37316450</v>
      </c>
      <c r="ES23" s="1366">
        <v>21104059</v>
      </c>
      <c r="ET23" s="1366">
        <v>16212391</v>
      </c>
      <c r="EU23" s="1366">
        <v>21104059</v>
      </c>
      <c r="EV23" s="1365">
        <f t="shared" si="45"/>
        <v>37316.449999999997</v>
      </c>
      <c r="EW23" s="1365">
        <f t="shared" si="46"/>
        <v>21104.059000000001</v>
      </c>
      <c r="EX23" s="1365">
        <f t="shared" si="47"/>
        <v>21104.059000000001</v>
      </c>
      <c r="EY23" s="1365">
        <f t="shared" si="48"/>
        <v>16212.391</v>
      </c>
      <c r="FB23" s="1372" t="s">
        <v>352</v>
      </c>
      <c r="FC23" s="1365">
        <v>1081081170</v>
      </c>
      <c r="FD23" s="1365">
        <f t="shared" si="49"/>
        <v>1081081.17</v>
      </c>
      <c r="FF23" s="1372" t="s">
        <v>346</v>
      </c>
      <c r="FG23" s="1365">
        <v>37316450</v>
      </c>
      <c r="FH23" s="1365">
        <v>21104059</v>
      </c>
      <c r="FI23" s="1365">
        <v>21104059</v>
      </c>
      <c r="FJ23" s="1365">
        <v>16212391</v>
      </c>
      <c r="FK23" s="1367">
        <f t="shared" si="50"/>
        <v>37316.449999999997</v>
      </c>
      <c r="FL23" s="1367">
        <f t="shared" si="51"/>
        <v>21104.059000000001</v>
      </c>
      <c r="FM23" s="1367">
        <f t="shared" si="52"/>
        <v>21104.059000000001</v>
      </c>
      <c r="FN23" s="1367">
        <f t="shared" si="53"/>
        <v>16212.391</v>
      </c>
      <c r="FQ23" s="1364" t="s">
        <v>347</v>
      </c>
      <c r="FR23" s="1366">
        <v>10488686</v>
      </c>
      <c r="FS23" s="1365">
        <f t="shared" si="54"/>
        <v>10488.686</v>
      </c>
      <c r="FV23" s="1364" t="s">
        <v>346</v>
      </c>
      <c r="FW23" s="1366">
        <v>27409953</v>
      </c>
      <c r="FX23" s="1366">
        <v>27409953</v>
      </c>
      <c r="FY23" s="1366">
        <v>27409953</v>
      </c>
      <c r="FZ23" s="1366">
        <v>0</v>
      </c>
      <c r="GA23" s="1367">
        <f t="shared" si="55"/>
        <v>27409.953000000001</v>
      </c>
      <c r="GB23" s="1367">
        <f t="shared" si="56"/>
        <v>27409.953000000001</v>
      </c>
      <c r="GC23" s="1367">
        <f t="shared" si="57"/>
        <v>27409.953000000001</v>
      </c>
      <c r="GD23" s="1367">
        <f t="shared" si="58"/>
        <v>0</v>
      </c>
    </row>
    <row r="24" spans="1:186" ht="15" customHeight="1" x14ac:dyDescent="0.2">
      <c r="A24" s="1364" t="s">
        <v>347</v>
      </c>
      <c r="B24" s="1366">
        <v>206697507</v>
      </c>
      <c r="C24" s="1366">
        <v>10392494</v>
      </c>
      <c r="D24" s="1366">
        <v>196305013</v>
      </c>
      <c r="E24" s="1366">
        <v>10392494</v>
      </c>
      <c r="F24" s="1366">
        <f t="shared" si="0"/>
        <v>213931.91974499999</v>
      </c>
      <c r="G24" s="1366">
        <f t="shared" si="1"/>
        <v>10756.23129</v>
      </c>
      <c r="H24" s="1366">
        <f t="shared" si="2"/>
        <v>203175.688455</v>
      </c>
      <c r="I24" s="1366">
        <f t="shared" si="3"/>
        <v>10756.23129</v>
      </c>
      <c r="L24" s="1364" t="s">
        <v>352</v>
      </c>
      <c r="M24" s="1366">
        <v>988181991</v>
      </c>
      <c r="N24" s="1366">
        <f t="shared" si="4"/>
        <v>1022768.360685</v>
      </c>
      <c r="Q24" s="1364" t="s">
        <v>347</v>
      </c>
      <c r="R24" s="1366">
        <v>206497506</v>
      </c>
      <c r="S24" s="1366">
        <v>22622524</v>
      </c>
      <c r="T24" s="1366">
        <v>183874982</v>
      </c>
      <c r="U24" s="1366">
        <v>22622524</v>
      </c>
      <c r="V24" s="1365">
        <f t="shared" si="5"/>
        <v>213724.91870999997</v>
      </c>
      <c r="W24" s="1365">
        <f t="shared" si="6"/>
        <v>23414.31234</v>
      </c>
      <c r="X24" s="1365">
        <f t="shared" si="7"/>
        <v>190310.60636999996</v>
      </c>
      <c r="Y24" s="1365">
        <f t="shared" si="8"/>
        <v>23414.31234</v>
      </c>
      <c r="AB24" s="1364" t="s">
        <v>540</v>
      </c>
      <c r="AC24" s="1366">
        <v>9889322</v>
      </c>
      <c r="AD24" s="1365">
        <f t="shared" si="9"/>
        <v>10235.448269999999</v>
      </c>
      <c r="AG24" s="1364" t="s">
        <v>347</v>
      </c>
      <c r="AH24" s="1366">
        <v>206197506</v>
      </c>
      <c r="AI24" s="1366">
        <v>33087423</v>
      </c>
      <c r="AJ24" s="1366">
        <v>33087423</v>
      </c>
      <c r="AK24" s="1366">
        <v>173110083</v>
      </c>
      <c r="AL24" s="1365">
        <f t="shared" si="10"/>
        <v>213414.41870999997</v>
      </c>
      <c r="AM24" s="1365">
        <f t="shared" si="11"/>
        <v>34245.482805</v>
      </c>
      <c r="AN24" s="1365">
        <f t="shared" si="12"/>
        <v>34245.482805</v>
      </c>
      <c r="AO24" s="1365">
        <f t="shared" si="13"/>
        <v>179168.93590499999</v>
      </c>
      <c r="AR24" s="1364" t="s">
        <v>541</v>
      </c>
      <c r="AS24" s="1365">
        <v>152357</v>
      </c>
      <c r="AT24" s="1365">
        <f t="shared" si="14"/>
        <v>157.68949499999999</v>
      </c>
      <c r="AW24" s="1364" t="s">
        <v>347</v>
      </c>
      <c r="AX24" s="1366">
        <v>204715160</v>
      </c>
      <c r="AY24" s="1366">
        <v>43600824</v>
      </c>
      <c r="AZ24" s="1366">
        <v>43600824</v>
      </c>
      <c r="BA24" s="1366">
        <v>161114336</v>
      </c>
      <c r="BB24" s="1365">
        <f t="shared" si="15"/>
        <v>211880.1906</v>
      </c>
      <c r="BC24" s="1365">
        <f t="shared" si="16"/>
        <v>45126.85284</v>
      </c>
      <c r="BD24" s="1365">
        <f t="shared" si="17"/>
        <v>45126.85284</v>
      </c>
      <c r="BE24" s="1365">
        <f t="shared" si="18"/>
        <v>166753.33775999999</v>
      </c>
      <c r="BH24" s="1364" t="s">
        <v>351</v>
      </c>
      <c r="BI24" s="1365">
        <v>1060147106</v>
      </c>
      <c r="BJ24" s="1365">
        <f t="shared" si="19"/>
        <v>1097252.2547099998</v>
      </c>
      <c r="BM24" s="1364" t="s">
        <v>347</v>
      </c>
      <c r="BN24" s="1365">
        <v>202088225</v>
      </c>
      <c r="BO24" s="1365">
        <v>54157462</v>
      </c>
      <c r="BP24" s="1365">
        <v>54157462</v>
      </c>
      <c r="BQ24" s="1365">
        <v>147930763</v>
      </c>
      <c r="BR24" s="1365">
        <f t="shared" si="20"/>
        <v>209161.312875</v>
      </c>
      <c r="BS24" s="1365">
        <f t="shared" si="21"/>
        <v>56052.973169999997</v>
      </c>
      <c r="BT24" s="1365">
        <f t="shared" si="22"/>
        <v>56052.973169999997</v>
      </c>
      <c r="BU24" s="1365">
        <f t="shared" si="23"/>
        <v>153108.33970499999</v>
      </c>
      <c r="BX24" s="1372" t="s">
        <v>540</v>
      </c>
      <c r="BY24" s="1365">
        <v>9889322</v>
      </c>
      <c r="BZ24" s="1365">
        <f t="shared" si="24"/>
        <v>10235.448269999999</v>
      </c>
      <c r="CC24" s="1365" t="s">
        <v>347</v>
      </c>
      <c r="CD24" s="1365">
        <v>207207569</v>
      </c>
      <c r="CE24" s="1365">
        <v>64490351</v>
      </c>
      <c r="CF24" s="1365">
        <v>64490351</v>
      </c>
      <c r="CG24" s="1365">
        <v>142717218</v>
      </c>
      <c r="CH24" s="1365">
        <f t="shared" si="25"/>
        <v>214459.83391499997</v>
      </c>
      <c r="CI24" s="1365">
        <f t="shared" si="26"/>
        <v>66747.513284999994</v>
      </c>
      <c r="CJ24" s="1365">
        <f t="shared" si="27"/>
        <v>66747.513284999994</v>
      </c>
      <c r="CK24" s="1365">
        <f t="shared" si="28"/>
        <v>147712.32062999997</v>
      </c>
      <c r="CN24" s="1372" t="s">
        <v>541</v>
      </c>
      <c r="CO24" s="1365">
        <v>58510</v>
      </c>
      <c r="CP24" s="1365">
        <f t="shared" si="29"/>
        <v>58.51</v>
      </c>
      <c r="CS24" s="1364" t="s">
        <v>347</v>
      </c>
      <c r="CT24" s="1366">
        <v>207207569</v>
      </c>
      <c r="CU24" s="1366">
        <v>74658321</v>
      </c>
      <c r="CV24" s="1366">
        <v>74658321</v>
      </c>
      <c r="CW24" s="1366">
        <v>132549248</v>
      </c>
      <c r="CX24" s="1365">
        <f t="shared" si="30"/>
        <v>207207.56899999999</v>
      </c>
      <c r="CY24" s="1365">
        <f t="shared" si="31"/>
        <v>74658.320999999996</v>
      </c>
      <c r="CZ24" s="1365">
        <f t="shared" si="32"/>
        <v>74658.320999999996</v>
      </c>
      <c r="DA24" s="1365">
        <f t="shared" si="33"/>
        <v>132549.24799999999</v>
      </c>
      <c r="DD24" s="1372" t="s">
        <v>352</v>
      </c>
      <c r="DE24" s="1365">
        <v>1006679133</v>
      </c>
      <c r="DF24" s="1365">
        <f t="shared" si="34"/>
        <v>1006679.133</v>
      </c>
      <c r="DJ24" s="1372" t="s">
        <v>347</v>
      </c>
      <c r="DK24" s="1365">
        <v>207207569</v>
      </c>
      <c r="DL24" s="1365">
        <v>82025781</v>
      </c>
      <c r="DM24" s="1365">
        <v>125181788</v>
      </c>
      <c r="DN24" s="1365">
        <v>82025781</v>
      </c>
      <c r="DO24" s="1365">
        <f t="shared" si="35"/>
        <v>207207.56899999999</v>
      </c>
      <c r="DP24" s="1365">
        <f t="shared" si="36"/>
        <v>82025.781000000003</v>
      </c>
      <c r="DQ24" s="1365">
        <f t="shared" si="37"/>
        <v>125181.788</v>
      </c>
      <c r="DR24" s="1365">
        <f t="shared" si="38"/>
        <v>82025.781000000003</v>
      </c>
      <c r="DV24" s="1364" t="s">
        <v>540</v>
      </c>
      <c r="DW24" s="1366">
        <v>13126112</v>
      </c>
      <c r="DX24" s="1373">
        <f t="shared" si="39"/>
        <v>13126.111999999999</v>
      </c>
      <c r="EA24" s="1364" t="s">
        <v>347</v>
      </c>
      <c r="EB24" s="1366">
        <v>207207569</v>
      </c>
      <c r="EC24" s="1366">
        <v>95686513</v>
      </c>
      <c r="ED24" s="1366">
        <v>95686513</v>
      </c>
      <c r="EE24" s="1366">
        <v>111521056</v>
      </c>
      <c r="EF24" s="1367">
        <f t="shared" si="40"/>
        <v>207207.56899999999</v>
      </c>
      <c r="EG24" s="1367">
        <f t="shared" si="41"/>
        <v>95686.513000000006</v>
      </c>
      <c r="EH24" s="1367">
        <f t="shared" si="42"/>
        <v>95686.513000000006</v>
      </c>
      <c r="EI24" s="1367">
        <f t="shared" si="43"/>
        <v>111521.056</v>
      </c>
      <c r="EL24" s="1372" t="s">
        <v>541</v>
      </c>
      <c r="EM24" s="1365">
        <v>0</v>
      </c>
      <c r="EN24" s="1365">
        <f t="shared" si="44"/>
        <v>0</v>
      </c>
      <c r="EQ24" s="1364" t="s">
        <v>347</v>
      </c>
      <c r="ER24" s="1366">
        <v>182111984</v>
      </c>
      <c r="ES24" s="1366">
        <v>104323224</v>
      </c>
      <c r="ET24" s="1366">
        <v>77788760</v>
      </c>
      <c r="EU24" s="1366">
        <v>104323224</v>
      </c>
      <c r="EV24" s="1365">
        <f t="shared" si="45"/>
        <v>182111.984</v>
      </c>
      <c r="EW24" s="1365">
        <f t="shared" si="46"/>
        <v>104323.224</v>
      </c>
      <c r="EX24" s="1365">
        <f t="shared" si="47"/>
        <v>104323.224</v>
      </c>
      <c r="EY24" s="1365">
        <f t="shared" si="48"/>
        <v>77788.759999999995</v>
      </c>
      <c r="FB24" s="1372" t="s">
        <v>353</v>
      </c>
      <c r="FC24" s="1365">
        <v>256518604</v>
      </c>
      <c r="FD24" s="1365">
        <f t="shared" si="49"/>
        <v>256518.60399999999</v>
      </c>
      <c r="FF24" s="1372" t="s">
        <v>347</v>
      </c>
      <c r="FG24" s="1365">
        <v>164343785</v>
      </c>
      <c r="FH24" s="1365">
        <v>117077157</v>
      </c>
      <c r="FI24" s="1365">
        <v>117077157</v>
      </c>
      <c r="FJ24" s="1365">
        <v>47266628</v>
      </c>
      <c r="FK24" s="1367">
        <f t="shared" si="50"/>
        <v>164343.785</v>
      </c>
      <c r="FL24" s="1367">
        <f t="shared" si="51"/>
        <v>117077.15700000001</v>
      </c>
      <c r="FM24" s="1367">
        <f t="shared" si="52"/>
        <v>117077.15700000001</v>
      </c>
      <c r="FN24" s="1367">
        <f t="shared" si="53"/>
        <v>47266.627999999997</v>
      </c>
      <c r="FQ24" s="1364" t="s">
        <v>540</v>
      </c>
      <c r="FR24" s="1366">
        <v>9052632</v>
      </c>
      <c r="FS24" s="1365">
        <f t="shared" si="54"/>
        <v>9052.6319999999996</v>
      </c>
      <c r="FV24" s="1364" t="s">
        <v>347</v>
      </c>
      <c r="FW24" s="1366">
        <v>163414581</v>
      </c>
      <c r="FX24" s="1366">
        <v>127565843</v>
      </c>
      <c r="FY24" s="1366">
        <v>127565843</v>
      </c>
      <c r="FZ24" s="1366">
        <v>35848738</v>
      </c>
      <c r="GA24" s="1367">
        <f t="shared" si="55"/>
        <v>163414.58100000001</v>
      </c>
      <c r="GB24" s="1367">
        <f t="shared" si="56"/>
        <v>127565.84299999999</v>
      </c>
      <c r="GC24" s="1367">
        <f t="shared" si="57"/>
        <v>127565.84299999999</v>
      </c>
      <c r="GD24" s="1367">
        <f t="shared" si="58"/>
        <v>35848.737999999998</v>
      </c>
    </row>
    <row r="25" spans="1:186" ht="15" customHeight="1" x14ac:dyDescent="0.2">
      <c r="A25" s="1364" t="s">
        <v>540</v>
      </c>
      <c r="B25" s="1366">
        <v>187398500</v>
      </c>
      <c r="C25" s="1366">
        <v>9889322</v>
      </c>
      <c r="D25" s="1366">
        <v>177509178</v>
      </c>
      <c r="E25" s="1366">
        <v>9889322</v>
      </c>
      <c r="F25" s="1366">
        <f t="shared" si="0"/>
        <v>193957.44749999998</v>
      </c>
      <c r="G25" s="1366">
        <f t="shared" si="1"/>
        <v>10235.448269999999</v>
      </c>
      <c r="H25" s="1366">
        <f t="shared" si="2"/>
        <v>183721.99922999999</v>
      </c>
      <c r="I25" s="1366">
        <f t="shared" si="3"/>
        <v>10235.448269999999</v>
      </c>
      <c r="L25" s="1364" t="s">
        <v>353</v>
      </c>
      <c r="M25" s="1366">
        <v>234821625</v>
      </c>
      <c r="N25" s="1366">
        <f t="shared" si="4"/>
        <v>243040.38187499999</v>
      </c>
      <c r="Q25" s="1364" t="s">
        <v>540</v>
      </c>
      <c r="R25" s="1366">
        <v>187398500</v>
      </c>
      <c r="S25" s="1366">
        <v>19778644</v>
      </c>
      <c r="T25" s="1366">
        <v>167619856</v>
      </c>
      <c r="U25" s="1366">
        <v>19778644</v>
      </c>
      <c r="V25" s="1365">
        <f t="shared" si="5"/>
        <v>193957.44749999998</v>
      </c>
      <c r="W25" s="1365">
        <f t="shared" si="6"/>
        <v>20470.896539999998</v>
      </c>
      <c r="X25" s="1365">
        <f t="shared" si="7"/>
        <v>173486.55095999999</v>
      </c>
      <c r="Y25" s="1365">
        <f t="shared" si="8"/>
        <v>20470.896539999998</v>
      </c>
      <c r="AB25" s="1364" t="s">
        <v>541</v>
      </c>
      <c r="AC25" s="1366">
        <v>40957</v>
      </c>
      <c r="AD25" s="1365">
        <f t="shared" si="9"/>
        <v>42.390494999999994</v>
      </c>
      <c r="AG25" s="1364" t="s">
        <v>540</v>
      </c>
      <c r="AH25" s="1366">
        <v>187398500</v>
      </c>
      <c r="AI25" s="1366">
        <v>29667966</v>
      </c>
      <c r="AJ25" s="1366">
        <v>29667966</v>
      </c>
      <c r="AK25" s="1366">
        <v>157730534</v>
      </c>
      <c r="AL25" s="1365">
        <f t="shared" si="10"/>
        <v>193957.44749999998</v>
      </c>
      <c r="AM25" s="1365">
        <f t="shared" si="11"/>
        <v>30706.344809999999</v>
      </c>
      <c r="AN25" s="1365">
        <f t="shared" si="12"/>
        <v>30706.344809999999</v>
      </c>
      <c r="AO25" s="1365">
        <f t="shared" si="13"/>
        <v>163251.10269</v>
      </c>
      <c r="AR25" s="1364" t="s">
        <v>595</v>
      </c>
      <c r="AS25" s="1365">
        <v>471722</v>
      </c>
      <c r="AT25" s="1365">
        <f t="shared" si="14"/>
        <v>488.23226999999991</v>
      </c>
      <c r="AW25" s="1364" t="s">
        <v>540</v>
      </c>
      <c r="AX25" s="1366">
        <v>187398500</v>
      </c>
      <c r="AY25" s="1366">
        <v>39557288</v>
      </c>
      <c r="AZ25" s="1366">
        <v>39557288</v>
      </c>
      <c r="BA25" s="1366">
        <v>147841212</v>
      </c>
      <c r="BB25" s="1365">
        <f t="shared" si="15"/>
        <v>193957.44749999998</v>
      </c>
      <c r="BC25" s="1365">
        <f t="shared" si="16"/>
        <v>40941.793079999996</v>
      </c>
      <c r="BD25" s="1365">
        <f t="shared" si="17"/>
        <v>40941.793079999996</v>
      </c>
      <c r="BE25" s="1365">
        <f t="shared" si="18"/>
        <v>153015.65441999998</v>
      </c>
      <c r="BH25" s="1364" t="s">
        <v>352</v>
      </c>
      <c r="BI25" s="1365">
        <v>984029155</v>
      </c>
      <c r="BJ25" s="1365">
        <f t="shared" si="19"/>
        <v>1018470.1754249999</v>
      </c>
      <c r="BM25" s="1364" t="s">
        <v>540</v>
      </c>
      <c r="BN25" s="1365">
        <v>187398500</v>
      </c>
      <c r="BO25" s="1365">
        <v>49446610</v>
      </c>
      <c r="BP25" s="1365">
        <v>49446610</v>
      </c>
      <c r="BQ25" s="1365">
        <v>137951890</v>
      </c>
      <c r="BR25" s="1365">
        <f t="shared" si="20"/>
        <v>193957.44749999998</v>
      </c>
      <c r="BS25" s="1365">
        <f t="shared" si="21"/>
        <v>51177.241349999997</v>
      </c>
      <c r="BT25" s="1365">
        <f t="shared" si="22"/>
        <v>51177.241349999997</v>
      </c>
      <c r="BU25" s="1365">
        <f t="shared" si="23"/>
        <v>142780.20615000001</v>
      </c>
      <c r="BX25" s="1372" t="s">
        <v>541</v>
      </c>
      <c r="BY25" s="1365">
        <v>81914</v>
      </c>
      <c r="BZ25" s="1365">
        <f t="shared" si="24"/>
        <v>84.780989999999989</v>
      </c>
      <c r="CC25" s="1365" t="s">
        <v>540</v>
      </c>
      <c r="CD25" s="1365">
        <v>187398500</v>
      </c>
      <c r="CE25" s="1365">
        <v>59335932</v>
      </c>
      <c r="CF25" s="1365">
        <v>59335932</v>
      </c>
      <c r="CG25" s="1365">
        <v>128062568</v>
      </c>
      <c r="CH25" s="1365">
        <f t="shared" si="25"/>
        <v>193957.44749999998</v>
      </c>
      <c r="CI25" s="1365">
        <f t="shared" si="26"/>
        <v>61412.689619999997</v>
      </c>
      <c r="CJ25" s="1365">
        <f t="shared" si="27"/>
        <v>61412.689619999997</v>
      </c>
      <c r="CK25" s="1365">
        <f t="shared" si="28"/>
        <v>132544.75787999999</v>
      </c>
      <c r="CN25" s="1372" t="s">
        <v>595</v>
      </c>
      <c r="CO25" s="1365">
        <v>220138</v>
      </c>
      <c r="CP25" s="1365">
        <f t="shared" si="29"/>
        <v>220.13800000000001</v>
      </c>
      <c r="CS25" s="1364" t="s">
        <v>540</v>
      </c>
      <c r="CT25" s="1366">
        <v>187398500</v>
      </c>
      <c r="CU25" s="1366">
        <v>69225254</v>
      </c>
      <c r="CV25" s="1366">
        <v>69225254</v>
      </c>
      <c r="CW25" s="1366">
        <v>118173246</v>
      </c>
      <c r="CX25" s="1365">
        <f t="shared" si="30"/>
        <v>187398.5</v>
      </c>
      <c r="CY25" s="1365">
        <f t="shared" si="31"/>
        <v>69225.254000000001</v>
      </c>
      <c r="CZ25" s="1365">
        <f t="shared" si="32"/>
        <v>69225.254000000001</v>
      </c>
      <c r="DA25" s="1365">
        <f t="shared" si="33"/>
        <v>118173.246</v>
      </c>
      <c r="DD25" s="1372" t="s">
        <v>353</v>
      </c>
      <c r="DE25" s="1365">
        <v>238879850</v>
      </c>
      <c r="DF25" s="1365">
        <f t="shared" si="34"/>
        <v>238879.85</v>
      </c>
      <c r="DJ25" s="1372" t="s">
        <v>540</v>
      </c>
      <c r="DK25" s="1365">
        <v>187398500</v>
      </c>
      <c r="DL25" s="1365">
        <v>76380622</v>
      </c>
      <c r="DM25" s="1365">
        <v>111017878</v>
      </c>
      <c r="DN25" s="1365">
        <v>76380622</v>
      </c>
      <c r="DO25" s="1365">
        <f t="shared" si="35"/>
        <v>187398.5</v>
      </c>
      <c r="DP25" s="1365">
        <f t="shared" si="36"/>
        <v>76380.622000000003</v>
      </c>
      <c r="DQ25" s="1365">
        <f t="shared" si="37"/>
        <v>111017.878</v>
      </c>
      <c r="DR25" s="1365">
        <f t="shared" si="38"/>
        <v>76380.622000000003</v>
      </c>
      <c r="DV25" s="1364" t="s">
        <v>541</v>
      </c>
      <c r="DW25" s="1366">
        <v>0</v>
      </c>
      <c r="DX25" s="1373">
        <f t="shared" si="39"/>
        <v>0</v>
      </c>
      <c r="EA25" s="1364" t="s">
        <v>540</v>
      </c>
      <c r="EB25" s="1366">
        <v>187398500</v>
      </c>
      <c r="EC25" s="1366">
        <v>89506734</v>
      </c>
      <c r="ED25" s="1366">
        <v>89506734</v>
      </c>
      <c r="EE25" s="1366">
        <v>97891766</v>
      </c>
      <c r="EF25" s="1367">
        <f t="shared" si="40"/>
        <v>187398.5</v>
      </c>
      <c r="EG25" s="1367">
        <f t="shared" si="41"/>
        <v>89506.733999999997</v>
      </c>
      <c r="EH25" s="1367">
        <f t="shared" si="42"/>
        <v>89506.733999999997</v>
      </c>
      <c r="EI25" s="1367">
        <f t="shared" si="43"/>
        <v>97891.766000000003</v>
      </c>
      <c r="EL25" s="1372" t="s">
        <v>595</v>
      </c>
      <c r="EM25" s="1365">
        <v>1273655</v>
      </c>
      <c r="EN25" s="1365">
        <f t="shared" si="44"/>
        <v>1273.655</v>
      </c>
      <c r="EQ25" s="1364" t="s">
        <v>540</v>
      </c>
      <c r="ER25" s="1366">
        <v>168398500</v>
      </c>
      <c r="ES25" s="1366">
        <v>96869790</v>
      </c>
      <c r="ET25" s="1366">
        <v>71528710</v>
      </c>
      <c r="EU25" s="1366">
        <v>96869790</v>
      </c>
      <c r="EV25" s="1365">
        <f t="shared" si="45"/>
        <v>168398.5</v>
      </c>
      <c r="EW25" s="1365">
        <f t="shared" si="46"/>
        <v>96869.79</v>
      </c>
      <c r="EX25" s="1365">
        <f t="shared" si="47"/>
        <v>96869.79</v>
      </c>
      <c r="EY25" s="1365">
        <f t="shared" si="48"/>
        <v>71528.710000000006</v>
      </c>
      <c r="FB25" s="1372" t="s">
        <v>543</v>
      </c>
      <c r="FC25" s="1365">
        <v>11525677</v>
      </c>
      <c r="FD25" s="1365">
        <f t="shared" si="49"/>
        <v>11525.677</v>
      </c>
      <c r="FF25" s="1372" t="s">
        <v>540</v>
      </c>
      <c r="FG25" s="1365">
        <v>150941301</v>
      </c>
      <c r="FH25" s="1365">
        <v>108475862</v>
      </c>
      <c r="FI25" s="1365">
        <v>108475862</v>
      </c>
      <c r="FJ25" s="1365">
        <v>42465439</v>
      </c>
      <c r="FK25" s="1367">
        <f t="shared" si="50"/>
        <v>150941.30100000001</v>
      </c>
      <c r="FL25" s="1367">
        <f t="shared" si="51"/>
        <v>108475.86199999999</v>
      </c>
      <c r="FM25" s="1367">
        <f t="shared" si="52"/>
        <v>108475.86199999999</v>
      </c>
      <c r="FN25" s="1367">
        <f t="shared" si="53"/>
        <v>42465.438999999998</v>
      </c>
      <c r="FQ25" s="1364" t="s">
        <v>541</v>
      </c>
      <c r="FR25" s="1366">
        <v>60480</v>
      </c>
      <c r="FS25" s="1365">
        <f t="shared" si="54"/>
        <v>60.48</v>
      </c>
      <c r="FV25" s="1364" t="s">
        <v>540</v>
      </c>
      <c r="FW25" s="1366">
        <v>151721860</v>
      </c>
      <c r="FX25" s="1366">
        <v>117528494</v>
      </c>
      <c r="FY25" s="1366">
        <v>117528494</v>
      </c>
      <c r="FZ25" s="1366">
        <v>34193366</v>
      </c>
      <c r="GA25" s="1367">
        <f t="shared" si="55"/>
        <v>151721.85999999999</v>
      </c>
      <c r="GB25" s="1367">
        <f t="shared" si="56"/>
        <v>117528.49400000001</v>
      </c>
      <c r="GC25" s="1367">
        <f t="shared" si="57"/>
        <v>117528.49400000001</v>
      </c>
      <c r="GD25" s="1367">
        <f t="shared" si="58"/>
        <v>34193.366000000002</v>
      </c>
    </row>
    <row r="26" spans="1:186" ht="15" customHeight="1" x14ac:dyDescent="0.2">
      <c r="A26" s="1364" t="s">
        <v>541</v>
      </c>
      <c r="B26" s="1366">
        <v>7599000</v>
      </c>
      <c r="C26" s="1366">
        <v>0</v>
      </c>
      <c r="D26" s="1366">
        <v>7599000</v>
      </c>
      <c r="E26" s="1366">
        <v>0</v>
      </c>
      <c r="F26" s="1366">
        <f t="shared" si="0"/>
        <v>7864.9649999999992</v>
      </c>
      <c r="G26" s="1366">
        <f t="shared" si="1"/>
        <v>0</v>
      </c>
      <c r="H26" s="1366">
        <f t="shared" si="2"/>
        <v>7864.9649999999992</v>
      </c>
      <c r="I26" s="1366">
        <f t="shared" si="3"/>
        <v>0</v>
      </c>
      <c r="L26" s="1364" t="s">
        <v>543</v>
      </c>
      <c r="M26" s="1366">
        <v>9990594</v>
      </c>
      <c r="N26" s="1366">
        <f t="shared" si="4"/>
        <v>10340.264789999997</v>
      </c>
      <c r="Q26" s="1364" t="s">
        <v>541</v>
      </c>
      <c r="R26" s="1366">
        <v>7599000</v>
      </c>
      <c r="S26" s="1366">
        <v>29255</v>
      </c>
      <c r="T26" s="1366">
        <v>7569745</v>
      </c>
      <c r="U26" s="1366">
        <v>29255</v>
      </c>
      <c r="V26" s="1365">
        <f t="shared" si="5"/>
        <v>7864.9649999999992</v>
      </c>
      <c r="W26" s="1365">
        <f t="shared" si="6"/>
        <v>30.278924999999997</v>
      </c>
      <c r="X26" s="1365">
        <f t="shared" si="7"/>
        <v>7834.6860749999996</v>
      </c>
      <c r="Y26" s="1365">
        <f t="shared" si="8"/>
        <v>30.278924999999997</v>
      </c>
      <c r="AB26" s="1364" t="s">
        <v>595</v>
      </c>
      <c r="AC26" s="1366">
        <v>534620</v>
      </c>
      <c r="AD26" s="1365">
        <f t="shared" si="9"/>
        <v>553.33169999999996</v>
      </c>
      <c r="AG26" s="1364" t="s">
        <v>541</v>
      </c>
      <c r="AH26" s="1366">
        <v>7599000</v>
      </c>
      <c r="AI26" s="1366">
        <v>70212</v>
      </c>
      <c r="AJ26" s="1366">
        <v>70212</v>
      </c>
      <c r="AK26" s="1366">
        <v>7528788</v>
      </c>
      <c r="AL26" s="1365">
        <f t="shared" si="10"/>
        <v>7864.9649999999992</v>
      </c>
      <c r="AM26" s="1365">
        <f t="shared" si="11"/>
        <v>72.669420000000002</v>
      </c>
      <c r="AN26" s="1365">
        <f t="shared" si="12"/>
        <v>72.669420000000002</v>
      </c>
      <c r="AO26" s="1365">
        <f t="shared" si="13"/>
        <v>7792.2955799999991</v>
      </c>
      <c r="AR26" s="1364" t="s">
        <v>348</v>
      </c>
      <c r="AS26" s="1365">
        <v>0</v>
      </c>
      <c r="AT26" s="1365">
        <f t="shared" si="14"/>
        <v>0</v>
      </c>
      <c r="AW26" s="1364" t="s">
        <v>541</v>
      </c>
      <c r="AX26" s="1366">
        <v>7599000</v>
      </c>
      <c r="AY26" s="1366">
        <v>222569</v>
      </c>
      <c r="AZ26" s="1366">
        <v>222569</v>
      </c>
      <c r="BA26" s="1366">
        <v>7376431</v>
      </c>
      <c r="BB26" s="1365">
        <f t="shared" si="15"/>
        <v>7864.9649999999992</v>
      </c>
      <c r="BC26" s="1365">
        <f t="shared" si="16"/>
        <v>230.35891499999997</v>
      </c>
      <c r="BD26" s="1365">
        <f t="shared" si="17"/>
        <v>230.35891499999997</v>
      </c>
      <c r="BE26" s="1365">
        <f t="shared" si="18"/>
        <v>7634.6060849999985</v>
      </c>
      <c r="BH26" s="1364" t="s">
        <v>353</v>
      </c>
      <c r="BI26" s="1365">
        <v>234249683</v>
      </c>
      <c r="BJ26" s="1365">
        <f t="shared" si="19"/>
        <v>242448.42190499997</v>
      </c>
      <c r="BM26" s="1364" t="s">
        <v>541</v>
      </c>
      <c r="BN26" s="1365">
        <v>7599000</v>
      </c>
      <c r="BO26" s="1365">
        <v>339587</v>
      </c>
      <c r="BP26" s="1365">
        <v>339587</v>
      </c>
      <c r="BQ26" s="1365">
        <v>7259413</v>
      </c>
      <c r="BR26" s="1365">
        <f t="shared" si="20"/>
        <v>7864.9649999999992</v>
      </c>
      <c r="BS26" s="1365">
        <f t="shared" si="21"/>
        <v>351.47254499999997</v>
      </c>
      <c r="BT26" s="1365">
        <f t="shared" si="22"/>
        <v>351.47254499999997</v>
      </c>
      <c r="BU26" s="1365">
        <f t="shared" si="23"/>
        <v>7513.4924549999987</v>
      </c>
      <c r="BX26" s="1372" t="s">
        <v>595</v>
      </c>
      <c r="BY26" s="1365">
        <v>361653</v>
      </c>
      <c r="BZ26" s="1365">
        <f t="shared" si="24"/>
        <v>374.310855</v>
      </c>
      <c r="CC26" s="1365" t="s">
        <v>541</v>
      </c>
      <c r="CD26" s="1365">
        <v>7599000</v>
      </c>
      <c r="CE26" s="1365">
        <v>421501</v>
      </c>
      <c r="CF26" s="1365">
        <v>421501</v>
      </c>
      <c r="CG26" s="1365">
        <v>7177499</v>
      </c>
      <c r="CH26" s="1365">
        <f t="shared" si="25"/>
        <v>7864.9649999999992</v>
      </c>
      <c r="CI26" s="1365">
        <f t="shared" si="26"/>
        <v>436.25353499999994</v>
      </c>
      <c r="CJ26" s="1365">
        <f t="shared" si="27"/>
        <v>436.25353499999994</v>
      </c>
      <c r="CK26" s="1365">
        <f t="shared" si="28"/>
        <v>7428.7114649999994</v>
      </c>
      <c r="CN26" s="1372" t="s">
        <v>348</v>
      </c>
      <c r="CO26" s="1365">
        <v>0</v>
      </c>
      <c r="CP26" s="1365">
        <f t="shared" si="29"/>
        <v>0</v>
      </c>
      <c r="CS26" s="1364" t="s">
        <v>541</v>
      </c>
      <c r="CT26" s="1366">
        <v>7599000</v>
      </c>
      <c r="CU26" s="1366">
        <v>480011</v>
      </c>
      <c r="CV26" s="1366">
        <v>480011</v>
      </c>
      <c r="CW26" s="1366">
        <v>7118989</v>
      </c>
      <c r="CX26" s="1365">
        <f t="shared" si="30"/>
        <v>7599</v>
      </c>
      <c r="CY26" s="1365">
        <f t="shared" si="31"/>
        <v>480.01100000000002</v>
      </c>
      <c r="CZ26" s="1365">
        <f t="shared" si="32"/>
        <v>480.01100000000002</v>
      </c>
      <c r="DA26" s="1365">
        <f t="shared" si="33"/>
        <v>7118.9889999999996</v>
      </c>
      <c r="DD26" s="1372" t="s">
        <v>543</v>
      </c>
      <c r="DE26" s="1365">
        <v>10722942</v>
      </c>
      <c r="DF26" s="1365">
        <f t="shared" si="34"/>
        <v>10722.941999999999</v>
      </c>
      <c r="DJ26" s="1372" t="s">
        <v>541</v>
      </c>
      <c r="DK26" s="1365">
        <v>7599000</v>
      </c>
      <c r="DL26" s="1365">
        <v>503415</v>
      </c>
      <c r="DM26" s="1365">
        <v>7095585</v>
      </c>
      <c r="DN26" s="1365">
        <v>503415</v>
      </c>
      <c r="DO26" s="1365">
        <f t="shared" si="35"/>
        <v>7599</v>
      </c>
      <c r="DP26" s="1365">
        <f t="shared" si="36"/>
        <v>503.41500000000002</v>
      </c>
      <c r="DQ26" s="1365">
        <f t="shared" si="37"/>
        <v>7095.585</v>
      </c>
      <c r="DR26" s="1365">
        <f t="shared" si="38"/>
        <v>503.41500000000002</v>
      </c>
      <c r="DV26" s="1364" t="s">
        <v>595</v>
      </c>
      <c r="DW26" s="1366">
        <v>534620</v>
      </c>
      <c r="DX26" s="1373">
        <f t="shared" si="39"/>
        <v>534.62</v>
      </c>
      <c r="EA26" s="1364" t="s">
        <v>541</v>
      </c>
      <c r="EB26" s="1366">
        <v>7599000</v>
      </c>
      <c r="EC26" s="1366">
        <v>503415</v>
      </c>
      <c r="ED26" s="1366">
        <v>503415</v>
      </c>
      <c r="EE26" s="1366">
        <v>7095585</v>
      </c>
      <c r="EF26" s="1367">
        <f t="shared" si="40"/>
        <v>7599</v>
      </c>
      <c r="EG26" s="1367">
        <f t="shared" si="41"/>
        <v>503.41500000000002</v>
      </c>
      <c r="EH26" s="1367">
        <f t="shared" si="42"/>
        <v>503.41500000000002</v>
      </c>
      <c r="EI26" s="1367">
        <f t="shared" si="43"/>
        <v>7095.585</v>
      </c>
      <c r="EL26" s="1372" t="s">
        <v>348</v>
      </c>
      <c r="EM26" s="1365">
        <v>0</v>
      </c>
      <c r="EN26" s="1365">
        <f t="shared" si="44"/>
        <v>0</v>
      </c>
      <c r="EQ26" s="1364" t="s">
        <v>541</v>
      </c>
      <c r="ER26" s="1366">
        <v>503415</v>
      </c>
      <c r="ES26" s="1366">
        <v>503415</v>
      </c>
      <c r="ET26" s="1366">
        <v>0</v>
      </c>
      <c r="EU26" s="1366">
        <v>503415</v>
      </c>
      <c r="EV26" s="1365">
        <f t="shared" si="45"/>
        <v>503.41500000000002</v>
      </c>
      <c r="EW26" s="1365">
        <f t="shared" si="46"/>
        <v>503.41500000000002</v>
      </c>
      <c r="EX26" s="1365">
        <f t="shared" si="47"/>
        <v>503.41500000000002</v>
      </c>
      <c r="EY26" s="1365">
        <f t="shared" si="48"/>
        <v>0</v>
      </c>
      <c r="FB26" s="1372" t="s">
        <v>354</v>
      </c>
      <c r="FC26" s="1365">
        <v>182343335</v>
      </c>
      <c r="FD26" s="1365">
        <f t="shared" si="49"/>
        <v>182343.33499999999</v>
      </c>
      <c r="FF26" s="1372" t="s">
        <v>541</v>
      </c>
      <c r="FG26" s="1365">
        <v>503415</v>
      </c>
      <c r="FH26" s="1365">
        <v>503415</v>
      </c>
      <c r="FI26" s="1365">
        <v>503415</v>
      </c>
      <c r="FJ26" s="1365">
        <v>0</v>
      </c>
      <c r="FK26" s="1367">
        <f t="shared" si="50"/>
        <v>503.41500000000002</v>
      </c>
      <c r="FL26" s="1367">
        <f t="shared" si="51"/>
        <v>503.41500000000002</v>
      </c>
      <c r="FM26" s="1367">
        <f t="shared" si="52"/>
        <v>503.41500000000002</v>
      </c>
      <c r="FN26" s="1367">
        <f t="shared" si="53"/>
        <v>0</v>
      </c>
      <c r="FQ26" s="1364" t="s">
        <v>595</v>
      </c>
      <c r="FR26" s="1366">
        <v>703866</v>
      </c>
      <c r="FS26" s="1365">
        <f t="shared" si="54"/>
        <v>703.86599999999999</v>
      </c>
      <c r="FV26" s="1364" t="s">
        <v>541</v>
      </c>
      <c r="FW26" s="1366">
        <v>563895</v>
      </c>
      <c r="FX26" s="1366">
        <v>563895</v>
      </c>
      <c r="FY26" s="1366">
        <v>563895</v>
      </c>
      <c r="FZ26" s="1366">
        <v>0</v>
      </c>
      <c r="GA26" s="1367">
        <f t="shared" si="55"/>
        <v>563.89499999999998</v>
      </c>
      <c r="GB26" s="1367">
        <f t="shared" si="56"/>
        <v>563.89499999999998</v>
      </c>
      <c r="GC26" s="1367">
        <f t="shared" si="57"/>
        <v>563.89499999999998</v>
      </c>
      <c r="GD26" s="1367">
        <f t="shared" si="58"/>
        <v>0</v>
      </c>
    </row>
    <row r="27" spans="1:186" ht="15" customHeight="1" x14ac:dyDescent="0.2">
      <c r="A27" s="1364" t="s">
        <v>595</v>
      </c>
      <c r="B27" s="1366">
        <v>9200007</v>
      </c>
      <c r="C27" s="1366">
        <v>503172</v>
      </c>
      <c r="D27" s="1366">
        <v>8696835</v>
      </c>
      <c r="E27" s="1366">
        <v>503172</v>
      </c>
      <c r="F27" s="1366">
        <f t="shared" si="0"/>
        <v>9522.0072449999989</v>
      </c>
      <c r="G27" s="1366">
        <f t="shared" si="1"/>
        <v>520.78301999999996</v>
      </c>
      <c r="H27" s="1366">
        <f t="shared" si="2"/>
        <v>9001.2242249999981</v>
      </c>
      <c r="I27" s="1366">
        <f t="shared" si="3"/>
        <v>520.78301999999996</v>
      </c>
      <c r="L27" s="1364" t="s">
        <v>354</v>
      </c>
      <c r="M27" s="1366">
        <v>164750169</v>
      </c>
      <c r="N27" s="1366">
        <f t="shared" si="4"/>
        <v>170516.42491499998</v>
      </c>
      <c r="Q27" s="1364" t="s">
        <v>595</v>
      </c>
      <c r="R27" s="1366">
        <v>9000006</v>
      </c>
      <c r="S27" s="1366">
        <v>2814625</v>
      </c>
      <c r="T27" s="1366">
        <v>6185381</v>
      </c>
      <c r="U27" s="1366">
        <v>2814625</v>
      </c>
      <c r="V27" s="1365">
        <f t="shared" si="5"/>
        <v>9315.0062099999996</v>
      </c>
      <c r="W27" s="1365">
        <f t="shared" si="6"/>
        <v>2913.1368749999997</v>
      </c>
      <c r="X27" s="1365">
        <f t="shared" si="7"/>
        <v>6401.8693349999994</v>
      </c>
      <c r="Y27" s="1365">
        <f t="shared" si="8"/>
        <v>2913.1368749999997</v>
      </c>
      <c r="AB27" s="1364" t="s">
        <v>348</v>
      </c>
      <c r="AC27" s="1366">
        <v>157932</v>
      </c>
      <c r="AD27" s="1365">
        <f t="shared" si="9"/>
        <v>163.45961999999997</v>
      </c>
      <c r="AG27" s="1364" t="s">
        <v>595</v>
      </c>
      <c r="AH27" s="1366">
        <v>8700006</v>
      </c>
      <c r="AI27" s="1366">
        <v>3349245</v>
      </c>
      <c r="AJ27" s="1366">
        <v>3349245</v>
      </c>
      <c r="AK27" s="1366">
        <v>5350761</v>
      </c>
      <c r="AL27" s="1365">
        <f t="shared" si="10"/>
        <v>9004.5062099999996</v>
      </c>
      <c r="AM27" s="1365">
        <f t="shared" si="11"/>
        <v>3466.4685749999994</v>
      </c>
      <c r="AN27" s="1365">
        <f t="shared" si="12"/>
        <v>3466.4685749999994</v>
      </c>
      <c r="AO27" s="1365">
        <f t="shared" si="13"/>
        <v>5538.0376349999997</v>
      </c>
      <c r="AR27" s="1364" t="s">
        <v>463</v>
      </c>
      <c r="AS27" s="1365">
        <v>0</v>
      </c>
      <c r="AT27" s="1365">
        <f t="shared" si="14"/>
        <v>0</v>
      </c>
      <c r="AW27" s="1364" t="s">
        <v>595</v>
      </c>
      <c r="AX27" s="1366">
        <v>7217660</v>
      </c>
      <c r="AY27" s="1366">
        <v>3820967</v>
      </c>
      <c r="AZ27" s="1366">
        <v>3820967</v>
      </c>
      <c r="BA27" s="1366">
        <v>3396693</v>
      </c>
      <c r="BB27" s="1365">
        <f t="shared" si="15"/>
        <v>7470.2780999999995</v>
      </c>
      <c r="BC27" s="1365">
        <f t="shared" si="16"/>
        <v>3954.7008449999998</v>
      </c>
      <c r="BD27" s="1365">
        <f t="shared" si="17"/>
        <v>3954.7008449999998</v>
      </c>
      <c r="BE27" s="1365">
        <f t="shared" si="18"/>
        <v>3515.5772550000002</v>
      </c>
      <c r="BH27" s="1364" t="s">
        <v>543</v>
      </c>
      <c r="BI27" s="1365">
        <v>10383011</v>
      </c>
      <c r="BJ27" s="1365">
        <f t="shared" si="19"/>
        <v>10746.416385</v>
      </c>
      <c r="BM27" s="1364" t="s">
        <v>595</v>
      </c>
      <c r="BN27" s="1365">
        <v>4590725</v>
      </c>
      <c r="BO27" s="1365">
        <v>4198345</v>
      </c>
      <c r="BP27" s="1365">
        <v>4198345</v>
      </c>
      <c r="BQ27" s="1365">
        <v>392380</v>
      </c>
      <c r="BR27" s="1365">
        <f t="shared" si="20"/>
        <v>4751.4003750000002</v>
      </c>
      <c r="BS27" s="1365">
        <f t="shared" si="21"/>
        <v>4345.2870750000002</v>
      </c>
      <c r="BT27" s="1365">
        <f t="shared" si="22"/>
        <v>4345.2870750000002</v>
      </c>
      <c r="BU27" s="1365">
        <f t="shared" si="23"/>
        <v>406.11329999999998</v>
      </c>
      <c r="BX27" s="1372" t="s">
        <v>348</v>
      </c>
      <c r="BY27" s="1365">
        <v>157932</v>
      </c>
      <c r="BZ27" s="1365">
        <f t="shared" si="24"/>
        <v>163.45961999999997</v>
      </c>
      <c r="CC27" s="1365" t="s">
        <v>595</v>
      </c>
      <c r="CD27" s="1365">
        <v>9710069</v>
      </c>
      <c r="CE27" s="1365">
        <v>4559998</v>
      </c>
      <c r="CF27" s="1365">
        <v>4559998</v>
      </c>
      <c r="CG27" s="1365">
        <v>5150071</v>
      </c>
      <c r="CH27" s="1365">
        <f t="shared" si="25"/>
        <v>10049.921414999999</v>
      </c>
      <c r="CI27" s="1365">
        <f t="shared" si="26"/>
        <v>4719.597929999999</v>
      </c>
      <c r="CJ27" s="1365">
        <f t="shared" si="27"/>
        <v>4719.597929999999</v>
      </c>
      <c r="CK27" s="1365">
        <f t="shared" si="28"/>
        <v>5330.3234849999999</v>
      </c>
      <c r="CN27" s="1372" t="s">
        <v>463</v>
      </c>
      <c r="CO27" s="1365">
        <v>0</v>
      </c>
      <c r="CP27" s="1365">
        <f t="shared" si="29"/>
        <v>0</v>
      </c>
      <c r="CS27" s="1364" t="s">
        <v>595</v>
      </c>
      <c r="CT27" s="1366">
        <v>9710069</v>
      </c>
      <c r="CU27" s="1366">
        <v>4780136</v>
      </c>
      <c r="CV27" s="1366">
        <v>4780136</v>
      </c>
      <c r="CW27" s="1366">
        <v>4929933</v>
      </c>
      <c r="CX27" s="1365">
        <f t="shared" si="30"/>
        <v>9710.0689999999995</v>
      </c>
      <c r="CY27" s="1365">
        <f t="shared" si="31"/>
        <v>4780.1360000000004</v>
      </c>
      <c r="CZ27" s="1365">
        <f t="shared" si="32"/>
        <v>4780.1360000000004</v>
      </c>
      <c r="DA27" s="1365">
        <f t="shared" si="33"/>
        <v>4929.933</v>
      </c>
      <c r="DD27" s="1372" t="s">
        <v>354</v>
      </c>
      <c r="DE27" s="1365">
        <v>168207463</v>
      </c>
      <c r="DF27" s="1365">
        <f t="shared" si="34"/>
        <v>168207.46299999999</v>
      </c>
      <c r="DJ27" s="1372" t="s">
        <v>595</v>
      </c>
      <c r="DK27" s="1365">
        <v>9710069</v>
      </c>
      <c r="DL27" s="1365">
        <v>4968824</v>
      </c>
      <c r="DM27" s="1365">
        <v>4741245</v>
      </c>
      <c r="DN27" s="1365">
        <v>4968824</v>
      </c>
      <c r="DO27" s="1365">
        <f t="shared" si="35"/>
        <v>9710.0689999999995</v>
      </c>
      <c r="DP27" s="1365">
        <f t="shared" si="36"/>
        <v>4968.8239999999996</v>
      </c>
      <c r="DQ27" s="1365">
        <f t="shared" si="37"/>
        <v>4741.2449999999999</v>
      </c>
      <c r="DR27" s="1365">
        <f t="shared" si="38"/>
        <v>4968.8239999999996</v>
      </c>
      <c r="DV27" s="1364" t="s">
        <v>348</v>
      </c>
      <c r="DW27" s="1366">
        <v>193926</v>
      </c>
      <c r="DX27" s="1373">
        <f t="shared" si="39"/>
        <v>193.92599999999999</v>
      </c>
      <c r="EA27" s="1364" t="s">
        <v>595</v>
      </c>
      <c r="EB27" s="1366">
        <v>9710069</v>
      </c>
      <c r="EC27" s="1366">
        <v>5503444</v>
      </c>
      <c r="ED27" s="1366">
        <v>5503444</v>
      </c>
      <c r="EE27" s="1366">
        <v>4206625</v>
      </c>
      <c r="EF27" s="1367">
        <f t="shared" si="40"/>
        <v>9710.0689999999995</v>
      </c>
      <c r="EG27" s="1367">
        <f t="shared" si="41"/>
        <v>5503.4440000000004</v>
      </c>
      <c r="EH27" s="1367">
        <f t="shared" si="42"/>
        <v>5503.4440000000004</v>
      </c>
      <c r="EI27" s="1367">
        <f t="shared" si="43"/>
        <v>4206.625</v>
      </c>
      <c r="EL27" s="1372" t="s">
        <v>349</v>
      </c>
      <c r="EM27" s="1365">
        <v>0</v>
      </c>
      <c r="EN27" s="1365">
        <f t="shared" si="44"/>
        <v>0</v>
      </c>
      <c r="EQ27" s="1364" t="s">
        <v>595</v>
      </c>
      <c r="ER27" s="1366">
        <v>10710069</v>
      </c>
      <c r="ES27" s="1366">
        <v>6777099</v>
      </c>
      <c r="ET27" s="1366">
        <v>3932970</v>
      </c>
      <c r="EU27" s="1366">
        <v>6777099</v>
      </c>
      <c r="EV27" s="1365">
        <f t="shared" si="45"/>
        <v>10710.069</v>
      </c>
      <c r="EW27" s="1365">
        <f t="shared" si="46"/>
        <v>6777.0990000000002</v>
      </c>
      <c r="EX27" s="1365">
        <f t="shared" si="47"/>
        <v>6777.0990000000002</v>
      </c>
      <c r="EY27" s="1365">
        <f t="shared" si="48"/>
        <v>3932.97</v>
      </c>
      <c r="FB27" s="1372" t="s">
        <v>355</v>
      </c>
      <c r="FC27" s="1365">
        <v>22655251</v>
      </c>
      <c r="FD27" s="1365">
        <f t="shared" si="49"/>
        <v>22655.251</v>
      </c>
      <c r="FF27" s="1372" t="s">
        <v>595</v>
      </c>
      <c r="FG27" s="1365">
        <v>10399069</v>
      </c>
      <c r="FH27" s="1365">
        <v>7924960</v>
      </c>
      <c r="FI27" s="1365">
        <v>7924960</v>
      </c>
      <c r="FJ27" s="1365">
        <v>2474109</v>
      </c>
      <c r="FK27" s="1367">
        <f t="shared" si="50"/>
        <v>10399.069</v>
      </c>
      <c r="FL27" s="1367">
        <f t="shared" si="51"/>
        <v>7924.96</v>
      </c>
      <c r="FM27" s="1367">
        <f t="shared" si="52"/>
        <v>7924.96</v>
      </c>
      <c r="FN27" s="1367">
        <f t="shared" si="53"/>
        <v>2474.1089999999999</v>
      </c>
      <c r="FQ27" s="1364" t="s">
        <v>542</v>
      </c>
      <c r="FR27" s="1366">
        <v>671708</v>
      </c>
      <c r="FS27" s="1365">
        <f t="shared" si="54"/>
        <v>671.70799999999997</v>
      </c>
      <c r="FV27" s="1364" t="s">
        <v>595</v>
      </c>
      <c r="FW27" s="1366">
        <v>8628826</v>
      </c>
      <c r="FX27" s="1366">
        <v>8628826</v>
      </c>
      <c r="FY27" s="1366">
        <v>8628826</v>
      </c>
      <c r="FZ27" s="1366">
        <v>0</v>
      </c>
      <c r="GA27" s="1367">
        <f t="shared" si="55"/>
        <v>8628.8259999999991</v>
      </c>
      <c r="GB27" s="1367">
        <f t="shared" si="56"/>
        <v>8628.8259999999991</v>
      </c>
      <c r="GC27" s="1367">
        <f t="shared" si="57"/>
        <v>8628.8259999999991</v>
      </c>
      <c r="GD27" s="1367">
        <f t="shared" si="58"/>
        <v>0</v>
      </c>
    </row>
    <row r="28" spans="1:186" ht="15" customHeight="1" x14ac:dyDescent="0.2">
      <c r="A28" s="1364" t="s">
        <v>542</v>
      </c>
      <c r="B28" s="1366">
        <v>2500000</v>
      </c>
      <c r="C28" s="1366">
        <v>0</v>
      </c>
      <c r="D28" s="1366">
        <v>2500000</v>
      </c>
      <c r="E28" s="1366">
        <v>0</v>
      </c>
      <c r="F28" s="1366">
        <f t="shared" si="0"/>
        <v>2587.5</v>
      </c>
      <c r="G28" s="1366">
        <f t="shared" si="1"/>
        <v>0</v>
      </c>
      <c r="H28" s="1366">
        <f t="shared" si="2"/>
        <v>2587.5</v>
      </c>
      <c r="I28" s="1366">
        <f t="shared" si="3"/>
        <v>0</v>
      </c>
      <c r="L28" s="1364" t="s">
        <v>355</v>
      </c>
      <c r="M28" s="1366">
        <v>22604443</v>
      </c>
      <c r="N28" s="1366">
        <f t="shared" si="4"/>
        <v>23395.598504999998</v>
      </c>
      <c r="Q28" s="1364" t="s">
        <v>542</v>
      </c>
      <c r="R28" s="1366">
        <v>2500000</v>
      </c>
      <c r="S28" s="1366">
        <v>0</v>
      </c>
      <c r="T28" s="1366">
        <v>2500000</v>
      </c>
      <c r="U28" s="1366">
        <v>0</v>
      </c>
      <c r="V28" s="1365">
        <f t="shared" si="5"/>
        <v>2587.5</v>
      </c>
      <c r="W28" s="1365">
        <f t="shared" si="6"/>
        <v>0</v>
      </c>
      <c r="X28" s="1365">
        <f t="shared" si="7"/>
        <v>2587.5</v>
      </c>
      <c r="Y28" s="1365">
        <f t="shared" si="8"/>
        <v>0</v>
      </c>
      <c r="AB28" s="1364" t="s">
        <v>463</v>
      </c>
      <c r="AC28" s="1366">
        <v>157932</v>
      </c>
      <c r="AD28" s="1365">
        <f t="shared" si="9"/>
        <v>163.45961999999997</v>
      </c>
      <c r="AG28" s="1364" t="s">
        <v>542</v>
      </c>
      <c r="AH28" s="1366">
        <v>2500000</v>
      </c>
      <c r="AI28" s="1366">
        <v>0</v>
      </c>
      <c r="AJ28" s="1366">
        <v>0</v>
      </c>
      <c r="AK28" s="1366">
        <v>2500000</v>
      </c>
      <c r="AL28" s="1365">
        <f t="shared" si="10"/>
        <v>2587.5</v>
      </c>
      <c r="AM28" s="1365">
        <f t="shared" si="11"/>
        <v>0</v>
      </c>
      <c r="AN28" s="1365">
        <f t="shared" si="12"/>
        <v>0</v>
      </c>
      <c r="AO28" s="1365">
        <f t="shared" si="13"/>
        <v>2587.5</v>
      </c>
      <c r="AR28" s="1364" t="s">
        <v>351</v>
      </c>
      <c r="AS28" s="1365">
        <v>1076451519</v>
      </c>
      <c r="AT28" s="1365">
        <f t="shared" si="14"/>
        <v>1114127.322165</v>
      </c>
      <c r="AW28" s="1364" t="s">
        <v>542</v>
      </c>
      <c r="AX28" s="1366">
        <v>2500000</v>
      </c>
      <c r="AY28" s="1366">
        <v>0</v>
      </c>
      <c r="AZ28" s="1366">
        <v>0</v>
      </c>
      <c r="BA28" s="1366">
        <v>2500000</v>
      </c>
      <c r="BB28" s="1365">
        <f t="shared" si="15"/>
        <v>2587.5</v>
      </c>
      <c r="BC28" s="1365">
        <f t="shared" si="16"/>
        <v>0</v>
      </c>
      <c r="BD28" s="1365">
        <f t="shared" si="17"/>
        <v>0</v>
      </c>
      <c r="BE28" s="1365">
        <f t="shared" si="18"/>
        <v>2587.5</v>
      </c>
      <c r="BH28" s="1364" t="s">
        <v>354</v>
      </c>
      <c r="BI28" s="1365">
        <v>164148879</v>
      </c>
      <c r="BJ28" s="1365">
        <f t="shared" si="19"/>
        <v>169894.08976499998</v>
      </c>
      <c r="BM28" s="1364" t="s">
        <v>542</v>
      </c>
      <c r="BN28" s="1365">
        <v>2500000</v>
      </c>
      <c r="BO28" s="1365">
        <v>172920</v>
      </c>
      <c r="BP28" s="1365">
        <v>172920</v>
      </c>
      <c r="BQ28" s="1365">
        <v>2327080</v>
      </c>
      <c r="BR28" s="1365">
        <f t="shared" si="20"/>
        <v>2587.5</v>
      </c>
      <c r="BS28" s="1365">
        <f t="shared" si="21"/>
        <v>178.97219999999999</v>
      </c>
      <c r="BT28" s="1365">
        <f t="shared" si="22"/>
        <v>178.97219999999999</v>
      </c>
      <c r="BU28" s="1365">
        <f t="shared" si="23"/>
        <v>2408.5277999999998</v>
      </c>
      <c r="BX28" s="1372" t="s">
        <v>463</v>
      </c>
      <c r="BY28" s="1365">
        <v>157932</v>
      </c>
      <c r="BZ28" s="1365">
        <f t="shared" si="24"/>
        <v>163.45961999999997</v>
      </c>
      <c r="CC28" s="1365" t="s">
        <v>542</v>
      </c>
      <c r="CD28" s="1365">
        <v>2500000</v>
      </c>
      <c r="CE28" s="1365">
        <v>172920</v>
      </c>
      <c r="CF28" s="1365">
        <v>172920</v>
      </c>
      <c r="CG28" s="1365">
        <v>2327080</v>
      </c>
      <c r="CH28" s="1365">
        <f t="shared" si="25"/>
        <v>2587.5</v>
      </c>
      <c r="CI28" s="1365">
        <f t="shared" si="26"/>
        <v>178.97219999999999</v>
      </c>
      <c r="CJ28" s="1365">
        <f t="shared" si="27"/>
        <v>178.97219999999999</v>
      </c>
      <c r="CK28" s="1365">
        <f t="shared" si="28"/>
        <v>2408.5277999999998</v>
      </c>
      <c r="CN28" s="1372" t="s">
        <v>351</v>
      </c>
      <c r="CO28" s="1365">
        <v>1068160707</v>
      </c>
      <c r="CP28" s="1365">
        <f t="shared" si="29"/>
        <v>1068160.7069999999</v>
      </c>
      <c r="CS28" s="1364" t="s">
        <v>542</v>
      </c>
      <c r="CT28" s="1366">
        <v>2500000</v>
      </c>
      <c r="CU28" s="1366">
        <v>172920</v>
      </c>
      <c r="CV28" s="1366">
        <v>172920</v>
      </c>
      <c r="CW28" s="1366">
        <v>2327080</v>
      </c>
      <c r="CX28" s="1365">
        <f t="shared" si="30"/>
        <v>2500</v>
      </c>
      <c r="CY28" s="1365">
        <f t="shared" si="31"/>
        <v>172.92</v>
      </c>
      <c r="CZ28" s="1365">
        <f t="shared" si="32"/>
        <v>172.92</v>
      </c>
      <c r="DA28" s="1365">
        <f t="shared" si="33"/>
        <v>2327.08</v>
      </c>
      <c r="DD28" s="1372" t="s">
        <v>355</v>
      </c>
      <c r="DE28" s="1365">
        <v>22370359</v>
      </c>
      <c r="DF28" s="1365">
        <f t="shared" si="34"/>
        <v>22370.359</v>
      </c>
      <c r="DJ28" s="1372" t="s">
        <v>542</v>
      </c>
      <c r="DK28" s="1365">
        <v>2500000</v>
      </c>
      <c r="DL28" s="1365">
        <v>172920</v>
      </c>
      <c r="DM28" s="1365">
        <v>2327080</v>
      </c>
      <c r="DN28" s="1365">
        <v>172920</v>
      </c>
      <c r="DO28" s="1365">
        <f t="shared" si="35"/>
        <v>2500</v>
      </c>
      <c r="DP28" s="1365">
        <f t="shared" si="36"/>
        <v>172.92</v>
      </c>
      <c r="DQ28" s="1365">
        <f t="shared" si="37"/>
        <v>2327.08</v>
      </c>
      <c r="DR28" s="1365">
        <f t="shared" si="38"/>
        <v>172.92</v>
      </c>
      <c r="DV28" s="1364" t="s">
        <v>349</v>
      </c>
      <c r="DW28" s="1366">
        <v>193926</v>
      </c>
      <c r="DX28" s="1373">
        <f t="shared" si="39"/>
        <v>193.92599999999999</v>
      </c>
      <c r="EA28" s="1364" t="s">
        <v>542</v>
      </c>
      <c r="EB28" s="1366">
        <v>2500000</v>
      </c>
      <c r="EC28" s="1366">
        <v>172920</v>
      </c>
      <c r="ED28" s="1366">
        <v>172920</v>
      </c>
      <c r="EE28" s="1366">
        <v>2327080</v>
      </c>
      <c r="EF28" s="1367">
        <f t="shared" si="40"/>
        <v>2500</v>
      </c>
      <c r="EG28" s="1367">
        <f t="shared" si="41"/>
        <v>172.92</v>
      </c>
      <c r="EH28" s="1367">
        <f t="shared" si="42"/>
        <v>172.92</v>
      </c>
      <c r="EI28" s="1367">
        <f t="shared" si="43"/>
        <v>2327.08</v>
      </c>
      <c r="EL28" s="1372" t="s">
        <v>351</v>
      </c>
      <c r="EM28" s="1365">
        <v>1075092838</v>
      </c>
      <c r="EN28" s="1365">
        <f t="shared" si="44"/>
        <v>1075092.838</v>
      </c>
      <c r="EQ28" s="1364" t="s">
        <v>542</v>
      </c>
      <c r="ER28" s="1366">
        <v>2500000</v>
      </c>
      <c r="ES28" s="1366">
        <v>172920</v>
      </c>
      <c r="ET28" s="1366">
        <v>2327080</v>
      </c>
      <c r="EU28" s="1366">
        <v>172920</v>
      </c>
      <c r="EV28" s="1365">
        <f t="shared" si="45"/>
        <v>2500</v>
      </c>
      <c r="EW28" s="1365">
        <f t="shared" si="46"/>
        <v>172.92</v>
      </c>
      <c r="EX28" s="1365">
        <f t="shared" si="47"/>
        <v>172.92</v>
      </c>
      <c r="EY28" s="1365">
        <f t="shared" si="48"/>
        <v>2327.08</v>
      </c>
      <c r="FB28" s="1372" t="s">
        <v>545</v>
      </c>
      <c r="FC28" s="1365">
        <v>12149473</v>
      </c>
      <c r="FD28" s="1365">
        <f t="shared" si="49"/>
        <v>12149.473</v>
      </c>
      <c r="FF28" s="1372" t="s">
        <v>542</v>
      </c>
      <c r="FG28" s="1365">
        <v>2500000</v>
      </c>
      <c r="FH28" s="1365">
        <v>172920</v>
      </c>
      <c r="FI28" s="1365">
        <v>172920</v>
      </c>
      <c r="FJ28" s="1365">
        <v>2327080</v>
      </c>
      <c r="FK28" s="1367">
        <f t="shared" si="50"/>
        <v>2500</v>
      </c>
      <c r="FL28" s="1367">
        <f t="shared" si="51"/>
        <v>172.92</v>
      </c>
      <c r="FM28" s="1367">
        <f t="shared" si="52"/>
        <v>172.92</v>
      </c>
      <c r="FN28" s="1367">
        <f t="shared" si="53"/>
        <v>2327.08</v>
      </c>
      <c r="FQ28" s="1364" t="s">
        <v>348</v>
      </c>
      <c r="FR28" s="1366">
        <v>932966</v>
      </c>
      <c r="FS28" s="1365">
        <f t="shared" si="54"/>
        <v>932.96600000000001</v>
      </c>
      <c r="FV28" s="1364" t="s">
        <v>542</v>
      </c>
      <c r="FW28" s="1366">
        <v>2500000</v>
      </c>
      <c r="FX28" s="1366">
        <v>844628</v>
      </c>
      <c r="FY28" s="1366">
        <v>844628</v>
      </c>
      <c r="FZ28" s="1366">
        <v>1655372</v>
      </c>
      <c r="GA28" s="1367">
        <f t="shared" si="55"/>
        <v>2500</v>
      </c>
      <c r="GB28" s="1367">
        <f t="shared" si="56"/>
        <v>844.62800000000004</v>
      </c>
      <c r="GC28" s="1367">
        <f t="shared" si="57"/>
        <v>844.62800000000004</v>
      </c>
      <c r="GD28" s="1367">
        <f t="shared" si="58"/>
        <v>1655.3720000000001</v>
      </c>
    </row>
    <row r="29" spans="1:186" ht="15" customHeight="1" x14ac:dyDescent="0.2">
      <c r="A29" s="1364" t="s">
        <v>348</v>
      </c>
      <c r="B29" s="1366">
        <v>4470574</v>
      </c>
      <c r="C29" s="1366">
        <v>0</v>
      </c>
      <c r="D29" s="1366">
        <v>4470574</v>
      </c>
      <c r="E29" s="1366">
        <v>0</v>
      </c>
      <c r="F29" s="1366">
        <f t="shared" si="0"/>
        <v>4627.0440899999994</v>
      </c>
      <c r="G29" s="1366">
        <f t="shared" si="1"/>
        <v>0</v>
      </c>
      <c r="H29" s="1366">
        <f t="shared" si="2"/>
        <v>4627.0440899999994</v>
      </c>
      <c r="I29" s="1366">
        <f t="shared" si="3"/>
        <v>0</v>
      </c>
      <c r="L29" s="1364" t="s">
        <v>545</v>
      </c>
      <c r="M29" s="1366">
        <v>10836394</v>
      </c>
      <c r="N29" s="1366">
        <f t="shared" si="4"/>
        <v>11215.66779</v>
      </c>
      <c r="Q29" s="1364" t="s">
        <v>348</v>
      </c>
      <c r="R29" s="1366">
        <v>4470574</v>
      </c>
      <c r="S29" s="1366">
        <v>0</v>
      </c>
      <c r="T29" s="1366">
        <v>4470574</v>
      </c>
      <c r="U29" s="1366">
        <v>0</v>
      </c>
      <c r="V29" s="1365">
        <f t="shared" si="5"/>
        <v>4627.0440899999994</v>
      </c>
      <c r="W29" s="1365">
        <f t="shared" si="6"/>
        <v>0</v>
      </c>
      <c r="X29" s="1365">
        <f t="shared" si="7"/>
        <v>4627.0440899999994</v>
      </c>
      <c r="Y29" s="1365">
        <f t="shared" si="8"/>
        <v>0</v>
      </c>
      <c r="AB29" s="1364" t="s">
        <v>351</v>
      </c>
      <c r="AC29" s="1366">
        <v>1880957310</v>
      </c>
      <c r="AD29" s="1365">
        <f t="shared" si="9"/>
        <v>1946790.8158499999</v>
      </c>
      <c r="AG29" s="1364" t="s">
        <v>348</v>
      </c>
      <c r="AH29" s="1366">
        <v>4470574</v>
      </c>
      <c r="AI29" s="1366">
        <v>157932</v>
      </c>
      <c r="AJ29" s="1366">
        <v>157932</v>
      </c>
      <c r="AK29" s="1366">
        <v>4312642</v>
      </c>
      <c r="AL29" s="1365">
        <f t="shared" si="10"/>
        <v>4627.0440899999994</v>
      </c>
      <c r="AM29" s="1365">
        <f t="shared" si="11"/>
        <v>163.45961999999997</v>
      </c>
      <c r="AN29" s="1365">
        <f t="shared" si="12"/>
        <v>163.45961999999997</v>
      </c>
      <c r="AO29" s="1365">
        <f t="shared" si="13"/>
        <v>4463.5844699999998</v>
      </c>
      <c r="AR29" s="1364" t="s">
        <v>352</v>
      </c>
      <c r="AS29" s="1365">
        <v>998134551</v>
      </c>
      <c r="AT29" s="1365">
        <f t="shared" si="14"/>
        <v>1033069.2602849999</v>
      </c>
      <c r="AW29" s="1364" t="s">
        <v>348</v>
      </c>
      <c r="AX29" s="1366">
        <v>4470574</v>
      </c>
      <c r="AY29" s="1366">
        <v>157932</v>
      </c>
      <c r="AZ29" s="1366">
        <v>157932</v>
      </c>
      <c r="BA29" s="1366">
        <v>4312642</v>
      </c>
      <c r="BB29" s="1365">
        <f t="shared" si="15"/>
        <v>4627.0440899999994</v>
      </c>
      <c r="BC29" s="1365">
        <f t="shared" si="16"/>
        <v>163.45961999999997</v>
      </c>
      <c r="BD29" s="1365">
        <f t="shared" si="17"/>
        <v>163.45961999999997</v>
      </c>
      <c r="BE29" s="1365">
        <f t="shared" si="18"/>
        <v>4463.5844699999998</v>
      </c>
      <c r="BH29" s="1364" t="s">
        <v>355</v>
      </c>
      <c r="BI29" s="1365">
        <v>21599174</v>
      </c>
      <c r="BJ29" s="1365">
        <f t="shared" si="19"/>
        <v>22355.145089999998</v>
      </c>
      <c r="BM29" s="1364" t="s">
        <v>348</v>
      </c>
      <c r="BN29" s="1365">
        <v>4470574</v>
      </c>
      <c r="BO29" s="1365">
        <v>157932</v>
      </c>
      <c r="BP29" s="1365">
        <v>157932</v>
      </c>
      <c r="BQ29" s="1365">
        <v>4312642</v>
      </c>
      <c r="BR29" s="1365">
        <f t="shared" si="20"/>
        <v>4627.0440899999994</v>
      </c>
      <c r="BS29" s="1365">
        <f t="shared" si="21"/>
        <v>163.45961999999997</v>
      </c>
      <c r="BT29" s="1365">
        <f t="shared" si="22"/>
        <v>163.45961999999997</v>
      </c>
      <c r="BU29" s="1365">
        <f t="shared" si="23"/>
        <v>4463.5844699999998</v>
      </c>
      <c r="BX29" s="1372" t="s">
        <v>351</v>
      </c>
      <c r="BY29" s="1365">
        <v>1886118102</v>
      </c>
      <c r="BZ29" s="1365">
        <f t="shared" si="24"/>
        <v>1952132.2355699998</v>
      </c>
      <c r="CC29" s="1365" t="s">
        <v>348</v>
      </c>
      <c r="CD29" s="1365">
        <v>4470574</v>
      </c>
      <c r="CE29" s="1365">
        <v>315864</v>
      </c>
      <c r="CF29" s="1365">
        <v>315864</v>
      </c>
      <c r="CG29" s="1365">
        <v>4154710</v>
      </c>
      <c r="CH29" s="1365">
        <f t="shared" si="25"/>
        <v>4627.0440899999994</v>
      </c>
      <c r="CI29" s="1365">
        <f t="shared" si="26"/>
        <v>326.91923999999995</v>
      </c>
      <c r="CJ29" s="1365">
        <f t="shared" si="27"/>
        <v>326.91923999999995</v>
      </c>
      <c r="CK29" s="1365">
        <f t="shared" si="28"/>
        <v>4300.1248500000002</v>
      </c>
      <c r="CN29" s="1372" t="s">
        <v>352</v>
      </c>
      <c r="CO29" s="1365">
        <v>994291648</v>
      </c>
      <c r="CP29" s="1365">
        <f t="shared" si="29"/>
        <v>994291.64800000004</v>
      </c>
      <c r="CS29" s="1364" t="s">
        <v>348</v>
      </c>
      <c r="CT29" s="1366">
        <v>4470574</v>
      </c>
      <c r="CU29" s="1366">
        <v>315864</v>
      </c>
      <c r="CV29" s="1366">
        <v>315864</v>
      </c>
      <c r="CW29" s="1366">
        <v>4154710</v>
      </c>
      <c r="CX29" s="1365">
        <f t="shared" si="30"/>
        <v>4470.5739999999996</v>
      </c>
      <c r="CY29" s="1365">
        <f t="shared" si="31"/>
        <v>315.86399999999998</v>
      </c>
      <c r="CZ29" s="1365">
        <f t="shared" si="32"/>
        <v>315.86399999999998</v>
      </c>
      <c r="DA29" s="1365">
        <f t="shared" si="33"/>
        <v>4154.71</v>
      </c>
      <c r="DD29" s="1372" t="s">
        <v>545</v>
      </c>
      <c r="DE29" s="1365">
        <v>11493020</v>
      </c>
      <c r="DF29" s="1365">
        <f t="shared" si="34"/>
        <v>11493.02</v>
      </c>
      <c r="DJ29" s="1372" t="s">
        <v>348</v>
      </c>
      <c r="DK29" s="1365">
        <v>4470574</v>
      </c>
      <c r="DL29" s="1365">
        <v>315864</v>
      </c>
      <c r="DM29" s="1365">
        <v>4154710</v>
      </c>
      <c r="DN29" s="1365">
        <v>315864</v>
      </c>
      <c r="DO29" s="1365">
        <f t="shared" si="35"/>
        <v>4470.5739999999996</v>
      </c>
      <c r="DP29" s="1365">
        <f t="shared" si="36"/>
        <v>315.86399999999998</v>
      </c>
      <c r="DQ29" s="1365">
        <f t="shared" si="37"/>
        <v>4154.71</v>
      </c>
      <c r="DR29" s="1365">
        <f t="shared" si="38"/>
        <v>315.86399999999998</v>
      </c>
      <c r="DV29" s="1364" t="s">
        <v>351</v>
      </c>
      <c r="DW29" s="1366">
        <v>1916364824</v>
      </c>
      <c r="DX29" s="1373">
        <f t="shared" si="39"/>
        <v>1916364.824</v>
      </c>
      <c r="EA29" s="1364" t="s">
        <v>348</v>
      </c>
      <c r="EB29" s="1366">
        <v>4470574</v>
      </c>
      <c r="EC29" s="1366">
        <v>509790</v>
      </c>
      <c r="ED29" s="1366">
        <v>509790</v>
      </c>
      <c r="EE29" s="1366">
        <v>3960784</v>
      </c>
      <c r="EF29" s="1367">
        <f t="shared" si="40"/>
        <v>4470.5739999999996</v>
      </c>
      <c r="EG29" s="1367">
        <f t="shared" si="41"/>
        <v>509.79</v>
      </c>
      <c r="EH29" s="1367">
        <f t="shared" si="42"/>
        <v>509.79</v>
      </c>
      <c r="EI29" s="1367">
        <f t="shared" si="43"/>
        <v>3960.7840000000001</v>
      </c>
      <c r="EL29" s="1372" t="s">
        <v>352</v>
      </c>
      <c r="EM29" s="1365">
        <v>996914113</v>
      </c>
      <c r="EN29" s="1365">
        <f t="shared" si="44"/>
        <v>996914.11300000001</v>
      </c>
      <c r="EQ29" s="1364" t="s">
        <v>348</v>
      </c>
      <c r="ER29" s="1366">
        <v>4470574</v>
      </c>
      <c r="ES29" s="1366">
        <v>509790</v>
      </c>
      <c r="ET29" s="1366">
        <v>3960784</v>
      </c>
      <c r="EU29" s="1366">
        <v>509790</v>
      </c>
      <c r="EV29" s="1365">
        <f t="shared" si="45"/>
        <v>4470.5739999999996</v>
      </c>
      <c r="EW29" s="1365">
        <f t="shared" si="46"/>
        <v>509.79</v>
      </c>
      <c r="EX29" s="1365">
        <f t="shared" si="47"/>
        <v>509.79</v>
      </c>
      <c r="EY29" s="1365">
        <f t="shared" si="48"/>
        <v>3960.7840000000001</v>
      </c>
      <c r="FB29" s="1372" t="s">
        <v>546</v>
      </c>
      <c r="FC29" s="1365">
        <v>172990690</v>
      </c>
      <c r="FD29" s="1365">
        <f t="shared" si="49"/>
        <v>172990.69</v>
      </c>
      <c r="FF29" s="1372" t="s">
        <v>348</v>
      </c>
      <c r="FG29" s="1365">
        <v>4470574</v>
      </c>
      <c r="FH29" s="1365">
        <v>509790</v>
      </c>
      <c r="FI29" s="1365">
        <v>509790</v>
      </c>
      <c r="FJ29" s="1365">
        <v>3960784</v>
      </c>
      <c r="FK29" s="1367">
        <f t="shared" si="50"/>
        <v>4470.5739999999996</v>
      </c>
      <c r="FL29" s="1367">
        <f t="shared" si="51"/>
        <v>509.79</v>
      </c>
      <c r="FM29" s="1367">
        <f t="shared" si="52"/>
        <v>509.79</v>
      </c>
      <c r="FN29" s="1367">
        <f t="shared" si="53"/>
        <v>3960.7840000000001</v>
      </c>
      <c r="FQ29" s="1364" t="s">
        <v>349</v>
      </c>
      <c r="FR29" s="1366">
        <v>170966</v>
      </c>
      <c r="FS29" s="1365">
        <f t="shared" si="54"/>
        <v>170.96600000000001</v>
      </c>
      <c r="FV29" s="1364" t="s">
        <v>348</v>
      </c>
      <c r="FW29" s="1366">
        <v>1442756</v>
      </c>
      <c r="FX29" s="1366">
        <v>1442756</v>
      </c>
      <c r="FY29" s="1366">
        <v>1442756</v>
      </c>
      <c r="FZ29" s="1366">
        <v>0</v>
      </c>
      <c r="GA29" s="1367">
        <f t="shared" si="55"/>
        <v>1442.7560000000001</v>
      </c>
      <c r="GB29" s="1367">
        <f t="shared" si="56"/>
        <v>1442.7560000000001</v>
      </c>
      <c r="GC29" s="1367">
        <f t="shared" si="57"/>
        <v>1442.7560000000001</v>
      </c>
      <c r="GD29" s="1367">
        <f t="shared" si="58"/>
        <v>0</v>
      </c>
    </row>
    <row r="30" spans="1:186" ht="15" customHeight="1" x14ac:dyDescent="0.2">
      <c r="A30" s="1364" t="s">
        <v>349</v>
      </c>
      <c r="B30" s="1366">
        <v>803736</v>
      </c>
      <c r="C30" s="1366">
        <v>0</v>
      </c>
      <c r="D30" s="1366">
        <v>803736</v>
      </c>
      <c r="E30" s="1366">
        <v>0</v>
      </c>
      <c r="F30" s="1366">
        <f t="shared" si="0"/>
        <v>831.86675999999989</v>
      </c>
      <c r="G30" s="1366">
        <f t="shared" si="1"/>
        <v>0</v>
      </c>
      <c r="H30" s="1366">
        <f t="shared" si="2"/>
        <v>831.86675999999989</v>
      </c>
      <c r="I30" s="1366">
        <f t="shared" si="3"/>
        <v>0</v>
      </c>
      <c r="L30" s="1364" t="s">
        <v>546</v>
      </c>
      <c r="M30" s="1366">
        <v>158198913</v>
      </c>
      <c r="N30" s="1366">
        <f t="shared" si="4"/>
        <v>163735.87495499998</v>
      </c>
      <c r="Q30" s="1364" t="s">
        <v>349</v>
      </c>
      <c r="R30" s="1366">
        <v>803736</v>
      </c>
      <c r="S30" s="1366">
        <v>0</v>
      </c>
      <c r="T30" s="1366">
        <v>803736</v>
      </c>
      <c r="U30" s="1366">
        <v>0</v>
      </c>
      <c r="V30" s="1365">
        <f t="shared" si="5"/>
        <v>831.86675999999989</v>
      </c>
      <c r="W30" s="1365">
        <f t="shared" si="6"/>
        <v>0</v>
      </c>
      <c r="X30" s="1365">
        <f t="shared" si="7"/>
        <v>831.86675999999989</v>
      </c>
      <c r="Y30" s="1365">
        <f t="shared" si="8"/>
        <v>0</v>
      </c>
      <c r="AB30" s="1364" t="s">
        <v>352</v>
      </c>
      <c r="AC30" s="1366">
        <v>1432801168</v>
      </c>
      <c r="AD30" s="1365">
        <f t="shared" si="9"/>
        <v>1482949.20888</v>
      </c>
      <c r="AG30" s="1364" t="s">
        <v>349</v>
      </c>
      <c r="AH30" s="1366">
        <v>803736</v>
      </c>
      <c r="AI30" s="1366">
        <v>0</v>
      </c>
      <c r="AJ30" s="1366">
        <v>0</v>
      </c>
      <c r="AK30" s="1366">
        <v>803736</v>
      </c>
      <c r="AL30" s="1365">
        <f t="shared" si="10"/>
        <v>831.86675999999989</v>
      </c>
      <c r="AM30" s="1365">
        <f t="shared" si="11"/>
        <v>0</v>
      </c>
      <c r="AN30" s="1365">
        <f t="shared" si="12"/>
        <v>0</v>
      </c>
      <c r="AO30" s="1365">
        <f t="shared" si="13"/>
        <v>831.86675999999989</v>
      </c>
      <c r="AR30" s="1364" t="s">
        <v>353</v>
      </c>
      <c r="AS30" s="1365">
        <v>237138597</v>
      </c>
      <c r="AT30" s="1365">
        <f t="shared" si="14"/>
        <v>245438.44789499999</v>
      </c>
      <c r="AW30" s="1364" t="s">
        <v>349</v>
      </c>
      <c r="AX30" s="1366">
        <v>803736</v>
      </c>
      <c r="AY30" s="1366">
        <v>0</v>
      </c>
      <c r="AZ30" s="1366">
        <v>0</v>
      </c>
      <c r="BA30" s="1366">
        <v>803736</v>
      </c>
      <c r="BB30" s="1365">
        <f t="shared" si="15"/>
        <v>831.86675999999989</v>
      </c>
      <c r="BC30" s="1365">
        <f t="shared" si="16"/>
        <v>0</v>
      </c>
      <c r="BD30" s="1365">
        <f t="shared" si="17"/>
        <v>0</v>
      </c>
      <c r="BE30" s="1365">
        <f t="shared" si="18"/>
        <v>831.86675999999989</v>
      </c>
      <c r="BH30" s="1364" t="s">
        <v>545</v>
      </c>
      <c r="BI30" s="1365">
        <v>10181631</v>
      </c>
      <c r="BJ30" s="1365">
        <f t="shared" si="19"/>
        <v>10537.988084999999</v>
      </c>
      <c r="BM30" s="1364" t="s">
        <v>349</v>
      </c>
      <c r="BN30" s="1365">
        <v>803736</v>
      </c>
      <c r="BO30" s="1365">
        <v>0</v>
      </c>
      <c r="BP30" s="1365">
        <v>0</v>
      </c>
      <c r="BQ30" s="1365">
        <v>803736</v>
      </c>
      <c r="BR30" s="1365">
        <f t="shared" si="20"/>
        <v>831.86675999999989</v>
      </c>
      <c r="BS30" s="1365">
        <f t="shared" si="21"/>
        <v>0</v>
      </c>
      <c r="BT30" s="1365">
        <f t="shared" si="22"/>
        <v>0</v>
      </c>
      <c r="BU30" s="1365">
        <f t="shared" si="23"/>
        <v>831.86675999999989</v>
      </c>
      <c r="BX30" s="1372" t="s">
        <v>352</v>
      </c>
      <c r="BY30" s="1365">
        <v>1438031698</v>
      </c>
      <c r="BZ30" s="1365">
        <f t="shared" si="24"/>
        <v>1488362.80743</v>
      </c>
      <c r="CC30" s="1365" t="s">
        <v>349</v>
      </c>
      <c r="CD30" s="1365">
        <v>803736</v>
      </c>
      <c r="CE30" s="1365">
        <v>0</v>
      </c>
      <c r="CF30" s="1365">
        <v>0</v>
      </c>
      <c r="CG30" s="1365">
        <v>803736</v>
      </c>
      <c r="CH30" s="1365">
        <f t="shared" si="25"/>
        <v>831.86675999999989</v>
      </c>
      <c r="CI30" s="1365">
        <f t="shared" si="26"/>
        <v>0</v>
      </c>
      <c r="CJ30" s="1365">
        <f t="shared" si="27"/>
        <v>0</v>
      </c>
      <c r="CK30" s="1365">
        <f t="shared" si="28"/>
        <v>831.86675999999989</v>
      </c>
      <c r="CN30" s="1372" t="s">
        <v>353</v>
      </c>
      <c r="CO30" s="1365">
        <v>236174025</v>
      </c>
      <c r="CP30" s="1365">
        <f t="shared" si="29"/>
        <v>236174.02499999999</v>
      </c>
      <c r="CS30" s="1364" t="s">
        <v>349</v>
      </c>
      <c r="CT30" s="1366">
        <v>803736</v>
      </c>
      <c r="CU30" s="1366">
        <v>0</v>
      </c>
      <c r="CV30" s="1366">
        <v>0</v>
      </c>
      <c r="CW30" s="1366">
        <v>803736</v>
      </c>
      <c r="CX30" s="1365">
        <f t="shared" si="30"/>
        <v>803.73599999999999</v>
      </c>
      <c r="CY30" s="1365">
        <f t="shared" si="31"/>
        <v>0</v>
      </c>
      <c r="CZ30" s="1365">
        <f t="shared" si="32"/>
        <v>0</v>
      </c>
      <c r="DA30" s="1365">
        <f t="shared" si="33"/>
        <v>803.73599999999999</v>
      </c>
      <c r="DD30" s="1372" t="s">
        <v>546</v>
      </c>
      <c r="DE30" s="1365">
        <v>161150135</v>
      </c>
      <c r="DF30" s="1365">
        <f t="shared" si="34"/>
        <v>161150.13500000001</v>
      </c>
      <c r="DJ30" s="1372" t="s">
        <v>349</v>
      </c>
      <c r="DK30" s="1365">
        <v>803736</v>
      </c>
      <c r="DL30" s="1365">
        <v>0</v>
      </c>
      <c r="DM30" s="1365">
        <v>803736</v>
      </c>
      <c r="DN30" s="1365">
        <v>0</v>
      </c>
      <c r="DO30" s="1365">
        <f t="shared" si="35"/>
        <v>803.73599999999999</v>
      </c>
      <c r="DP30" s="1365">
        <f t="shared" si="36"/>
        <v>0</v>
      </c>
      <c r="DQ30" s="1365">
        <f t="shared" si="37"/>
        <v>803.73599999999999</v>
      </c>
      <c r="DR30" s="1365">
        <f t="shared" si="38"/>
        <v>0</v>
      </c>
      <c r="DV30" s="1364" t="s">
        <v>352</v>
      </c>
      <c r="DW30" s="1366">
        <v>1455304847</v>
      </c>
      <c r="DX30" s="1373">
        <f t="shared" si="39"/>
        <v>1455304.8470000001</v>
      </c>
      <c r="EA30" s="1364" t="s">
        <v>349</v>
      </c>
      <c r="EB30" s="1366">
        <v>803736</v>
      </c>
      <c r="EC30" s="1366">
        <v>193926</v>
      </c>
      <c r="ED30" s="1366">
        <v>193926</v>
      </c>
      <c r="EE30" s="1366">
        <v>609810</v>
      </c>
      <c r="EF30" s="1367">
        <f t="shared" si="40"/>
        <v>803.73599999999999</v>
      </c>
      <c r="EG30" s="1367">
        <f t="shared" si="41"/>
        <v>193.92599999999999</v>
      </c>
      <c r="EH30" s="1367">
        <f t="shared" si="42"/>
        <v>193.92599999999999</v>
      </c>
      <c r="EI30" s="1367">
        <f t="shared" si="43"/>
        <v>609.80999999999995</v>
      </c>
      <c r="EL30" s="1372" t="s">
        <v>353</v>
      </c>
      <c r="EM30" s="1365">
        <v>239488216</v>
      </c>
      <c r="EN30" s="1365">
        <f t="shared" si="44"/>
        <v>239488.21599999999</v>
      </c>
      <c r="EQ30" s="1364" t="s">
        <v>349</v>
      </c>
      <c r="ER30" s="1366">
        <v>803736</v>
      </c>
      <c r="ES30" s="1366">
        <v>193926</v>
      </c>
      <c r="ET30" s="1366">
        <v>609810</v>
      </c>
      <c r="EU30" s="1366">
        <v>193926</v>
      </c>
      <c r="EV30" s="1365">
        <f t="shared" si="45"/>
        <v>803.73599999999999</v>
      </c>
      <c r="EW30" s="1365">
        <f t="shared" si="46"/>
        <v>193.92599999999999</v>
      </c>
      <c r="EX30" s="1365">
        <f t="shared" si="47"/>
        <v>193.92599999999999</v>
      </c>
      <c r="EY30" s="1365">
        <f t="shared" si="48"/>
        <v>609.80999999999995</v>
      </c>
      <c r="FB30" s="1372" t="s">
        <v>547</v>
      </c>
      <c r="FC30" s="1365">
        <v>411565724</v>
      </c>
      <c r="FD30" s="1365">
        <f t="shared" si="49"/>
        <v>411565.72399999999</v>
      </c>
      <c r="FF30" s="1372" t="s">
        <v>349</v>
      </c>
      <c r="FG30" s="1365">
        <v>803736</v>
      </c>
      <c r="FH30" s="1365">
        <v>193926</v>
      </c>
      <c r="FI30" s="1365">
        <v>193926</v>
      </c>
      <c r="FJ30" s="1365">
        <v>609810</v>
      </c>
      <c r="FK30" s="1367">
        <f t="shared" si="50"/>
        <v>803.73599999999999</v>
      </c>
      <c r="FL30" s="1367">
        <f t="shared" si="51"/>
        <v>193.92599999999999</v>
      </c>
      <c r="FM30" s="1367">
        <f t="shared" si="52"/>
        <v>193.92599999999999</v>
      </c>
      <c r="FN30" s="1367">
        <f t="shared" si="53"/>
        <v>609.80999999999995</v>
      </c>
      <c r="FQ30" s="1364" t="s">
        <v>463</v>
      </c>
      <c r="FR30" s="1366">
        <v>0</v>
      </c>
      <c r="FS30" s="1365">
        <f t="shared" si="54"/>
        <v>0</v>
      </c>
      <c r="FV30" s="1364" t="s">
        <v>349</v>
      </c>
      <c r="FW30" s="1366">
        <v>364892</v>
      </c>
      <c r="FX30" s="1366">
        <v>364892</v>
      </c>
      <c r="FY30" s="1366">
        <v>364892</v>
      </c>
      <c r="FZ30" s="1366">
        <v>0</v>
      </c>
      <c r="GA30" s="1367">
        <f t="shared" si="55"/>
        <v>364.892</v>
      </c>
      <c r="GB30" s="1367">
        <f t="shared" si="56"/>
        <v>364.892</v>
      </c>
      <c r="GC30" s="1367">
        <f t="shared" si="57"/>
        <v>364.892</v>
      </c>
      <c r="GD30" s="1367">
        <f t="shared" si="58"/>
        <v>0</v>
      </c>
    </row>
    <row r="31" spans="1:186" ht="15" customHeight="1" x14ac:dyDescent="0.2">
      <c r="A31" s="1364" t="s">
        <v>463</v>
      </c>
      <c r="B31" s="1366">
        <v>545738</v>
      </c>
      <c r="C31" s="1366">
        <v>0</v>
      </c>
      <c r="D31" s="1366">
        <v>545738</v>
      </c>
      <c r="E31" s="1366">
        <v>0</v>
      </c>
      <c r="F31" s="1366">
        <f t="shared" si="0"/>
        <v>564.83883000000003</v>
      </c>
      <c r="G31" s="1366">
        <f t="shared" si="1"/>
        <v>0</v>
      </c>
      <c r="H31" s="1366">
        <f t="shared" si="2"/>
        <v>564.83883000000003</v>
      </c>
      <c r="I31" s="1366">
        <f t="shared" si="3"/>
        <v>0</v>
      </c>
      <c r="L31" s="1364" t="s">
        <v>547</v>
      </c>
      <c r="M31" s="1366">
        <v>373903053</v>
      </c>
      <c r="N31" s="1366">
        <f t="shared" si="4"/>
        <v>386989.65985499998</v>
      </c>
      <c r="Q31" s="1364" t="s">
        <v>463</v>
      </c>
      <c r="R31" s="1366">
        <v>545738</v>
      </c>
      <c r="S31" s="1366">
        <v>0</v>
      </c>
      <c r="T31" s="1366">
        <v>545738</v>
      </c>
      <c r="U31" s="1366">
        <v>0</v>
      </c>
      <c r="V31" s="1365">
        <f t="shared" si="5"/>
        <v>564.83883000000003</v>
      </c>
      <c r="W31" s="1365">
        <f t="shared" si="6"/>
        <v>0</v>
      </c>
      <c r="X31" s="1365">
        <f t="shared" si="7"/>
        <v>564.83883000000003</v>
      </c>
      <c r="Y31" s="1365">
        <f t="shared" si="8"/>
        <v>0</v>
      </c>
      <c r="AB31" s="1364" t="s">
        <v>353</v>
      </c>
      <c r="AC31" s="1366">
        <v>235453357</v>
      </c>
      <c r="AD31" s="1365">
        <f t="shared" si="9"/>
        <v>243694.22449499997</v>
      </c>
      <c r="AG31" s="1364" t="s">
        <v>463</v>
      </c>
      <c r="AH31" s="1366">
        <v>545738</v>
      </c>
      <c r="AI31" s="1366">
        <v>157932</v>
      </c>
      <c r="AJ31" s="1366">
        <v>157932</v>
      </c>
      <c r="AK31" s="1366">
        <v>387806</v>
      </c>
      <c r="AL31" s="1365">
        <f t="shared" si="10"/>
        <v>564.83883000000003</v>
      </c>
      <c r="AM31" s="1365">
        <f t="shared" si="11"/>
        <v>163.45961999999997</v>
      </c>
      <c r="AN31" s="1365">
        <f t="shared" si="12"/>
        <v>163.45961999999997</v>
      </c>
      <c r="AO31" s="1365">
        <f t="shared" si="13"/>
        <v>401.37920999999994</v>
      </c>
      <c r="AR31" s="1364" t="s">
        <v>543</v>
      </c>
      <c r="AS31" s="1365">
        <v>10293193</v>
      </c>
      <c r="AT31" s="1365">
        <f t="shared" si="14"/>
        <v>10653.454754999999</v>
      </c>
      <c r="AW31" s="1364" t="s">
        <v>463</v>
      </c>
      <c r="AX31" s="1366">
        <v>545738</v>
      </c>
      <c r="AY31" s="1366">
        <v>157932</v>
      </c>
      <c r="AZ31" s="1366">
        <v>157932</v>
      </c>
      <c r="BA31" s="1366">
        <v>387806</v>
      </c>
      <c r="BB31" s="1365">
        <f t="shared" si="15"/>
        <v>564.83883000000003</v>
      </c>
      <c r="BC31" s="1365">
        <f t="shared" si="16"/>
        <v>163.45961999999997</v>
      </c>
      <c r="BD31" s="1365">
        <f t="shared" si="17"/>
        <v>163.45961999999997</v>
      </c>
      <c r="BE31" s="1365">
        <f t="shared" si="18"/>
        <v>401.37920999999994</v>
      </c>
      <c r="BH31" s="1364" t="s">
        <v>546</v>
      </c>
      <c r="BI31" s="1365">
        <v>157806628</v>
      </c>
      <c r="BJ31" s="1365">
        <f t="shared" si="19"/>
        <v>163329.85997999998</v>
      </c>
      <c r="BM31" s="1364" t="s">
        <v>463</v>
      </c>
      <c r="BN31" s="1365">
        <v>545738</v>
      </c>
      <c r="BO31" s="1365">
        <v>157932</v>
      </c>
      <c r="BP31" s="1365">
        <v>157932</v>
      </c>
      <c r="BQ31" s="1365">
        <v>387806</v>
      </c>
      <c r="BR31" s="1365">
        <f t="shared" si="20"/>
        <v>564.83883000000003</v>
      </c>
      <c r="BS31" s="1365">
        <f t="shared" si="21"/>
        <v>163.45961999999997</v>
      </c>
      <c r="BT31" s="1365">
        <f t="shared" si="22"/>
        <v>163.45961999999997</v>
      </c>
      <c r="BU31" s="1365">
        <f t="shared" si="23"/>
        <v>401.37920999999994</v>
      </c>
      <c r="BX31" s="1372" t="s">
        <v>353</v>
      </c>
      <c r="BY31" s="1365">
        <v>235691223</v>
      </c>
      <c r="BZ31" s="1365">
        <f t="shared" si="24"/>
        <v>243940.41580499997</v>
      </c>
      <c r="CC31" s="1365" t="s">
        <v>463</v>
      </c>
      <c r="CD31" s="1365">
        <v>545738</v>
      </c>
      <c r="CE31" s="1365">
        <v>315864</v>
      </c>
      <c r="CF31" s="1365">
        <v>315864</v>
      </c>
      <c r="CG31" s="1365">
        <v>229874</v>
      </c>
      <c r="CH31" s="1365">
        <f t="shared" si="25"/>
        <v>564.83883000000003</v>
      </c>
      <c r="CI31" s="1365">
        <f t="shared" si="26"/>
        <v>326.91923999999995</v>
      </c>
      <c r="CJ31" s="1365">
        <f t="shared" si="27"/>
        <v>326.91923999999995</v>
      </c>
      <c r="CK31" s="1365">
        <f t="shared" si="28"/>
        <v>237.91958999999997</v>
      </c>
      <c r="CN31" s="1372" t="s">
        <v>543</v>
      </c>
      <c r="CO31" s="1365">
        <v>10638509</v>
      </c>
      <c r="CP31" s="1365">
        <f t="shared" si="29"/>
        <v>10638.509</v>
      </c>
      <c r="CS31" s="1364" t="s">
        <v>463</v>
      </c>
      <c r="CT31" s="1366">
        <v>545738</v>
      </c>
      <c r="CU31" s="1366">
        <v>315864</v>
      </c>
      <c r="CV31" s="1366">
        <v>315864</v>
      </c>
      <c r="CW31" s="1366">
        <v>229874</v>
      </c>
      <c r="CX31" s="1365">
        <f t="shared" si="30"/>
        <v>545.73800000000006</v>
      </c>
      <c r="CY31" s="1365">
        <f t="shared" si="31"/>
        <v>315.86399999999998</v>
      </c>
      <c r="CZ31" s="1365">
        <f t="shared" si="32"/>
        <v>315.86399999999998</v>
      </c>
      <c r="DA31" s="1365">
        <f t="shared" si="33"/>
        <v>229.874</v>
      </c>
      <c r="DD31" s="1372" t="s">
        <v>547</v>
      </c>
      <c r="DE31" s="1365">
        <v>380752164</v>
      </c>
      <c r="DF31" s="1365">
        <f t="shared" si="34"/>
        <v>380752.16399999999</v>
      </c>
      <c r="DJ31" s="1372" t="s">
        <v>463</v>
      </c>
      <c r="DK31" s="1365">
        <v>545738</v>
      </c>
      <c r="DL31" s="1365">
        <v>315864</v>
      </c>
      <c r="DM31" s="1365">
        <v>229874</v>
      </c>
      <c r="DN31" s="1365">
        <v>315864</v>
      </c>
      <c r="DO31" s="1365">
        <f t="shared" si="35"/>
        <v>545.73800000000006</v>
      </c>
      <c r="DP31" s="1365">
        <f t="shared" si="36"/>
        <v>315.86399999999998</v>
      </c>
      <c r="DQ31" s="1365">
        <f t="shared" si="37"/>
        <v>229.874</v>
      </c>
      <c r="DR31" s="1365">
        <f t="shared" si="38"/>
        <v>315.86399999999998</v>
      </c>
      <c r="DV31" s="1364" t="s">
        <v>353</v>
      </c>
      <c r="DW31" s="1366">
        <v>241366195</v>
      </c>
      <c r="DX31" s="1373">
        <f t="shared" si="39"/>
        <v>241366.19500000001</v>
      </c>
      <c r="EA31" s="1364" t="s">
        <v>463</v>
      </c>
      <c r="EB31" s="1366">
        <v>545738</v>
      </c>
      <c r="EC31" s="1366">
        <v>315864</v>
      </c>
      <c r="ED31" s="1366">
        <v>315864</v>
      </c>
      <c r="EE31" s="1366">
        <v>229874</v>
      </c>
      <c r="EF31" s="1367">
        <f t="shared" si="40"/>
        <v>545.73800000000006</v>
      </c>
      <c r="EG31" s="1367">
        <f t="shared" si="41"/>
        <v>315.86399999999998</v>
      </c>
      <c r="EH31" s="1367">
        <f t="shared" si="42"/>
        <v>315.86399999999998</v>
      </c>
      <c r="EI31" s="1367">
        <f t="shared" si="43"/>
        <v>229.874</v>
      </c>
      <c r="EL31" s="1372" t="s">
        <v>543</v>
      </c>
      <c r="EM31" s="1365">
        <v>10978974</v>
      </c>
      <c r="EN31" s="1365">
        <f t="shared" si="44"/>
        <v>10978.974</v>
      </c>
      <c r="EQ31" s="1364" t="s">
        <v>463</v>
      </c>
      <c r="ER31" s="1366">
        <v>545738</v>
      </c>
      <c r="ES31" s="1366">
        <v>315864</v>
      </c>
      <c r="ET31" s="1366">
        <v>229874</v>
      </c>
      <c r="EU31" s="1366">
        <v>315864</v>
      </c>
      <c r="EV31" s="1365">
        <f t="shared" si="45"/>
        <v>545.73800000000006</v>
      </c>
      <c r="EW31" s="1365">
        <f t="shared" si="46"/>
        <v>315.86399999999998</v>
      </c>
      <c r="EX31" s="1365">
        <f t="shared" si="47"/>
        <v>315.86399999999998</v>
      </c>
      <c r="EY31" s="1365">
        <f t="shared" si="48"/>
        <v>229.874</v>
      </c>
      <c r="FB31" s="1372" t="s">
        <v>548</v>
      </c>
      <c r="FC31" s="1365">
        <v>7372416</v>
      </c>
      <c r="FD31" s="1365">
        <f t="shared" si="49"/>
        <v>7372.4160000000002</v>
      </c>
      <c r="FF31" s="1372" t="s">
        <v>463</v>
      </c>
      <c r="FG31" s="1365">
        <v>545738</v>
      </c>
      <c r="FH31" s="1365">
        <v>315864</v>
      </c>
      <c r="FI31" s="1365">
        <v>315864</v>
      </c>
      <c r="FJ31" s="1365">
        <v>229874</v>
      </c>
      <c r="FK31" s="1367">
        <f t="shared" si="50"/>
        <v>545.73800000000006</v>
      </c>
      <c r="FL31" s="1367">
        <f t="shared" si="51"/>
        <v>315.86399999999998</v>
      </c>
      <c r="FM31" s="1367">
        <f t="shared" si="52"/>
        <v>315.86399999999998</v>
      </c>
      <c r="FN31" s="1367">
        <f t="shared" si="53"/>
        <v>229.874</v>
      </c>
      <c r="FQ31" s="1364" t="s">
        <v>350</v>
      </c>
      <c r="FR31" s="1366">
        <v>762000</v>
      </c>
      <c r="FS31" s="1365">
        <f t="shared" si="54"/>
        <v>762</v>
      </c>
      <c r="FV31" s="1364" t="s">
        <v>463</v>
      </c>
      <c r="FW31" s="1366">
        <v>315864</v>
      </c>
      <c r="FX31" s="1366">
        <v>315864</v>
      </c>
      <c r="FY31" s="1366">
        <v>315864</v>
      </c>
      <c r="FZ31" s="1366">
        <v>0</v>
      </c>
      <c r="GA31" s="1367">
        <f t="shared" si="55"/>
        <v>315.86399999999998</v>
      </c>
      <c r="GB31" s="1367">
        <f t="shared" si="56"/>
        <v>315.86399999999998</v>
      </c>
      <c r="GC31" s="1367">
        <f t="shared" si="57"/>
        <v>315.86399999999998</v>
      </c>
      <c r="GD31" s="1367">
        <f t="shared" si="58"/>
        <v>0</v>
      </c>
    </row>
    <row r="32" spans="1:186" ht="15" customHeight="1" x14ac:dyDescent="0.2">
      <c r="A32" s="1364" t="s">
        <v>350</v>
      </c>
      <c r="B32" s="1366">
        <v>3121100</v>
      </c>
      <c r="C32" s="1366">
        <v>0</v>
      </c>
      <c r="D32" s="1366">
        <v>3121100</v>
      </c>
      <c r="E32" s="1366">
        <v>0</v>
      </c>
      <c r="F32" s="1366">
        <f t="shared" si="0"/>
        <v>3230.3384999999998</v>
      </c>
      <c r="G32" s="1366">
        <f t="shared" si="1"/>
        <v>0</v>
      </c>
      <c r="H32" s="1366">
        <f t="shared" si="2"/>
        <v>3230.3384999999998</v>
      </c>
      <c r="I32" s="1366">
        <f t="shared" si="3"/>
        <v>0</v>
      </c>
      <c r="L32" s="1364" t="s">
        <v>868</v>
      </c>
      <c r="M32" s="1366">
        <v>13076800</v>
      </c>
      <c r="N32" s="1366">
        <f t="shared" si="4"/>
        <v>13534.487999999998</v>
      </c>
      <c r="Q32" s="1364" t="s">
        <v>350</v>
      </c>
      <c r="R32" s="1366">
        <v>3121100</v>
      </c>
      <c r="S32" s="1366">
        <v>0</v>
      </c>
      <c r="T32" s="1366">
        <v>3121100</v>
      </c>
      <c r="U32" s="1366">
        <v>0</v>
      </c>
      <c r="V32" s="1365">
        <f t="shared" si="5"/>
        <v>3230.3384999999998</v>
      </c>
      <c r="W32" s="1365">
        <f t="shared" si="6"/>
        <v>0</v>
      </c>
      <c r="X32" s="1365">
        <f t="shared" si="7"/>
        <v>3230.3384999999998</v>
      </c>
      <c r="Y32" s="1365">
        <f t="shared" si="8"/>
        <v>0</v>
      </c>
      <c r="AB32" s="1364" t="s">
        <v>543</v>
      </c>
      <c r="AC32" s="1366">
        <v>10184384</v>
      </c>
      <c r="AD32" s="1365">
        <f t="shared" si="9"/>
        <v>10540.837439999999</v>
      </c>
      <c r="AG32" s="1364" t="s">
        <v>350</v>
      </c>
      <c r="AH32" s="1366">
        <v>3121100</v>
      </c>
      <c r="AI32" s="1366">
        <v>0</v>
      </c>
      <c r="AJ32" s="1366">
        <v>0</v>
      </c>
      <c r="AK32" s="1366">
        <v>3121100</v>
      </c>
      <c r="AL32" s="1365">
        <f t="shared" si="10"/>
        <v>3230.3384999999998</v>
      </c>
      <c r="AM32" s="1365">
        <f t="shared" si="11"/>
        <v>0</v>
      </c>
      <c r="AN32" s="1365">
        <f t="shared" si="12"/>
        <v>0</v>
      </c>
      <c r="AO32" s="1365">
        <f t="shared" si="13"/>
        <v>3230.3384999999998</v>
      </c>
      <c r="AR32" s="1364" t="s">
        <v>354</v>
      </c>
      <c r="AS32" s="1365">
        <v>166452664</v>
      </c>
      <c r="AT32" s="1365">
        <f t="shared" si="14"/>
        <v>172278.50723999998</v>
      </c>
      <c r="AW32" s="1364" t="s">
        <v>350</v>
      </c>
      <c r="AX32" s="1366">
        <v>3121100</v>
      </c>
      <c r="AY32" s="1366">
        <v>0</v>
      </c>
      <c r="AZ32" s="1366">
        <v>0</v>
      </c>
      <c r="BA32" s="1366">
        <v>3121100</v>
      </c>
      <c r="BB32" s="1365">
        <f t="shared" si="15"/>
        <v>3230.3384999999998</v>
      </c>
      <c r="BC32" s="1365">
        <f t="shared" si="16"/>
        <v>0</v>
      </c>
      <c r="BD32" s="1365">
        <f t="shared" si="17"/>
        <v>0</v>
      </c>
      <c r="BE32" s="1365">
        <f t="shared" si="18"/>
        <v>3230.3384999999998</v>
      </c>
      <c r="BH32" s="1364" t="s">
        <v>547</v>
      </c>
      <c r="BI32" s="1365">
        <v>373304949</v>
      </c>
      <c r="BJ32" s="1365">
        <f t="shared" si="19"/>
        <v>386370.62221499998</v>
      </c>
      <c r="BM32" s="1364" t="s">
        <v>350</v>
      </c>
      <c r="BN32" s="1365">
        <v>3121100</v>
      </c>
      <c r="BO32" s="1365">
        <v>0</v>
      </c>
      <c r="BP32" s="1365">
        <v>0</v>
      </c>
      <c r="BQ32" s="1365">
        <v>3121100</v>
      </c>
      <c r="BR32" s="1365">
        <f t="shared" si="20"/>
        <v>3230.3384999999998</v>
      </c>
      <c r="BS32" s="1365">
        <f t="shared" si="21"/>
        <v>0</v>
      </c>
      <c r="BT32" s="1365">
        <f t="shared" si="22"/>
        <v>0</v>
      </c>
      <c r="BU32" s="1365">
        <f t="shared" si="23"/>
        <v>3230.3384999999998</v>
      </c>
      <c r="BX32" s="1372" t="s">
        <v>543</v>
      </c>
      <c r="BY32" s="1365">
        <v>10617868</v>
      </c>
      <c r="BZ32" s="1365">
        <f t="shared" si="24"/>
        <v>10989.49338</v>
      </c>
      <c r="CC32" s="1365" t="s">
        <v>350</v>
      </c>
      <c r="CD32" s="1365">
        <v>3121100</v>
      </c>
      <c r="CE32" s="1365">
        <v>0</v>
      </c>
      <c r="CF32" s="1365">
        <v>0</v>
      </c>
      <c r="CG32" s="1365">
        <v>3121100</v>
      </c>
      <c r="CH32" s="1365">
        <f t="shared" si="25"/>
        <v>3230.3384999999998</v>
      </c>
      <c r="CI32" s="1365">
        <f t="shared" si="26"/>
        <v>0</v>
      </c>
      <c r="CJ32" s="1365">
        <f t="shared" si="27"/>
        <v>0</v>
      </c>
      <c r="CK32" s="1365">
        <f t="shared" si="28"/>
        <v>3230.3384999999998</v>
      </c>
      <c r="CN32" s="1372" t="s">
        <v>354</v>
      </c>
      <c r="CO32" s="1365">
        <v>166081687</v>
      </c>
      <c r="CP32" s="1365">
        <f t="shared" si="29"/>
        <v>166081.68700000001</v>
      </c>
      <c r="CS32" s="1364" t="s">
        <v>350</v>
      </c>
      <c r="CT32" s="1366">
        <v>3121100</v>
      </c>
      <c r="CU32" s="1366">
        <v>0</v>
      </c>
      <c r="CV32" s="1366">
        <v>0</v>
      </c>
      <c r="CW32" s="1366">
        <v>3121100</v>
      </c>
      <c r="CX32" s="1365">
        <f t="shared" si="30"/>
        <v>3121.1</v>
      </c>
      <c r="CY32" s="1365">
        <f t="shared" si="31"/>
        <v>0</v>
      </c>
      <c r="CZ32" s="1365">
        <f t="shared" si="32"/>
        <v>0</v>
      </c>
      <c r="DA32" s="1365">
        <f t="shared" si="33"/>
        <v>3121.1</v>
      </c>
      <c r="DD32" s="1372" t="s">
        <v>868</v>
      </c>
      <c r="DE32" s="1365">
        <v>13103200</v>
      </c>
      <c r="DF32" s="1365">
        <f t="shared" si="34"/>
        <v>13103.2</v>
      </c>
      <c r="DJ32" s="1372" t="s">
        <v>350</v>
      </c>
      <c r="DK32" s="1365">
        <v>3121100</v>
      </c>
      <c r="DL32" s="1365">
        <v>0</v>
      </c>
      <c r="DM32" s="1365">
        <v>3121100</v>
      </c>
      <c r="DN32" s="1365">
        <v>0</v>
      </c>
      <c r="DO32" s="1365">
        <f t="shared" si="35"/>
        <v>3121.1</v>
      </c>
      <c r="DP32" s="1365">
        <f t="shared" si="36"/>
        <v>0</v>
      </c>
      <c r="DQ32" s="1365">
        <f t="shared" si="37"/>
        <v>3121.1</v>
      </c>
      <c r="DR32" s="1365">
        <f t="shared" si="38"/>
        <v>0</v>
      </c>
      <c r="DV32" s="1364" t="s">
        <v>543</v>
      </c>
      <c r="DW32" s="1366">
        <v>10824245</v>
      </c>
      <c r="DX32" s="1373">
        <f t="shared" si="39"/>
        <v>10824.245000000001</v>
      </c>
      <c r="EA32" s="1364" t="s">
        <v>350</v>
      </c>
      <c r="EB32" s="1366">
        <v>3121100</v>
      </c>
      <c r="EC32" s="1366">
        <v>0</v>
      </c>
      <c r="ED32" s="1366">
        <v>0</v>
      </c>
      <c r="EE32" s="1366">
        <v>3121100</v>
      </c>
      <c r="EF32" s="1367">
        <f t="shared" si="40"/>
        <v>3121.1</v>
      </c>
      <c r="EG32" s="1367">
        <f t="shared" si="41"/>
        <v>0</v>
      </c>
      <c r="EH32" s="1367">
        <f t="shared" si="42"/>
        <v>0</v>
      </c>
      <c r="EI32" s="1367">
        <f t="shared" si="43"/>
        <v>3121.1</v>
      </c>
      <c r="EL32" s="1372" t="s">
        <v>354</v>
      </c>
      <c r="EM32" s="1365">
        <v>168736051</v>
      </c>
      <c r="EN32" s="1365">
        <f t="shared" si="44"/>
        <v>168736.05100000001</v>
      </c>
      <c r="EQ32" s="1364" t="s">
        <v>350</v>
      </c>
      <c r="ER32" s="1366">
        <v>3121100</v>
      </c>
      <c r="ES32" s="1366">
        <v>0</v>
      </c>
      <c r="ET32" s="1366">
        <v>3121100</v>
      </c>
      <c r="EU32" s="1366">
        <v>0</v>
      </c>
      <c r="EV32" s="1365">
        <f t="shared" si="45"/>
        <v>3121.1</v>
      </c>
      <c r="EW32" s="1365">
        <f t="shared" si="46"/>
        <v>0</v>
      </c>
      <c r="EX32" s="1365">
        <f t="shared" si="47"/>
        <v>0</v>
      </c>
      <c r="EY32" s="1365">
        <f t="shared" si="48"/>
        <v>3121.1</v>
      </c>
      <c r="FB32" s="1372" t="s">
        <v>868</v>
      </c>
      <c r="FC32" s="1365">
        <v>3960000</v>
      </c>
      <c r="FD32" s="1365">
        <f t="shared" si="49"/>
        <v>3960</v>
      </c>
      <c r="FF32" s="1372" t="s">
        <v>350</v>
      </c>
      <c r="FG32" s="1365">
        <v>3121100</v>
      </c>
      <c r="FH32" s="1365">
        <v>0</v>
      </c>
      <c r="FI32" s="1365">
        <v>0</v>
      </c>
      <c r="FJ32" s="1365">
        <v>3121100</v>
      </c>
      <c r="FK32" s="1367">
        <f t="shared" si="50"/>
        <v>3121.1</v>
      </c>
      <c r="FL32" s="1367">
        <f t="shared" si="51"/>
        <v>0</v>
      </c>
      <c r="FM32" s="1367">
        <f t="shared" si="52"/>
        <v>0</v>
      </c>
      <c r="FN32" s="1367">
        <f t="shared" si="53"/>
        <v>3121.1</v>
      </c>
      <c r="FQ32" s="1364" t="s">
        <v>351</v>
      </c>
      <c r="FR32" s="1366">
        <v>2083282895</v>
      </c>
      <c r="FS32" s="1365">
        <f t="shared" si="54"/>
        <v>2083282.895</v>
      </c>
      <c r="FV32" s="1364" t="s">
        <v>350</v>
      </c>
      <c r="FW32" s="1366">
        <v>762000</v>
      </c>
      <c r="FX32" s="1366">
        <v>762000</v>
      </c>
      <c r="FY32" s="1366">
        <v>762000</v>
      </c>
      <c r="FZ32" s="1366">
        <v>0</v>
      </c>
      <c r="GA32" s="1367">
        <f t="shared" si="55"/>
        <v>762</v>
      </c>
      <c r="GB32" s="1367">
        <f t="shared" si="56"/>
        <v>762</v>
      </c>
      <c r="GC32" s="1367">
        <f t="shared" si="57"/>
        <v>762</v>
      </c>
      <c r="GD32" s="1367">
        <f t="shared" si="58"/>
        <v>0</v>
      </c>
    </row>
    <row r="33" spans="1:186" ht="15" customHeight="1" x14ac:dyDescent="0.2">
      <c r="A33" s="1364" t="s">
        <v>351</v>
      </c>
      <c r="B33" s="1366">
        <v>14824050877</v>
      </c>
      <c r="C33" s="1366">
        <v>1046906383</v>
      </c>
      <c r="D33" s="1366">
        <v>13777144494</v>
      </c>
      <c r="E33" s="1366">
        <v>1046906383</v>
      </c>
      <c r="F33" s="1366">
        <f t="shared" si="0"/>
        <v>15342892.657694999</v>
      </c>
      <c r="G33" s="1366">
        <f t="shared" si="1"/>
        <v>1083548.106405</v>
      </c>
      <c r="H33" s="1366">
        <f t="shared" si="2"/>
        <v>14259344.55129</v>
      </c>
      <c r="I33" s="1366">
        <f t="shared" si="3"/>
        <v>1083548.106405</v>
      </c>
      <c r="L33" s="1364" t="s">
        <v>356</v>
      </c>
      <c r="M33" s="1366">
        <v>40059061</v>
      </c>
      <c r="N33" s="1366">
        <f t="shared" si="4"/>
        <v>41461.128134999999</v>
      </c>
      <c r="Q33" s="1364" t="s">
        <v>351</v>
      </c>
      <c r="R33" s="1366">
        <v>14801018878</v>
      </c>
      <c r="S33" s="1366">
        <v>2117368992</v>
      </c>
      <c r="T33" s="1366">
        <v>12683649886</v>
      </c>
      <c r="U33" s="1366">
        <v>2117368992</v>
      </c>
      <c r="V33" s="1365">
        <f t="shared" si="5"/>
        <v>15319054.538729999</v>
      </c>
      <c r="W33" s="1365">
        <f t="shared" si="6"/>
        <v>2191476.9067199999</v>
      </c>
      <c r="X33" s="1365">
        <f t="shared" si="7"/>
        <v>13127577.63201</v>
      </c>
      <c r="Y33" s="1365">
        <f t="shared" si="8"/>
        <v>2191476.9067199999</v>
      </c>
      <c r="AB33" s="1364" t="s">
        <v>354</v>
      </c>
      <c r="AC33" s="1366">
        <v>165216686</v>
      </c>
      <c r="AD33" s="1365">
        <f t="shared" si="9"/>
        <v>170999.27000999998</v>
      </c>
      <c r="AG33" s="1364" t="s">
        <v>351</v>
      </c>
      <c r="AH33" s="1366">
        <v>14801518878</v>
      </c>
      <c r="AI33" s="1366">
        <v>3998326302</v>
      </c>
      <c r="AJ33" s="1366">
        <v>3998326302</v>
      </c>
      <c r="AK33" s="1366">
        <v>10803192576</v>
      </c>
      <c r="AL33" s="1365">
        <f t="shared" si="10"/>
        <v>15319572.038729999</v>
      </c>
      <c r="AM33" s="1365">
        <f t="shared" si="11"/>
        <v>4138267.7225699998</v>
      </c>
      <c r="AN33" s="1365">
        <f t="shared" si="12"/>
        <v>4138267.7225699998</v>
      </c>
      <c r="AO33" s="1365">
        <f t="shared" si="13"/>
        <v>11181304.316159999</v>
      </c>
      <c r="AR33" s="1364" t="s">
        <v>355</v>
      </c>
      <c r="AS33" s="1365">
        <v>22604443</v>
      </c>
      <c r="AT33" s="1365">
        <f t="shared" si="14"/>
        <v>23395.598504999998</v>
      </c>
      <c r="AW33" s="1364" t="s">
        <v>351</v>
      </c>
      <c r="AX33" s="1366">
        <v>14802801224</v>
      </c>
      <c r="AY33" s="1366">
        <v>5074777821</v>
      </c>
      <c r="AZ33" s="1366">
        <v>5074777821</v>
      </c>
      <c r="BA33" s="1366">
        <v>9728023403</v>
      </c>
      <c r="BB33" s="1365">
        <f t="shared" si="15"/>
        <v>15320899.266839998</v>
      </c>
      <c r="BC33" s="1365">
        <f t="shared" si="16"/>
        <v>5252395.0447350005</v>
      </c>
      <c r="BD33" s="1365">
        <f t="shared" si="17"/>
        <v>5252395.0447350005</v>
      </c>
      <c r="BE33" s="1365">
        <f t="shared" si="18"/>
        <v>10068504.222105</v>
      </c>
      <c r="BH33" s="1364" t="s">
        <v>868</v>
      </c>
      <c r="BI33" s="1365">
        <v>12355200</v>
      </c>
      <c r="BJ33" s="1365">
        <f t="shared" si="19"/>
        <v>12787.632</v>
      </c>
      <c r="BM33" s="1364" t="s">
        <v>351</v>
      </c>
      <c r="BN33" s="1365">
        <v>14760612159</v>
      </c>
      <c r="BO33" s="1365">
        <v>6134924927</v>
      </c>
      <c r="BP33" s="1365">
        <v>6134924927</v>
      </c>
      <c r="BQ33" s="1365">
        <v>8625687232</v>
      </c>
      <c r="BR33" s="1365">
        <f t="shared" si="20"/>
        <v>15277233.584564999</v>
      </c>
      <c r="BS33" s="1365">
        <f t="shared" si="21"/>
        <v>6349647.2994449995</v>
      </c>
      <c r="BT33" s="1365">
        <f t="shared" si="22"/>
        <v>6349647.2994449995</v>
      </c>
      <c r="BU33" s="1365">
        <f t="shared" si="23"/>
        <v>8927586.2851199992</v>
      </c>
      <c r="BX33" s="1372" t="s">
        <v>354</v>
      </c>
      <c r="BY33" s="1365">
        <v>165701097</v>
      </c>
      <c r="BZ33" s="1365">
        <f t="shared" si="24"/>
        <v>171500.63539499999</v>
      </c>
      <c r="CC33" s="1365" t="s">
        <v>351</v>
      </c>
      <c r="CD33" s="1365">
        <v>14755492815</v>
      </c>
      <c r="CE33" s="1365">
        <v>8021043029</v>
      </c>
      <c r="CF33" s="1365">
        <v>8021043029</v>
      </c>
      <c r="CG33" s="1365">
        <v>6734449786</v>
      </c>
      <c r="CH33" s="1365">
        <f t="shared" si="25"/>
        <v>15271935.063524999</v>
      </c>
      <c r="CI33" s="1365">
        <f t="shared" si="26"/>
        <v>8301779.5350149991</v>
      </c>
      <c r="CJ33" s="1365">
        <f t="shared" si="27"/>
        <v>8301779.5350149991</v>
      </c>
      <c r="CK33" s="1365">
        <f t="shared" si="28"/>
        <v>6970155.5285099996</v>
      </c>
      <c r="CN33" s="1372" t="s">
        <v>355</v>
      </c>
      <c r="CO33" s="1365">
        <v>21975362</v>
      </c>
      <c r="CP33" s="1365">
        <f t="shared" si="29"/>
        <v>21975.362000000001</v>
      </c>
      <c r="CS33" s="1364" t="s">
        <v>351</v>
      </c>
      <c r="CT33" s="1366">
        <v>14755492815</v>
      </c>
      <c r="CU33" s="1366">
        <v>9089203736</v>
      </c>
      <c r="CV33" s="1366">
        <v>9089203736</v>
      </c>
      <c r="CW33" s="1366">
        <v>5666289079</v>
      </c>
      <c r="CX33" s="1365">
        <f t="shared" si="30"/>
        <v>14755492.814999999</v>
      </c>
      <c r="CY33" s="1365">
        <f t="shared" si="31"/>
        <v>9089203.7359999996</v>
      </c>
      <c r="CZ33" s="1365">
        <f t="shared" si="32"/>
        <v>9089203.7359999996</v>
      </c>
      <c r="DA33" s="1365">
        <f t="shared" si="33"/>
        <v>5666289.0789999999</v>
      </c>
      <c r="DD33" s="1372" t="s">
        <v>356</v>
      </c>
      <c r="DE33" s="1365">
        <v>43643567</v>
      </c>
      <c r="DF33" s="1365">
        <f t="shared" si="34"/>
        <v>43643.567000000003</v>
      </c>
      <c r="DJ33" s="1372" t="s">
        <v>351</v>
      </c>
      <c r="DK33" s="1365">
        <v>14755492815</v>
      </c>
      <c r="DL33" s="1365">
        <v>10175249454</v>
      </c>
      <c r="DM33" s="1365">
        <v>4580243361</v>
      </c>
      <c r="DN33" s="1365">
        <v>10175249454</v>
      </c>
      <c r="DO33" s="1365">
        <f t="shared" si="35"/>
        <v>14755492.814999999</v>
      </c>
      <c r="DP33" s="1365">
        <f t="shared" si="36"/>
        <v>10175249.454</v>
      </c>
      <c r="DQ33" s="1365">
        <f t="shared" si="37"/>
        <v>4580243.3609999996</v>
      </c>
      <c r="DR33" s="1365">
        <f t="shared" si="38"/>
        <v>10175249.454</v>
      </c>
      <c r="DV33" s="1364" t="s">
        <v>354</v>
      </c>
      <c r="DW33" s="1366">
        <v>170272837</v>
      </c>
      <c r="DX33" s="1373">
        <f t="shared" si="39"/>
        <v>170272.837</v>
      </c>
      <c r="EA33" s="1364" t="s">
        <v>351</v>
      </c>
      <c r="EB33" s="1366">
        <v>14755492815</v>
      </c>
      <c r="EC33" s="1366">
        <v>12091614278</v>
      </c>
      <c r="ED33" s="1366">
        <v>12091614278</v>
      </c>
      <c r="EE33" s="1366">
        <v>2663878537</v>
      </c>
      <c r="EF33" s="1367">
        <f t="shared" si="40"/>
        <v>14755492.814999999</v>
      </c>
      <c r="EG33" s="1367">
        <f t="shared" si="41"/>
        <v>12091614.278000001</v>
      </c>
      <c r="EH33" s="1367">
        <f t="shared" si="42"/>
        <v>12091614.278000001</v>
      </c>
      <c r="EI33" s="1367">
        <f t="shared" si="43"/>
        <v>2663878.537</v>
      </c>
      <c r="EL33" s="1372" t="s">
        <v>355</v>
      </c>
      <c r="EM33" s="1365">
        <v>22628350</v>
      </c>
      <c r="EN33" s="1365">
        <f t="shared" si="44"/>
        <v>22628.35</v>
      </c>
      <c r="EQ33" s="1364" t="s">
        <v>351</v>
      </c>
      <c r="ER33" s="1366">
        <v>14818588400</v>
      </c>
      <c r="ES33" s="1366">
        <v>13166707116</v>
      </c>
      <c r="ET33" s="1366">
        <v>1651881284</v>
      </c>
      <c r="EU33" s="1366">
        <v>13166707116</v>
      </c>
      <c r="EV33" s="1365">
        <f t="shared" si="45"/>
        <v>14818588.4</v>
      </c>
      <c r="EW33" s="1365">
        <f t="shared" si="46"/>
        <v>13166707.116</v>
      </c>
      <c r="EX33" s="1365">
        <f t="shared" si="47"/>
        <v>13166707.116</v>
      </c>
      <c r="EY33" s="1365">
        <f t="shared" si="48"/>
        <v>1651881.284</v>
      </c>
      <c r="FB33" s="1372" t="s">
        <v>356</v>
      </c>
      <c r="FC33" s="1365">
        <v>42846248</v>
      </c>
      <c r="FD33" s="1365">
        <f t="shared" si="49"/>
        <v>42846.248</v>
      </c>
      <c r="FF33" s="1372" t="s">
        <v>351</v>
      </c>
      <c r="FG33" s="1365">
        <v>14829012657</v>
      </c>
      <c r="FH33" s="1365">
        <v>14330944818</v>
      </c>
      <c r="FI33" s="1365">
        <v>14330944818</v>
      </c>
      <c r="FJ33" s="1365">
        <v>498067839</v>
      </c>
      <c r="FK33" s="1367">
        <f t="shared" si="50"/>
        <v>14829012.657</v>
      </c>
      <c r="FL33" s="1367">
        <f t="shared" si="51"/>
        <v>14330944.818</v>
      </c>
      <c r="FM33" s="1367">
        <f t="shared" si="52"/>
        <v>14330944.818</v>
      </c>
      <c r="FN33" s="1367">
        <f t="shared" si="53"/>
        <v>498067.83899999998</v>
      </c>
      <c r="FQ33" s="1364" t="s">
        <v>352</v>
      </c>
      <c r="FR33" s="1366">
        <v>1541354671</v>
      </c>
      <c r="FS33" s="1365">
        <f t="shared" si="54"/>
        <v>1541354.6710000001</v>
      </c>
      <c r="FV33" s="1364" t="s">
        <v>351</v>
      </c>
      <c r="FW33" s="1366">
        <v>16775419359</v>
      </c>
      <c r="FX33" s="1366">
        <v>16414227713</v>
      </c>
      <c r="FY33" s="1366">
        <v>16414227713</v>
      </c>
      <c r="FZ33" s="1366">
        <v>361191646</v>
      </c>
      <c r="GA33" s="1367">
        <f t="shared" si="55"/>
        <v>16775419.358999999</v>
      </c>
      <c r="GB33" s="1367">
        <f t="shared" si="56"/>
        <v>16414227.713</v>
      </c>
      <c r="GC33" s="1367">
        <f t="shared" si="57"/>
        <v>16414227.713</v>
      </c>
      <c r="GD33" s="1367">
        <f t="shared" si="58"/>
        <v>361191.64600000001</v>
      </c>
    </row>
    <row r="34" spans="1:186" ht="15" customHeight="1" x14ac:dyDescent="0.2">
      <c r="A34" s="1364" t="s">
        <v>352</v>
      </c>
      <c r="B34" s="1366">
        <v>12418776130</v>
      </c>
      <c r="C34" s="1366">
        <v>984236066</v>
      </c>
      <c r="D34" s="1366">
        <v>11434540064</v>
      </c>
      <c r="E34" s="1366">
        <v>984236066</v>
      </c>
      <c r="F34" s="1366">
        <f t="shared" si="0"/>
        <v>12853433.29455</v>
      </c>
      <c r="G34" s="1366">
        <f t="shared" si="1"/>
        <v>1018684.3283099999</v>
      </c>
      <c r="H34" s="1366">
        <f t="shared" si="2"/>
        <v>11834748.966239998</v>
      </c>
      <c r="I34" s="1366">
        <f t="shared" si="3"/>
        <v>1018684.3283099999</v>
      </c>
      <c r="L34" s="1364" t="s">
        <v>551</v>
      </c>
      <c r="M34" s="1366">
        <v>3291210</v>
      </c>
      <c r="N34" s="1366">
        <f t="shared" si="4"/>
        <v>3406.4023499999998</v>
      </c>
      <c r="Q34" s="1364" t="s">
        <v>352</v>
      </c>
      <c r="R34" s="1366">
        <v>12395544130</v>
      </c>
      <c r="S34" s="1366">
        <v>1972418057</v>
      </c>
      <c r="T34" s="1366">
        <v>10423126073</v>
      </c>
      <c r="U34" s="1366">
        <v>1972418057</v>
      </c>
      <c r="V34" s="1365">
        <f t="shared" si="5"/>
        <v>12829388.174550001</v>
      </c>
      <c r="W34" s="1365">
        <f t="shared" si="6"/>
        <v>2041452.688995</v>
      </c>
      <c r="X34" s="1365">
        <f t="shared" si="7"/>
        <v>10787935.485555001</v>
      </c>
      <c r="Y34" s="1365">
        <f t="shared" si="8"/>
        <v>2041452.688995</v>
      </c>
      <c r="AB34" s="1364" t="s">
        <v>355</v>
      </c>
      <c r="AC34" s="1366">
        <v>22623252</v>
      </c>
      <c r="AD34" s="1365">
        <f t="shared" si="9"/>
        <v>23415.06582</v>
      </c>
      <c r="AG34" s="1364" t="s">
        <v>352</v>
      </c>
      <c r="AH34" s="1366">
        <v>12395544130</v>
      </c>
      <c r="AI34" s="1366">
        <v>3405219225</v>
      </c>
      <c r="AJ34" s="1366">
        <v>3405219225</v>
      </c>
      <c r="AK34" s="1366">
        <v>8990324905</v>
      </c>
      <c r="AL34" s="1365">
        <f t="shared" si="10"/>
        <v>12829388.174550001</v>
      </c>
      <c r="AM34" s="1365">
        <f t="shared" si="11"/>
        <v>3524401.8978749998</v>
      </c>
      <c r="AN34" s="1365">
        <f t="shared" si="12"/>
        <v>3524401.8978749998</v>
      </c>
      <c r="AO34" s="1365">
        <f t="shared" si="13"/>
        <v>9304986.2766749989</v>
      </c>
      <c r="AR34" s="1364" t="s">
        <v>545</v>
      </c>
      <c r="AS34" s="1365">
        <v>10836394</v>
      </c>
      <c r="AT34" s="1365">
        <f t="shared" si="14"/>
        <v>11215.66779</v>
      </c>
      <c r="AW34" s="1364" t="s">
        <v>352</v>
      </c>
      <c r="AX34" s="1366">
        <v>12395344130</v>
      </c>
      <c r="AY34" s="1366">
        <v>4403353776</v>
      </c>
      <c r="AZ34" s="1366">
        <v>4403353776</v>
      </c>
      <c r="BA34" s="1366">
        <v>7991990354</v>
      </c>
      <c r="BB34" s="1365">
        <f t="shared" si="15"/>
        <v>12829181.174550001</v>
      </c>
      <c r="BC34" s="1365">
        <f t="shared" si="16"/>
        <v>4557471.1581599992</v>
      </c>
      <c r="BD34" s="1365">
        <f t="shared" si="17"/>
        <v>4557471.1581599992</v>
      </c>
      <c r="BE34" s="1365">
        <f t="shared" si="18"/>
        <v>8271710.0163899995</v>
      </c>
      <c r="BH34" s="1364" t="s">
        <v>356</v>
      </c>
      <c r="BI34" s="1365">
        <v>40674858</v>
      </c>
      <c r="BJ34" s="1365">
        <f t="shared" si="19"/>
        <v>42098.478029999998</v>
      </c>
      <c r="BM34" s="1364" t="s">
        <v>352</v>
      </c>
      <c r="BN34" s="1365">
        <v>12350728169</v>
      </c>
      <c r="BO34" s="1365">
        <v>5387382931</v>
      </c>
      <c r="BP34" s="1365">
        <v>5387382931</v>
      </c>
      <c r="BQ34" s="1365">
        <v>6963345238</v>
      </c>
      <c r="BR34" s="1365">
        <f t="shared" si="20"/>
        <v>12783003.654914999</v>
      </c>
      <c r="BS34" s="1365">
        <f t="shared" si="21"/>
        <v>5575941.3335849997</v>
      </c>
      <c r="BT34" s="1365">
        <f t="shared" si="22"/>
        <v>5575941.3335849997</v>
      </c>
      <c r="BU34" s="1365">
        <f t="shared" si="23"/>
        <v>7207062.3213299997</v>
      </c>
      <c r="BX34" s="1372" t="s">
        <v>355</v>
      </c>
      <c r="BY34" s="1365">
        <v>21956553</v>
      </c>
      <c r="BZ34" s="1365">
        <f t="shared" si="24"/>
        <v>22725.032354999999</v>
      </c>
      <c r="CC34" s="1365" t="s">
        <v>352</v>
      </c>
      <c r="CD34" s="1365">
        <v>12275728169</v>
      </c>
      <c r="CE34" s="1365">
        <v>6825414629</v>
      </c>
      <c r="CF34" s="1365">
        <v>6825414629</v>
      </c>
      <c r="CG34" s="1365">
        <v>5450313540</v>
      </c>
      <c r="CH34" s="1365">
        <f t="shared" si="25"/>
        <v>12705378.654914999</v>
      </c>
      <c r="CI34" s="1365">
        <f t="shared" si="26"/>
        <v>7064304.1410149988</v>
      </c>
      <c r="CJ34" s="1365">
        <f t="shared" si="27"/>
        <v>7064304.1410149988</v>
      </c>
      <c r="CK34" s="1365">
        <f t="shared" si="28"/>
        <v>5641074.5138999997</v>
      </c>
      <c r="CN34" s="1372" t="s">
        <v>545</v>
      </c>
      <c r="CO34" s="1365">
        <v>11614805</v>
      </c>
      <c r="CP34" s="1365">
        <f t="shared" si="29"/>
        <v>11614.805</v>
      </c>
      <c r="CS34" s="1364" t="s">
        <v>352</v>
      </c>
      <c r="CT34" s="1366">
        <v>12275728169</v>
      </c>
      <c r="CU34" s="1366">
        <v>7819706277</v>
      </c>
      <c r="CV34" s="1366">
        <v>7819706277</v>
      </c>
      <c r="CW34" s="1366">
        <v>4456021892</v>
      </c>
      <c r="CX34" s="1365">
        <f t="shared" si="30"/>
        <v>12275728.169</v>
      </c>
      <c r="CY34" s="1365">
        <f t="shared" si="31"/>
        <v>7819706.2769999998</v>
      </c>
      <c r="CZ34" s="1365">
        <f t="shared" si="32"/>
        <v>7819706.2769999998</v>
      </c>
      <c r="DA34" s="1365">
        <f t="shared" si="33"/>
        <v>4456021.892</v>
      </c>
      <c r="DD34" s="1372" t="s">
        <v>551</v>
      </c>
      <c r="DE34" s="1365">
        <v>3455140</v>
      </c>
      <c r="DF34" s="1365">
        <f t="shared" si="34"/>
        <v>3455.14</v>
      </c>
      <c r="DJ34" s="1372" t="s">
        <v>352</v>
      </c>
      <c r="DK34" s="1365">
        <v>12275728169</v>
      </c>
      <c r="DL34" s="1365">
        <v>8826385410</v>
      </c>
      <c r="DM34" s="1365">
        <v>3449342759</v>
      </c>
      <c r="DN34" s="1365">
        <v>8826385410</v>
      </c>
      <c r="DO34" s="1365">
        <f t="shared" si="35"/>
        <v>12275728.169</v>
      </c>
      <c r="DP34" s="1365">
        <f t="shared" si="36"/>
        <v>8826385.4100000001</v>
      </c>
      <c r="DQ34" s="1365">
        <f t="shared" si="37"/>
        <v>3449342.7590000001</v>
      </c>
      <c r="DR34" s="1365">
        <f t="shared" si="38"/>
        <v>8826385.4100000001</v>
      </c>
      <c r="DV34" s="1364" t="s">
        <v>355</v>
      </c>
      <c r="DW34" s="1366">
        <v>22370361</v>
      </c>
      <c r="DX34" s="1373">
        <f t="shared" si="39"/>
        <v>22370.361000000001</v>
      </c>
      <c r="EA34" s="1364" t="s">
        <v>352</v>
      </c>
      <c r="EB34" s="1366">
        <v>12275728169</v>
      </c>
      <c r="EC34" s="1366">
        <v>10281690257</v>
      </c>
      <c r="ED34" s="1366">
        <v>10281690257</v>
      </c>
      <c r="EE34" s="1366">
        <v>1994037912</v>
      </c>
      <c r="EF34" s="1367">
        <f t="shared" si="40"/>
        <v>12275728.169</v>
      </c>
      <c r="EG34" s="1367">
        <f t="shared" si="41"/>
        <v>10281690.256999999</v>
      </c>
      <c r="EH34" s="1367">
        <f t="shared" si="42"/>
        <v>10281690.256999999</v>
      </c>
      <c r="EI34" s="1367">
        <f t="shared" si="43"/>
        <v>1994037.912</v>
      </c>
      <c r="EL34" s="1372" t="s">
        <v>545</v>
      </c>
      <c r="EM34" s="1365">
        <v>12149473</v>
      </c>
      <c r="EN34" s="1365">
        <f t="shared" si="44"/>
        <v>12149.473</v>
      </c>
      <c r="EQ34" s="1364" t="s">
        <v>352</v>
      </c>
      <c r="ER34" s="1366">
        <v>12313728169</v>
      </c>
      <c r="ES34" s="1366">
        <v>11278604370</v>
      </c>
      <c r="ET34" s="1366">
        <v>1035123799</v>
      </c>
      <c r="EU34" s="1366">
        <v>11278604370</v>
      </c>
      <c r="EV34" s="1365">
        <f t="shared" si="45"/>
        <v>12313728.169</v>
      </c>
      <c r="EW34" s="1365">
        <f t="shared" si="46"/>
        <v>11278604.369999999</v>
      </c>
      <c r="EX34" s="1365">
        <f t="shared" si="47"/>
        <v>11278604.369999999</v>
      </c>
      <c r="EY34" s="1365">
        <f t="shared" si="48"/>
        <v>1035123.799</v>
      </c>
      <c r="FB34" s="1372" t="s">
        <v>551</v>
      </c>
      <c r="FC34" s="1365">
        <v>3467750</v>
      </c>
      <c r="FD34" s="1365">
        <f t="shared" si="49"/>
        <v>3467.75</v>
      </c>
      <c r="FF34" s="1372" t="s">
        <v>352</v>
      </c>
      <c r="FG34" s="1365">
        <v>12637035791</v>
      </c>
      <c r="FH34" s="1365">
        <v>12359685540</v>
      </c>
      <c r="FI34" s="1365">
        <v>12359685540</v>
      </c>
      <c r="FJ34" s="1365">
        <v>277350251</v>
      </c>
      <c r="FK34" s="1367">
        <f t="shared" si="50"/>
        <v>12637035.790999999</v>
      </c>
      <c r="FL34" s="1367">
        <f t="shared" si="51"/>
        <v>12359685.539999999</v>
      </c>
      <c r="FM34" s="1367">
        <f t="shared" si="52"/>
        <v>12359685.539999999</v>
      </c>
      <c r="FN34" s="1367">
        <f t="shared" si="53"/>
        <v>277350.25099999999</v>
      </c>
      <c r="FQ34" s="1364" t="s">
        <v>353</v>
      </c>
      <c r="FR34" s="1366">
        <v>257590633</v>
      </c>
      <c r="FS34" s="1365">
        <f t="shared" si="54"/>
        <v>257590.633</v>
      </c>
      <c r="FV34" s="1364" t="s">
        <v>352</v>
      </c>
      <c r="FW34" s="1366">
        <v>14256030480</v>
      </c>
      <c r="FX34" s="1366">
        <v>13901040211</v>
      </c>
      <c r="FY34" s="1366">
        <v>13901040211</v>
      </c>
      <c r="FZ34" s="1366">
        <v>354990269</v>
      </c>
      <c r="GA34" s="1367">
        <f t="shared" si="55"/>
        <v>14256030.48</v>
      </c>
      <c r="GB34" s="1367">
        <f t="shared" si="56"/>
        <v>13901040.210999999</v>
      </c>
      <c r="GC34" s="1367">
        <f t="shared" si="57"/>
        <v>13901040.210999999</v>
      </c>
      <c r="GD34" s="1367">
        <f t="shared" si="58"/>
        <v>354990.26899999997</v>
      </c>
    </row>
    <row r="35" spans="1:186" ht="15" customHeight="1" x14ac:dyDescent="0.2">
      <c r="A35" s="1364" t="s">
        <v>353</v>
      </c>
      <c r="B35" s="1366">
        <v>2971337700</v>
      </c>
      <c r="C35" s="1366">
        <v>234118868</v>
      </c>
      <c r="D35" s="1366">
        <v>2737218832</v>
      </c>
      <c r="E35" s="1366">
        <v>234118868</v>
      </c>
      <c r="F35" s="1366">
        <f t="shared" si="0"/>
        <v>3075334.5194999999</v>
      </c>
      <c r="G35" s="1366">
        <f t="shared" si="1"/>
        <v>242313.02837999997</v>
      </c>
      <c r="H35" s="1366">
        <f t="shared" si="2"/>
        <v>2833021.4911199999</v>
      </c>
      <c r="I35" s="1366">
        <f t="shared" si="3"/>
        <v>242313.02837999997</v>
      </c>
      <c r="L35" s="1364" t="s">
        <v>552</v>
      </c>
      <c r="M35" s="1366">
        <v>36767851</v>
      </c>
      <c r="N35" s="1366">
        <f t="shared" si="4"/>
        <v>38054.725785000002</v>
      </c>
      <c r="Q35" s="1364" t="s">
        <v>353</v>
      </c>
      <c r="R35" s="1366">
        <v>2804260900</v>
      </c>
      <c r="S35" s="1366">
        <v>468940493</v>
      </c>
      <c r="T35" s="1366">
        <v>2335320407</v>
      </c>
      <c r="U35" s="1366">
        <v>468940493</v>
      </c>
      <c r="V35" s="1365">
        <f t="shared" si="5"/>
        <v>2902410.0314999996</v>
      </c>
      <c r="W35" s="1365">
        <f t="shared" si="6"/>
        <v>485353.410255</v>
      </c>
      <c r="X35" s="1365">
        <f t="shared" si="7"/>
        <v>2417056.621245</v>
      </c>
      <c r="Y35" s="1365">
        <f t="shared" si="8"/>
        <v>485353.410255</v>
      </c>
      <c r="AB35" s="1364" t="s">
        <v>545</v>
      </c>
      <c r="AC35" s="1366">
        <v>10836394</v>
      </c>
      <c r="AD35" s="1365">
        <f t="shared" si="9"/>
        <v>11215.66779</v>
      </c>
      <c r="AG35" s="1364" t="s">
        <v>353</v>
      </c>
      <c r="AH35" s="1366">
        <v>2804260900</v>
      </c>
      <c r="AI35" s="1366">
        <v>704393850</v>
      </c>
      <c r="AJ35" s="1366">
        <v>704393850</v>
      </c>
      <c r="AK35" s="1366">
        <v>2099867050</v>
      </c>
      <c r="AL35" s="1365">
        <f t="shared" si="10"/>
        <v>2902410.0314999996</v>
      </c>
      <c r="AM35" s="1365">
        <f t="shared" si="11"/>
        <v>729047.63474999997</v>
      </c>
      <c r="AN35" s="1365">
        <f t="shared" si="12"/>
        <v>729047.63474999997</v>
      </c>
      <c r="AO35" s="1365">
        <f t="shared" si="13"/>
        <v>2173362.3967499998</v>
      </c>
      <c r="AR35" s="1364" t="s">
        <v>546</v>
      </c>
      <c r="AS35" s="1365">
        <v>159791294</v>
      </c>
      <c r="AT35" s="1365">
        <f t="shared" si="14"/>
        <v>165383.98928999997</v>
      </c>
      <c r="AW35" s="1364" t="s">
        <v>353</v>
      </c>
      <c r="AX35" s="1366">
        <v>2804060900</v>
      </c>
      <c r="AY35" s="1366">
        <v>941532447</v>
      </c>
      <c r="AZ35" s="1366">
        <v>941532447</v>
      </c>
      <c r="BA35" s="1366">
        <v>1862528453</v>
      </c>
      <c r="BB35" s="1365">
        <f t="shared" si="15"/>
        <v>2902203.0314999996</v>
      </c>
      <c r="BC35" s="1365">
        <f t="shared" si="16"/>
        <v>974486.08264499996</v>
      </c>
      <c r="BD35" s="1365">
        <f t="shared" si="17"/>
        <v>974486.08264499996</v>
      </c>
      <c r="BE35" s="1365">
        <f t="shared" si="18"/>
        <v>1927716.9488549998</v>
      </c>
      <c r="BH35" s="1364" t="s">
        <v>551</v>
      </c>
      <c r="BI35" s="1365">
        <v>3404700</v>
      </c>
      <c r="BJ35" s="1365">
        <f t="shared" si="19"/>
        <v>3523.8644999999997</v>
      </c>
      <c r="BM35" s="1364" t="s">
        <v>353</v>
      </c>
      <c r="BN35" s="1365">
        <v>2759444939</v>
      </c>
      <c r="BO35" s="1365">
        <v>1175782130</v>
      </c>
      <c r="BP35" s="1365">
        <v>1175782130</v>
      </c>
      <c r="BQ35" s="1365">
        <v>1583662809</v>
      </c>
      <c r="BR35" s="1365">
        <f t="shared" si="20"/>
        <v>2856025.5118649998</v>
      </c>
      <c r="BS35" s="1365">
        <f t="shared" si="21"/>
        <v>1216934.5045499997</v>
      </c>
      <c r="BT35" s="1365">
        <f t="shared" si="22"/>
        <v>1216934.5045499997</v>
      </c>
      <c r="BU35" s="1365">
        <f t="shared" si="23"/>
        <v>1639091.0073149998</v>
      </c>
      <c r="BX35" s="1372" t="s">
        <v>545</v>
      </c>
      <c r="BY35" s="1365">
        <v>11614805</v>
      </c>
      <c r="BZ35" s="1365">
        <f t="shared" si="24"/>
        <v>12021.323175</v>
      </c>
      <c r="CC35" s="1365" t="s">
        <v>353</v>
      </c>
      <c r="CD35" s="1365">
        <v>2684444939</v>
      </c>
      <c r="CE35" s="1365">
        <v>1411473353</v>
      </c>
      <c r="CF35" s="1365">
        <v>1411473353</v>
      </c>
      <c r="CG35" s="1365">
        <v>1272971586</v>
      </c>
      <c r="CH35" s="1365">
        <f t="shared" si="25"/>
        <v>2778400.5118649998</v>
      </c>
      <c r="CI35" s="1365">
        <f t="shared" si="26"/>
        <v>1460874.9203549998</v>
      </c>
      <c r="CJ35" s="1365">
        <f t="shared" si="27"/>
        <v>1460874.9203549998</v>
      </c>
      <c r="CK35" s="1365">
        <f t="shared" si="28"/>
        <v>1317525.5915099997</v>
      </c>
      <c r="CN35" s="1372" t="s">
        <v>546</v>
      </c>
      <c r="CO35" s="1365">
        <v>159437716</v>
      </c>
      <c r="CP35" s="1365">
        <f t="shared" si="29"/>
        <v>159437.71599999999</v>
      </c>
      <c r="CS35" s="1364" t="s">
        <v>353</v>
      </c>
      <c r="CT35" s="1366">
        <v>2684444939</v>
      </c>
      <c r="CU35" s="1366">
        <v>1647647378</v>
      </c>
      <c r="CV35" s="1366">
        <v>1647647378</v>
      </c>
      <c r="CW35" s="1366">
        <v>1036797561</v>
      </c>
      <c r="CX35" s="1365">
        <f t="shared" si="30"/>
        <v>2684444.9389999998</v>
      </c>
      <c r="CY35" s="1365">
        <f t="shared" si="31"/>
        <v>1647647.378</v>
      </c>
      <c r="CZ35" s="1365">
        <f t="shared" si="32"/>
        <v>1647647.378</v>
      </c>
      <c r="DA35" s="1365">
        <f t="shared" si="33"/>
        <v>1036797.561</v>
      </c>
      <c r="DD35" s="1372" t="s">
        <v>552</v>
      </c>
      <c r="DE35" s="1365">
        <v>40188427</v>
      </c>
      <c r="DF35" s="1365">
        <f t="shared" si="34"/>
        <v>40188.427000000003</v>
      </c>
      <c r="DJ35" s="1372" t="s">
        <v>353</v>
      </c>
      <c r="DK35" s="1365">
        <v>2684444939</v>
      </c>
      <c r="DL35" s="1365">
        <v>1886527228</v>
      </c>
      <c r="DM35" s="1365">
        <v>797917711</v>
      </c>
      <c r="DN35" s="1365">
        <v>1886527228</v>
      </c>
      <c r="DO35" s="1365">
        <f t="shared" si="35"/>
        <v>2684444.9389999998</v>
      </c>
      <c r="DP35" s="1365">
        <f t="shared" si="36"/>
        <v>1886527.2279999999</v>
      </c>
      <c r="DQ35" s="1365">
        <f t="shared" si="37"/>
        <v>797917.71100000001</v>
      </c>
      <c r="DR35" s="1365">
        <f t="shared" si="38"/>
        <v>1886527.2279999999</v>
      </c>
      <c r="DV35" s="1364" t="s">
        <v>545</v>
      </c>
      <c r="DW35" s="1366">
        <v>12805926</v>
      </c>
      <c r="DX35" s="1373">
        <f t="shared" si="39"/>
        <v>12805.925999999999</v>
      </c>
      <c r="EA35" s="1364" t="s">
        <v>353</v>
      </c>
      <c r="EB35" s="1366">
        <v>2284444939</v>
      </c>
      <c r="EC35" s="1366">
        <v>2127893423</v>
      </c>
      <c r="ED35" s="1366">
        <v>2127893423</v>
      </c>
      <c r="EE35" s="1366">
        <v>156551516</v>
      </c>
      <c r="EF35" s="1367">
        <f t="shared" si="40"/>
        <v>2284444.9389999998</v>
      </c>
      <c r="EG35" s="1367">
        <f t="shared" si="41"/>
        <v>2127893.423</v>
      </c>
      <c r="EH35" s="1367">
        <f t="shared" si="42"/>
        <v>2127893.423</v>
      </c>
      <c r="EI35" s="1367">
        <f t="shared" si="43"/>
        <v>156551.516</v>
      </c>
      <c r="EL35" s="1372" t="s">
        <v>546</v>
      </c>
      <c r="EM35" s="1365">
        <v>161572379</v>
      </c>
      <c r="EN35" s="1365">
        <f t="shared" si="44"/>
        <v>161572.37899999999</v>
      </c>
      <c r="EQ35" s="1364" t="s">
        <v>353</v>
      </c>
      <c r="ER35" s="1366">
        <v>2384444939</v>
      </c>
      <c r="ES35" s="1366">
        <v>2367381639</v>
      </c>
      <c r="ET35" s="1366">
        <v>17063300</v>
      </c>
      <c r="EU35" s="1366">
        <v>2367381639</v>
      </c>
      <c r="EV35" s="1365">
        <f t="shared" si="45"/>
        <v>2384444.9389999998</v>
      </c>
      <c r="EW35" s="1365">
        <f t="shared" si="46"/>
        <v>2367381.639</v>
      </c>
      <c r="EX35" s="1365">
        <f t="shared" si="47"/>
        <v>2367381.639</v>
      </c>
      <c r="EY35" s="1365">
        <f t="shared" si="48"/>
        <v>17063.3</v>
      </c>
      <c r="FB35" s="1372" t="s">
        <v>552</v>
      </c>
      <c r="FC35" s="1365">
        <v>39378498</v>
      </c>
      <c r="FD35" s="1365">
        <f t="shared" si="49"/>
        <v>39378.498</v>
      </c>
      <c r="FF35" s="1372" t="s">
        <v>353</v>
      </c>
      <c r="FG35" s="1365">
        <v>2624219976</v>
      </c>
      <c r="FH35" s="1365">
        <v>2623900243</v>
      </c>
      <c r="FI35" s="1365">
        <v>2623900243</v>
      </c>
      <c r="FJ35" s="1365">
        <v>319733</v>
      </c>
      <c r="FK35" s="1367">
        <f t="shared" si="50"/>
        <v>2624219.9759999998</v>
      </c>
      <c r="FL35" s="1367">
        <f t="shared" si="51"/>
        <v>2623900.2429999998</v>
      </c>
      <c r="FM35" s="1367">
        <f t="shared" si="52"/>
        <v>2623900.2429999998</v>
      </c>
      <c r="FN35" s="1367">
        <f t="shared" si="53"/>
        <v>319.733</v>
      </c>
      <c r="FQ35" s="1364" t="s">
        <v>543</v>
      </c>
      <c r="FR35" s="1366">
        <v>11835194</v>
      </c>
      <c r="FS35" s="1365">
        <f t="shared" si="54"/>
        <v>11835.194</v>
      </c>
      <c r="FV35" s="1364" t="s">
        <v>353</v>
      </c>
      <c r="FW35" s="1366">
        <v>3236481145</v>
      </c>
      <c r="FX35" s="1366">
        <v>2881490876</v>
      </c>
      <c r="FY35" s="1366">
        <v>2881490876</v>
      </c>
      <c r="FZ35" s="1366">
        <v>354990269</v>
      </c>
      <c r="GA35" s="1367">
        <f t="shared" si="55"/>
        <v>3236481.145</v>
      </c>
      <c r="GB35" s="1367">
        <f t="shared" si="56"/>
        <v>2881490.8760000002</v>
      </c>
      <c r="GC35" s="1367">
        <f t="shared" si="57"/>
        <v>2881490.8760000002</v>
      </c>
      <c r="GD35" s="1367">
        <f t="shared" si="58"/>
        <v>354990.26899999997</v>
      </c>
    </row>
    <row r="36" spans="1:186" ht="15" customHeight="1" x14ac:dyDescent="0.2">
      <c r="A36" s="1364" t="s">
        <v>543</v>
      </c>
      <c r="B36" s="1366">
        <v>126648201</v>
      </c>
      <c r="C36" s="1366">
        <v>9785930</v>
      </c>
      <c r="D36" s="1366">
        <v>116862271</v>
      </c>
      <c r="E36" s="1366">
        <v>9785930</v>
      </c>
      <c r="F36" s="1366">
        <f t="shared" si="0"/>
        <v>131080.88803499998</v>
      </c>
      <c r="G36" s="1366">
        <f t="shared" si="1"/>
        <v>10128.437549999999</v>
      </c>
      <c r="H36" s="1366">
        <f t="shared" si="2"/>
        <v>120952.45048499998</v>
      </c>
      <c r="I36" s="1366">
        <f t="shared" si="3"/>
        <v>10128.437549999999</v>
      </c>
      <c r="L36" s="1364" t="s">
        <v>358</v>
      </c>
      <c r="M36" s="1366">
        <v>42221557</v>
      </c>
      <c r="N36" s="1366">
        <f t="shared" si="4"/>
        <v>43699.311494999994</v>
      </c>
      <c r="Q36" s="1364" t="s">
        <v>543</v>
      </c>
      <c r="R36" s="1366">
        <v>126648201</v>
      </c>
      <c r="S36" s="1366">
        <v>19776524</v>
      </c>
      <c r="T36" s="1366">
        <v>106871677</v>
      </c>
      <c r="U36" s="1366">
        <v>19776524</v>
      </c>
      <c r="V36" s="1365">
        <f t="shared" si="5"/>
        <v>131080.88803499998</v>
      </c>
      <c r="W36" s="1365">
        <f t="shared" si="6"/>
        <v>20468.70234</v>
      </c>
      <c r="X36" s="1365">
        <f t="shared" si="7"/>
        <v>110612.18569499999</v>
      </c>
      <c r="Y36" s="1365">
        <f t="shared" si="8"/>
        <v>20468.70234</v>
      </c>
      <c r="AB36" s="1364" t="s">
        <v>546</v>
      </c>
      <c r="AC36" s="1366">
        <v>234434317</v>
      </c>
      <c r="AD36" s="1365">
        <f t="shared" si="9"/>
        <v>242639.51809499998</v>
      </c>
      <c r="AG36" s="1364" t="s">
        <v>543</v>
      </c>
      <c r="AH36" s="1366">
        <v>126648201</v>
      </c>
      <c r="AI36" s="1366">
        <v>29960908</v>
      </c>
      <c r="AJ36" s="1366">
        <v>29960908</v>
      </c>
      <c r="AK36" s="1366">
        <v>96687293</v>
      </c>
      <c r="AL36" s="1365">
        <f t="shared" si="10"/>
        <v>131080.88803499998</v>
      </c>
      <c r="AM36" s="1365">
        <f t="shared" si="11"/>
        <v>31009.539779999996</v>
      </c>
      <c r="AN36" s="1365">
        <f t="shared" si="12"/>
        <v>31009.539779999996</v>
      </c>
      <c r="AO36" s="1365">
        <f t="shared" si="13"/>
        <v>100071.348255</v>
      </c>
      <c r="AR36" s="1364" t="s">
        <v>547</v>
      </c>
      <c r="AS36" s="1365">
        <v>377817966</v>
      </c>
      <c r="AT36" s="1365">
        <f t="shared" si="14"/>
        <v>391041.59480999998</v>
      </c>
      <c r="AW36" s="1364" t="s">
        <v>543</v>
      </c>
      <c r="AX36" s="1366">
        <v>126648201</v>
      </c>
      <c r="AY36" s="1366">
        <v>40254101</v>
      </c>
      <c r="AZ36" s="1366">
        <v>40254101</v>
      </c>
      <c r="BA36" s="1366">
        <v>86394100</v>
      </c>
      <c r="BB36" s="1365">
        <f t="shared" si="15"/>
        <v>131080.88803499998</v>
      </c>
      <c r="BC36" s="1365">
        <f t="shared" si="16"/>
        <v>41662.994534999998</v>
      </c>
      <c r="BD36" s="1365">
        <f t="shared" si="17"/>
        <v>41662.994534999998</v>
      </c>
      <c r="BE36" s="1365">
        <f t="shared" si="18"/>
        <v>89417.893500000006</v>
      </c>
      <c r="BH36" s="1364" t="s">
        <v>552</v>
      </c>
      <c r="BI36" s="1365">
        <v>37270158</v>
      </c>
      <c r="BJ36" s="1365">
        <f t="shared" si="19"/>
        <v>38574.613530000002</v>
      </c>
      <c r="BM36" s="1364" t="s">
        <v>543</v>
      </c>
      <c r="BN36" s="1365">
        <v>126648201</v>
      </c>
      <c r="BO36" s="1365">
        <v>50637112</v>
      </c>
      <c r="BP36" s="1365">
        <v>50637112</v>
      </c>
      <c r="BQ36" s="1365">
        <v>76011089</v>
      </c>
      <c r="BR36" s="1365">
        <f t="shared" si="20"/>
        <v>131080.88803499998</v>
      </c>
      <c r="BS36" s="1365">
        <f t="shared" si="21"/>
        <v>52409.410919999995</v>
      </c>
      <c r="BT36" s="1365">
        <f t="shared" si="22"/>
        <v>52409.410919999995</v>
      </c>
      <c r="BU36" s="1365">
        <f t="shared" si="23"/>
        <v>78671.477115000002</v>
      </c>
      <c r="BX36" s="1372" t="s">
        <v>546</v>
      </c>
      <c r="BY36" s="1365">
        <v>238877048</v>
      </c>
      <c r="BZ36" s="1365">
        <f t="shared" si="24"/>
        <v>247237.74468</v>
      </c>
      <c r="CC36" s="1365" t="s">
        <v>543</v>
      </c>
      <c r="CD36" s="1365">
        <v>126648201</v>
      </c>
      <c r="CE36" s="1365">
        <v>61254980</v>
      </c>
      <c r="CF36" s="1365">
        <v>61254980</v>
      </c>
      <c r="CG36" s="1365">
        <v>65393221</v>
      </c>
      <c r="CH36" s="1365">
        <f t="shared" si="25"/>
        <v>131080.88803499998</v>
      </c>
      <c r="CI36" s="1365">
        <f t="shared" si="26"/>
        <v>63398.904300000002</v>
      </c>
      <c r="CJ36" s="1365">
        <f t="shared" si="27"/>
        <v>63398.904300000002</v>
      </c>
      <c r="CK36" s="1365">
        <f t="shared" si="28"/>
        <v>67681.983734999987</v>
      </c>
      <c r="CN36" s="1372" t="s">
        <v>547</v>
      </c>
      <c r="CO36" s="1365">
        <v>375697544</v>
      </c>
      <c r="CP36" s="1365">
        <f t="shared" si="29"/>
        <v>375697.54399999999</v>
      </c>
      <c r="CS36" s="1364" t="s">
        <v>543</v>
      </c>
      <c r="CT36" s="1366">
        <v>126648201</v>
      </c>
      <c r="CU36" s="1366">
        <v>71893489</v>
      </c>
      <c r="CV36" s="1366">
        <v>71893489</v>
      </c>
      <c r="CW36" s="1366">
        <v>54754712</v>
      </c>
      <c r="CX36" s="1365">
        <f t="shared" si="30"/>
        <v>126648.201</v>
      </c>
      <c r="CY36" s="1365">
        <f t="shared" si="31"/>
        <v>71893.489000000001</v>
      </c>
      <c r="CZ36" s="1365">
        <f t="shared" si="32"/>
        <v>71893.489000000001</v>
      </c>
      <c r="DA36" s="1365">
        <f t="shared" si="33"/>
        <v>54754.712</v>
      </c>
      <c r="DD36" s="1372" t="s">
        <v>358</v>
      </c>
      <c r="DE36" s="1365">
        <v>35723018</v>
      </c>
      <c r="DF36" s="1365">
        <f t="shared" si="34"/>
        <v>35723.017999999996</v>
      </c>
      <c r="DJ36" s="1372" t="s">
        <v>543</v>
      </c>
      <c r="DK36" s="1365">
        <v>126648201</v>
      </c>
      <c r="DL36" s="1365">
        <v>82616431</v>
      </c>
      <c r="DM36" s="1365">
        <v>44031770</v>
      </c>
      <c r="DN36" s="1365">
        <v>82616431</v>
      </c>
      <c r="DO36" s="1365">
        <f t="shared" si="35"/>
        <v>126648.201</v>
      </c>
      <c r="DP36" s="1365">
        <f t="shared" si="36"/>
        <v>82616.430999999997</v>
      </c>
      <c r="DQ36" s="1365">
        <f t="shared" si="37"/>
        <v>44031.77</v>
      </c>
      <c r="DR36" s="1365">
        <f t="shared" si="38"/>
        <v>82616.430999999997</v>
      </c>
      <c r="DV36" s="1364" t="s">
        <v>546</v>
      </c>
      <c r="DW36" s="1366">
        <v>243442785</v>
      </c>
      <c r="DX36" s="1373">
        <f t="shared" si="39"/>
        <v>243442.785</v>
      </c>
      <c r="EA36" s="1364" t="s">
        <v>543</v>
      </c>
      <c r="EB36" s="1366">
        <v>126648201</v>
      </c>
      <c r="EC36" s="1366">
        <v>93440676</v>
      </c>
      <c r="ED36" s="1366">
        <v>93440676</v>
      </c>
      <c r="EE36" s="1366">
        <v>33207525</v>
      </c>
      <c r="EF36" s="1367">
        <f t="shared" si="40"/>
        <v>126648.201</v>
      </c>
      <c r="EG36" s="1367">
        <f t="shared" si="41"/>
        <v>93440.676000000007</v>
      </c>
      <c r="EH36" s="1367">
        <f t="shared" si="42"/>
        <v>93440.676000000007</v>
      </c>
      <c r="EI36" s="1367">
        <f t="shared" si="43"/>
        <v>33207.525000000001</v>
      </c>
      <c r="EL36" s="1372" t="s">
        <v>547</v>
      </c>
      <c r="EM36" s="1365">
        <v>381227687</v>
      </c>
      <c r="EN36" s="1365">
        <f t="shared" si="44"/>
        <v>381227.68699999998</v>
      </c>
      <c r="EQ36" s="1364" t="s">
        <v>543</v>
      </c>
      <c r="ER36" s="1366">
        <v>126648201</v>
      </c>
      <c r="ES36" s="1366">
        <v>104419650</v>
      </c>
      <c r="ET36" s="1366">
        <v>22228551</v>
      </c>
      <c r="EU36" s="1366">
        <v>104419650</v>
      </c>
      <c r="EV36" s="1365">
        <f t="shared" si="45"/>
        <v>126648.201</v>
      </c>
      <c r="EW36" s="1365">
        <f t="shared" si="46"/>
        <v>104419.65</v>
      </c>
      <c r="EX36" s="1365">
        <f t="shared" si="47"/>
        <v>104419.65</v>
      </c>
      <c r="EY36" s="1365">
        <f t="shared" si="48"/>
        <v>22228.550999999999</v>
      </c>
      <c r="FB36" s="1372" t="s">
        <v>553</v>
      </c>
      <c r="FC36" s="1365">
        <v>7667304</v>
      </c>
      <c r="FD36" s="1365">
        <f t="shared" si="49"/>
        <v>7667.3040000000001</v>
      </c>
      <c r="FF36" s="1372" t="s">
        <v>543</v>
      </c>
      <c r="FG36" s="1365">
        <v>126648201</v>
      </c>
      <c r="FH36" s="1365">
        <v>115945327</v>
      </c>
      <c r="FI36" s="1365">
        <v>115945327</v>
      </c>
      <c r="FJ36" s="1365">
        <v>10702874</v>
      </c>
      <c r="FK36" s="1367">
        <f t="shared" si="50"/>
        <v>126648.201</v>
      </c>
      <c r="FL36" s="1367">
        <f t="shared" si="51"/>
        <v>115945.327</v>
      </c>
      <c r="FM36" s="1367">
        <f t="shared" si="52"/>
        <v>115945.327</v>
      </c>
      <c r="FN36" s="1367">
        <f t="shared" si="53"/>
        <v>10702.874</v>
      </c>
      <c r="FQ36" s="1364" t="s">
        <v>354</v>
      </c>
      <c r="FR36" s="1366">
        <v>182394096</v>
      </c>
      <c r="FS36" s="1365">
        <f t="shared" si="54"/>
        <v>182394.09599999999</v>
      </c>
      <c r="FV36" s="1364" t="s">
        <v>543</v>
      </c>
      <c r="FW36" s="1366">
        <v>127780521</v>
      </c>
      <c r="FX36" s="1366">
        <v>127780521</v>
      </c>
      <c r="FY36" s="1366">
        <v>127780521</v>
      </c>
      <c r="FZ36" s="1366">
        <v>0</v>
      </c>
      <c r="GA36" s="1367">
        <f t="shared" si="55"/>
        <v>127780.52099999999</v>
      </c>
      <c r="GB36" s="1367">
        <f t="shared" si="56"/>
        <v>127780.52099999999</v>
      </c>
      <c r="GC36" s="1367">
        <f t="shared" si="57"/>
        <v>127780.52099999999</v>
      </c>
      <c r="GD36" s="1367">
        <f t="shared" si="58"/>
        <v>0</v>
      </c>
    </row>
    <row r="37" spans="1:186" ht="15" customHeight="1" x14ac:dyDescent="0.2">
      <c r="A37" s="1364" t="s">
        <v>354</v>
      </c>
      <c r="B37" s="1366">
        <v>1992107137</v>
      </c>
      <c r="C37" s="1366">
        <v>163949740</v>
      </c>
      <c r="D37" s="1366">
        <v>1828157397</v>
      </c>
      <c r="E37" s="1366">
        <v>163949740</v>
      </c>
      <c r="F37" s="1366">
        <f t="shared" si="0"/>
        <v>2061830.8867949999</v>
      </c>
      <c r="G37" s="1366">
        <f t="shared" si="1"/>
        <v>169687.98089999997</v>
      </c>
      <c r="H37" s="1366">
        <f t="shared" si="2"/>
        <v>1892142.9058949999</v>
      </c>
      <c r="I37" s="1366">
        <f t="shared" si="3"/>
        <v>169687.98089999997</v>
      </c>
      <c r="L37" s="1364" t="s">
        <v>555</v>
      </c>
      <c r="M37" s="1366">
        <v>20003036</v>
      </c>
      <c r="N37" s="1366">
        <f t="shared" si="4"/>
        <v>20703.142259999997</v>
      </c>
      <c r="Q37" s="1364" t="s">
        <v>354</v>
      </c>
      <c r="R37" s="1366">
        <v>1992107137</v>
      </c>
      <c r="S37" s="1366">
        <v>328699909</v>
      </c>
      <c r="T37" s="1366">
        <v>1663407228</v>
      </c>
      <c r="U37" s="1366">
        <v>328699909</v>
      </c>
      <c r="V37" s="1365">
        <f t="shared" si="5"/>
        <v>2061830.8867949999</v>
      </c>
      <c r="W37" s="1365">
        <f t="shared" si="6"/>
        <v>340204.40581499995</v>
      </c>
      <c r="X37" s="1365">
        <f t="shared" si="7"/>
        <v>1721626.4809799998</v>
      </c>
      <c r="Y37" s="1365">
        <f t="shared" si="8"/>
        <v>340204.40581499995</v>
      </c>
      <c r="AB37" s="1364" t="s">
        <v>547</v>
      </c>
      <c r="AC37" s="1366">
        <v>374990855</v>
      </c>
      <c r="AD37" s="1365">
        <f t="shared" si="9"/>
        <v>388115.53492499993</v>
      </c>
      <c r="AG37" s="1364" t="s">
        <v>354</v>
      </c>
      <c r="AH37" s="1366">
        <v>1992107137</v>
      </c>
      <c r="AI37" s="1366">
        <v>493916595</v>
      </c>
      <c r="AJ37" s="1366">
        <v>493916595</v>
      </c>
      <c r="AK37" s="1366">
        <v>1498190542</v>
      </c>
      <c r="AL37" s="1365">
        <f t="shared" si="10"/>
        <v>2061830.8867949999</v>
      </c>
      <c r="AM37" s="1365">
        <f t="shared" si="11"/>
        <v>511203.67582499993</v>
      </c>
      <c r="AN37" s="1365">
        <f t="shared" si="12"/>
        <v>511203.67582499993</v>
      </c>
      <c r="AO37" s="1365">
        <f t="shared" si="13"/>
        <v>1550627.2109699997</v>
      </c>
      <c r="AR37" s="1364" t="s">
        <v>548</v>
      </c>
      <c r="AS37" s="1365">
        <v>0</v>
      </c>
      <c r="AT37" s="1365">
        <f t="shared" si="14"/>
        <v>0</v>
      </c>
      <c r="AW37" s="1364" t="s">
        <v>354</v>
      </c>
      <c r="AX37" s="1366">
        <v>1992107137</v>
      </c>
      <c r="AY37" s="1366">
        <v>660369259</v>
      </c>
      <c r="AZ37" s="1366">
        <v>660369259</v>
      </c>
      <c r="BA37" s="1366">
        <v>1331737878</v>
      </c>
      <c r="BB37" s="1365">
        <f t="shared" si="15"/>
        <v>2061830.8867949999</v>
      </c>
      <c r="BC37" s="1365">
        <f t="shared" si="16"/>
        <v>683482.18306499987</v>
      </c>
      <c r="BD37" s="1365">
        <f t="shared" si="17"/>
        <v>683482.18306499987</v>
      </c>
      <c r="BE37" s="1365">
        <f t="shared" si="18"/>
        <v>1378348.70373</v>
      </c>
      <c r="BH37" s="1364" t="s">
        <v>358</v>
      </c>
      <c r="BI37" s="1365">
        <v>35443093</v>
      </c>
      <c r="BJ37" s="1365">
        <f t="shared" si="19"/>
        <v>36683.601255000001</v>
      </c>
      <c r="BM37" s="1364" t="s">
        <v>354</v>
      </c>
      <c r="BN37" s="1365">
        <v>1992107137</v>
      </c>
      <c r="BO37" s="1365">
        <v>824518138</v>
      </c>
      <c r="BP37" s="1365">
        <v>824518138</v>
      </c>
      <c r="BQ37" s="1365">
        <v>1167588999</v>
      </c>
      <c r="BR37" s="1365">
        <f t="shared" si="20"/>
        <v>2061830.8867949999</v>
      </c>
      <c r="BS37" s="1365">
        <f t="shared" si="21"/>
        <v>853376.27282999991</v>
      </c>
      <c r="BT37" s="1365">
        <f t="shared" si="22"/>
        <v>853376.27282999991</v>
      </c>
      <c r="BU37" s="1365">
        <f t="shared" si="23"/>
        <v>1208454.613965</v>
      </c>
      <c r="BX37" s="1372" t="s">
        <v>547</v>
      </c>
      <c r="BY37" s="1365">
        <v>374844089</v>
      </c>
      <c r="BZ37" s="1365">
        <f t="shared" si="24"/>
        <v>387963.63211499993</v>
      </c>
      <c r="CC37" s="1365" t="s">
        <v>354</v>
      </c>
      <c r="CD37" s="1365">
        <v>1992107137</v>
      </c>
      <c r="CE37" s="1365">
        <v>990219235</v>
      </c>
      <c r="CF37" s="1365">
        <v>990219235</v>
      </c>
      <c r="CG37" s="1365">
        <v>1001887902</v>
      </c>
      <c r="CH37" s="1365">
        <f t="shared" si="25"/>
        <v>2061830.8867949999</v>
      </c>
      <c r="CI37" s="1365">
        <f t="shared" si="26"/>
        <v>1024876.9082249999</v>
      </c>
      <c r="CJ37" s="1365">
        <f t="shared" si="27"/>
        <v>1024876.9082249999</v>
      </c>
      <c r="CK37" s="1365">
        <f t="shared" si="28"/>
        <v>1036953.9785699999</v>
      </c>
      <c r="CN37" s="1372" t="s">
        <v>548</v>
      </c>
      <c r="CO37" s="1365">
        <v>0</v>
      </c>
      <c r="CP37" s="1365">
        <f t="shared" si="29"/>
        <v>0</v>
      </c>
      <c r="CS37" s="1364" t="s">
        <v>354</v>
      </c>
      <c r="CT37" s="1366">
        <v>1992107137</v>
      </c>
      <c r="CU37" s="1366">
        <v>1156300922</v>
      </c>
      <c r="CV37" s="1366">
        <v>1156300922</v>
      </c>
      <c r="CW37" s="1366">
        <v>835806215</v>
      </c>
      <c r="CX37" s="1365">
        <f t="shared" si="30"/>
        <v>1992107.1370000001</v>
      </c>
      <c r="CY37" s="1365">
        <f t="shared" si="31"/>
        <v>1156300.922</v>
      </c>
      <c r="CZ37" s="1365">
        <f t="shared" si="32"/>
        <v>1156300.922</v>
      </c>
      <c r="DA37" s="1365">
        <f t="shared" si="33"/>
        <v>835806.21499999997</v>
      </c>
      <c r="DD37" s="1372" t="s">
        <v>555</v>
      </c>
      <c r="DE37" s="1365">
        <v>18327028</v>
      </c>
      <c r="DF37" s="1365">
        <f t="shared" si="34"/>
        <v>18327.027999999998</v>
      </c>
      <c r="DJ37" s="1372" t="s">
        <v>354</v>
      </c>
      <c r="DK37" s="1365">
        <v>1992107137</v>
      </c>
      <c r="DL37" s="1365">
        <v>1324508385</v>
      </c>
      <c r="DM37" s="1365">
        <v>667598752</v>
      </c>
      <c r="DN37" s="1365">
        <v>1324508385</v>
      </c>
      <c r="DO37" s="1365">
        <f t="shared" si="35"/>
        <v>1992107.1370000001</v>
      </c>
      <c r="DP37" s="1365">
        <f t="shared" si="36"/>
        <v>1324508.385</v>
      </c>
      <c r="DQ37" s="1365">
        <f t="shared" si="37"/>
        <v>667598.75199999998</v>
      </c>
      <c r="DR37" s="1365">
        <f t="shared" si="38"/>
        <v>1324508.385</v>
      </c>
      <c r="DV37" s="1364" t="s">
        <v>547</v>
      </c>
      <c r="DW37" s="1366">
        <v>383925048</v>
      </c>
      <c r="DX37" s="1373">
        <f t="shared" si="39"/>
        <v>383925.04800000001</v>
      </c>
      <c r="EA37" s="1364" t="s">
        <v>354</v>
      </c>
      <c r="EB37" s="1366">
        <v>1992107137</v>
      </c>
      <c r="EC37" s="1366">
        <v>1494781222</v>
      </c>
      <c r="ED37" s="1366">
        <v>1494781222</v>
      </c>
      <c r="EE37" s="1366">
        <v>497325915</v>
      </c>
      <c r="EF37" s="1367">
        <f t="shared" si="40"/>
        <v>1992107.1370000001</v>
      </c>
      <c r="EG37" s="1367">
        <f t="shared" si="41"/>
        <v>1494781.2220000001</v>
      </c>
      <c r="EH37" s="1367">
        <f t="shared" si="42"/>
        <v>1494781.2220000001</v>
      </c>
      <c r="EI37" s="1367">
        <f t="shared" si="43"/>
        <v>497325.91499999998</v>
      </c>
      <c r="EL37" s="1372" t="s">
        <v>548</v>
      </c>
      <c r="EM37" s="1365">
        <v>132983</v>
      </c>
      <c r="EN37" s="1365">
        <f t="shared" si="44"/>
        <v>132.983</v>
      </c>
      <c r="EQ37" s="1364" t="s">
        <v>354</v>
      </c>
      <c r="ER37" s="1366">
        <v>1992107137</v>
      </c>
      <c r="ES37" s="1366">
        <v>1663517273</v>
      </c>
      <c r="ET37" s="1366">
        <v>328589864</v>
      </c>
      <c r="EU37" s="1366">
        <v>1663517273</v>
      </c>
      <c r="EV37" s="1365">
        <f t="shared" si="45"/>
        <v>1992107.1370000001</v>
      </c>
      <c r="EW37" s="1365">
        <f t="shared" si="46"/>
        <v>1663517.273</v>
      </c>
      <c r="EX37" s="1365">
        <f t="shared" si="47"/>
        <v>1663517.273</v>
      </c>
      <c r="EY37" s="1365">
        <f t="shared" si="48"/>
        <v>328589.864</v>
      </c>
      <c r="FB37" s="1372" t="s">
        <v>554</v>
      </c>
      <c r="FC37" s="1365">
        <v>3735352</v>
      </c>
      <c r="FD37" s="1365">
        <f t="shared" si="49"/>
        <v>3735.3519999999999</v>
      </c>
      <c r="FF37" s="1372" t="s">
        <v>354</v>
      </c>
      <c r="FG37" s="1365">
        <v>1846316719</v>
      </c>
      <c r="FH37" s="1365">
        <v>1845860608</v>
      </c>
      <c r="FI37" s="1365">
        <v>1845860608</v>
      </c>
      <c r="FJ37" s="1365">
        <v>456111</v>
      </c>
      <c r="FK37" s="1367">
        <f t="shared" si="50"/>
        <v>1846316.719</v>
      </c>
      <c r="FL37" s="1367">
        <f t="shared" si="51"/>
        <v>1845860.608</v>
      </c>
      <c r="FM37" s="1367">
        <f t="shared" si="52"/>
        <v>1845860.608</v>
      </c>
      <c r="FN37" s="1367">
        <f t="shared" si="53"/>
        <v>456.11099999999999</v>
      </c>
      <c r="FQ37" s="1364" t="s">
        <v>355</v>
      </c>
      <c r="FR37" s="1366">
        <v>23809358</v>
      </c>
      <c r="FS37" s="1365">
        <f t="shared" si="54"/>
        <v>23809.358</v>
      </c>
      <c r="FV37" s="1364" t="s">
        <v>354</v>
      </c>
      <c r="FW37" s="1366">
        <v>2028254704</v>
      </c>
      <c r="FX37" s="1366">
        <v>2028254704</v>
      </c>
      <c r="FY37" s="1366">
        <v>2028254704</v>
      </c>
      <c r="FZ37" s="1366">
        <v>0</v>
      </c>
      <c r="GA37" s="1367">
        <f t="shared" si="55"/>
        <v>2028254.7039999999</v>
      </c>
      <c r="GB37" s="1367">
        <f t="shared" si="56"/>
        <v>2028254.7039999999</v>
      </c>
      <c r="GC37" s="1367">
        <f t="shared" si="57"/>
        <v>2028254.7039999999</v>
      </c>
      <c r="GD37" s="1367">
        <f t="shared" si="58"/>
        <v>0</v>
      </c>
    </row>
    <row r="38" spans="1:186" ht="15" customHeight="1" x14ac:dyDescent="0.2">
      <c r="A38" s="1364" t="s">
        <v>355</v>
      </c>
      <c r="B38" s="1366">
        <v>278309698</v>
      </c>
      <c r="C38" s="1366">
        <v>22604443</v>
      </c>
      <c r="D38" s="1366">
        <v>255705255</v>
      </c>
      <c r="E38" s="1366">
        <v>22604443</v>
      </c>
      <c r="F38" s="1366">
        <f t="shared" si="0"/>
        <v>288050.53742999997</v>
      </c>
      <c r="G38" s="1366">
        <f t="shared" si="1"/>
        <v>23395.598504999998</v>
      </c>
      <c r="H38" s="1366">
        <f t="shared" si="2"/>
        <v>264654.93892499997</v>
      </c>
      <c r="I38" s="1366">
        <f t="shared" si="3"/>
        <v>23395.598504999998</v>
      </c>
      <c r="L38" s="1364" t="s">
        <v>556</v>
      </c>
      <c r="M38" s="1366">
        <v>8433027</v>
      </c>
      <c r="N38" s="1366">
        <f t="shared" si="4"/>
        <v>8728.1829449999987</v>
      </c>
      <c r="Q38" s="1364" t="s">
        <v>355</v>
      </c>
      <c r="R38" s="1366">
        <v>278309698</v>
      </c>
      <c r="S38" s="1366">
        <v>45208886</v>
      </c>
      <c r="T38" s="1366">
        <v>233100812</v>
      </c>
      <c r="U38" s="1366">
        <v>45208886</v>
      </c>
      <c r="V38" s="1365">
        <f t="shared" si="5"/>
        <v>288050.53742999997</v>
      </c>
      <c r="W38" s="1365">
        <f t="shared" si="6"/>
        <v>46791.197009999996</v>
      </c>
      <c r="X38" s="1365">
        <f t="shared" si="7"/>
        <v>241259.34041999999</v>
      </c>
      <c r="Y38" s="1365">
        <f t="shared" si="8"/>
        <v>46791.197009999996</v>
      </c>
      <c r="AB38" s="1364" t="s">
        <v>548</v>
      </c>
      <c r="AC38" s="1366">
        <v>353260716</v>
      </c>
      <c r="AD38" s="1365">
        <f t="shared" si="9"/>
        <v>365624.84106000001</v>
      </c>
      <c r="AG38" s="1364" t="s">
        <v>355</v>
      </c>
      <c r="AH38" s="1366">
        <v>278309698</v>
      </c>
      <c r="AI38" s="1366">
        <v>67832138</v>
      </c>
      <c r="AJ38" s="1366">
        <v>67832138</v>
      </c>
      <c r="AK38" s="1366">
        <v>210477560</v>
      </c>
      <c r="AL38" s="1365">
        <f t="shared" si="10"/>
        <v>288050.53742999997</v>
      </c>
      <c r="AM38" s="1365">
        <f t="shared" si="11"/>
        <v>70206.262830000007</v>
      </c>
      <c r="AN38" s="1365">
        <f t="shared" si="12"/>
        <v>70206.262830000007</v>
      </c>
      <c r="AO38" s="1365">
        <f t="shared" si="13"/>
        <v>217844.27459999998</v>
      </c>
      <c r="AR38" s="1364" t="s">
        <v>549</v>
      </c>
      <c r="AS38" s="1365">
        <v>0</v>
      </c>
      <c r="AT38" s="1365">
        <f t="shared" si="14"/>
        <v>0</v>
      </c>
      <c r="AW38" s="1364" t="s">
        <v>355</v>
      </c>
      <c r="AX38" s="1366">
        <v>278309698</v>
      </c>
      <c r="AY38" s="1366">
        <v>90436581</v>
      </c>
      <c r="AZ38" s="1366">
        <v>90436581</v>
      </c>
      <c r="BA38" s="1366">
        <v>187873117</v>
      </c>
      <c r="BB38" s="1365">
        <f t="shared" si="15"/>
        <v>288050.53742999997</v>
      </c>
      <c r="BC38" s="1365">
        <f t="shared" si="16"/>
        <v>93601.861334999994</v>
      </c>
      <c r="BD38" s="1365">
        <f t="shared" si="17"/>
        <v>93601.861334999994</v>
      </c>
      <c r="BE38" s="1365">
        <f t="shared" si="18"/>
        <v>194448.67609499997</v>
      </c>
      <c r="BH38" s="1364" t="s">
        <v>555</v>
      </c>
      <c r="BI38" s="1365">
        <v>20564293</v>
      </c>
      <c r="BJ38" s="1365">
        <f t="shared" si="19"/>
        <v>21284.043255</v>
      </c>
      <c r="BM38" s="1364" t="s">
        <v>355</v>
      </c>
      <c r="BN38" s="1365">
        <v>278309698</v>
      </c>
      <c r="BO38" s="1365">
        <v>112035755</v>
      </c>
      <c r="BP38" s="1365">
        <v>112035755</v>
      </c>
      <c r="BQ38" s="1365">
        <v>166273943</v>
      </c>
      <c r="BR38" s="1365">
        <f t="shared" si="20"/>
        <v>288050.53742999997</v>
      </c>
      <c r="BS38" s="1365">
        <f t="shared" si="21"/>
        <v>115957.006425</v>
      </c>
      <c r="BT38" s="1365">
        <f t="shared" si="22"/>
        <v>115957.006425</v>
      </c>
      <c r="BU38" s="1365">
        <f t="shared" si="23"/>
        <v>172093.531005</v>
      </c>
      <c r="BX38" s="1372" t="s">
        <v>548</v>
      </c>
      <c r="BY38" s="1365">
        <v>353897053</v>
      </c>
      <c r="BZ38" s="1365">
        <f t="shared" si="24"/>
        <v>366283.44985500001</v>
      </c>
      <c r="CC38" s="1365" t="s">
        <v>355</v>
      </c>
      <c r="CD38" s="1365">
        <v>278309698</v>
      </c>
      <c r="CE38" s="1365">
        <v>133992308</v>
      </c>
      <c r="CF38" s="1365">
        <v>133992308</v>
      </c>
      <c r="CG38" s="1365">
        <v>144317390</v>
      </c>
      <c r="CH38" s="1365">
        <f t="shared" si="25"/>
        <v>288050.53742999997</v>
      </c>
      <c r="CI38" s="1365">
        <f t="shared" si="26"/>
        <v>138682.03877999997</v>
      </c>
      <c r="CJ38" s="1365">
        <f t="shared" si="27"/>
        <v>138682.03877999997</v>
      </c>
      <c r="CK38" s="1365">
        <f t="shared" si="28"/>
        <v>149368.49864999999</v>
      </c>
      <c r="CN38" s="1372" t="s">
        <v>549</v>
      </c>
      <c r="CO38" s="1365">
        <v>0</v>
      </c>
      <c r="CP38" s="1365">
        <f t="shared" si="29"/>
        <v>0</v>
      </c>
      <c r="CS38" s="1364" t="s">
        <v>355</v>
      </c>
      <c r="CT38" s="1366">
        <v>278309698</v>
      </c>
      <c r="CU38" s="1366">
        <v>155967670</v>
      </c>
      <c r="CV38" s="1366">
        <v>155967670</v>
      </c>
      <c r="CW38" s="1366">
        <v>122342028</v>
      </c>
      <c r="CX38" s="1365">
        <f t="shared" si="30"/>
        <v>278309.69799999997</v>
      </c>
      <c r="CY38" s="1365">
        <f t="shared" si="31"/>
        <v>155967.67000000001</v>
      </c>
      <c r="CZ38" s="1365">
        <f t="shared" si="32"/>
        <v>155967.67000000001</v>
      </c>
      <c r="DA38" s="1365">
        <f t="shared" si="33"/>
        <v>122342.02800000001</v>
      </c>
      <c r="DD38" s="1372" t="s">
        <v>556</v>
      </c>
      <c r="DE38" s="1365">
        <v>4335336</v>
      </c>
      <c r="DF38" s="1365">
        <f t="shared" si="34"/>
        <v>4335.3360000000002</v>
      </c>
      <c r="DJ38" s="1372" t="s">
        <v>355</v>
      </c>
      <c r="DK38" s="1365">
        <v>278309698</v>
      </c>
      <c r="DL38" s="1365">
        <v>178338029</v>
      </c>
      <c r="DM38" s="1365">
        <v>99971669</v>
      </c>
      <c r="DN38" s="1365">
        <v>178338029</v>
      </c>
      <c r="DO38" s="1365">
        <f t="shared" si="35"/>
        <v>278309.69799999997</v>
      </c>
      <c r="DP38" s="1365">
        <f t="shared" si="36"/>
        <v>178338.02900000001</v>
      </c>
      <c r="DQ38" s="1365">
        <f t="shared" si="37"/>
        <v>99971.668999999994</v>
      </c>
      <c r="DR38" s="1365">
        <f t="shared" si="38"/>
        <v>178338.02900000001</v>
      </c>
      <c r="DV38" s="1364" t="s">
        <v>548</v>
      </c>
      <c r="DW38" s="1366">
        <v>358075976</v>
      </c>
      <c r="DX38" s="1373">
        <f t="shared" si="39"/>
        <v>358075.97600000002</v>
      </c>
      <c r="EA38" s="1364" t="s">
        <v>355</v>
      </c>
      <c r="EB38" s="1366">
        <v>278309698</v>
      </c>
      <c r="EC38" s="1366">
        <v>200708390</v>
      </c>
      <c r="ED38" s="1366">
        <v>200708390</v>
      </c>
      <c r="EE38" s="1366">
        <v>77601308</v>
      </c>
      <c r="EF38" s="1367">
        <f t="shared" si="40"/>
        <v>278309.69799999997</v>
      </c>
      <c r="EG38" s="1367">
        <f t="shared" si="41"/>
        <v>200708.39</v>
      </c>
      <c r="EH38" s="1367">
        <f t="shared" si="42"/>
        <v>200708.39</v>
      </c>
      <c r="EI38" s="1367">
        <f t="shared" si="43"/>
        <v>77601.308000000005</v>
      </c>
      <c r="EL38" s="1372" t="s">
        <v>549</v>
      </c>
      <c r="EM38" s="1365">
        <v>0</v>
      </c>
      <c r="EN38" s="1365">
        <f t="shared" si="44"/>
        <v>0</v>
      </c>
      <c r="EQ38" s="1364" t="s">
        <v>355</v>
      </c>
      <c r="ER38" s="1366">
        <v>278309698</v>
      </c>
      <c r="ES38" s="1366">
        <v>223336740</v>
      </c>
      <c r="ET38" s="1366">
        <v>54972958</v>
      </c>
      <c r="EU38" s="1366">
        <v>223336740</v>
      </c>
      <c r="EV38" s="1365">
        <f t="shared" si="45"/>
        <v>278309.69799999997</v>
      </c>
      <c r="EW38" s="1365">
        <f t="shared" si="46"/>
        <v>223336.74</v>
      </c>
      <c r="EX38" s="1365">
        <f t="shared" si="47"/>
        <v>223336.74</v>
      </c>
      <c r="EY38" s="1365">
        <f t="shared" si="48"/>
        <v>54972.957999999999</v>
      </c>
      <c r="FB38" s="1372" t="s">
        <v>357</v>
      </c>
      <c r="FC38" s="1365">
        <v>3931952</v>
      </c>
      <c r="FD38" s="1365">
        <f t="shared" si="49"/>
        <v>3931.9520000000002</v>
      </c>
      <c r="FF38" s="1372" t="s">
        <v>355</v>
      </c>
      <c r="FG38" s="1365">
        <v>258309698</v>
      </c>
      <c r="FH38" s="1365">
        <v>245991991</v>
      </c>
      <c r="FI38" s="1365">
        <v>245991991</v>
      </c>
      <c r="FJ38" s="1365">
        <v>12317707</v>
      </c>
      <c r="FK38" s="1367">
        <f t="shared" si="50"/>
        <v>258309.698</v>
      </c>
      <c r="FL38" s="1367">
        <f t="shared" si="51"/>
        <v>245991.99100000001</v>
      </c>
      <c r="FM38" s="1367">
        <f t="shared" si="52"/>
        <v>245991.99100000001</v>
      </c>
      <c r="FN38" s="1367">
        <f t="shared" si="53"/>
        <v>12317.707</v>
      </c>
      <c r="FQ38" s="1364" t="s">
        <v>544</v>
      </c>
      <c r="FR38" s="1366">
        <v>0</v>
      </c>
      <c r="FS38" s="1365">
        <f t="shared" si="54"/>
        <v>0</v>
      </c>
      <c r="FV38" s="1364" t="s">
        <v>355</v>
      </c>
      <c r="FW38" s="1366">
        <v>269801349</v>
      </c>
      <c r="FX38" s="1366">
        <v>269801349</v>
      </c>
      <c r="FY38" s="1366">
        <v>269801349</v>
      </c>
      <c r="FZ38" s="1366">
        <v>0</v>
      </c>
      <c r="GA38" s="1367">
        <f t="shared" si="55"/>
        <v>269801.34899999999</v>
      </c>
      <c r="GB38" s="1367">
        <f t="shared" si="56"/>
        <v>269801.34899999999</v>
      </c>
      <c r="GC38" s="1367">
        <f t="shared" si="57"/>
        <v>269801.34899999999</v>
      </c>
      <c r="GD38" s="1367">
        <f t="shared" si="58"/>
        <v>0</v>
      </c>
    </row>
    <row r="39" spans="1:186" ht="15" customHeight="1" x14ac:dyDescent="0.2">
      <c r="A39" s="1364" t="s">
        <v>544</v>
      </c>
      <c r="B39" s="1366">
        <v>24742</v>
      </c>
      <c r="C39" s="1366">
        <v>0</v>
      </c>
      <c r="D39" s="1366">
        <v>24742</v>
      </c>
      <c r="E39" s="1366">
        <v>0</v>
      </c>
      <c r="F39" s="1366">
        <f t="shared" si="0"/>
        <v>25.607969999999998</v>
      </c>
      <c r="G39" s="1366">
        <f t="shared" si="1"/>
        <v>0</v>
      </c>
      <c r="H39" s="1366">
        <f t="shared" si="2"/>
        <v>25.607969999999998</v>
      </c>
      <c r="I39" s="1366">
        <f t="shared" si="3"/>
        <v>0</v>
      </c>
      <c r="L39" s="1364" t="s">
        <v>596</v>
      </c>
      <c r="M39" s="1366">
        <v>13785494</v>
      </c>
      <c r="N39" s="1366">
        <f t="shared" si="4"/>
        <v>14267.986289999999</v>
      </c>
      <c r="Q39" s="1364" t="s">
        <v>544</v>
      </c>
      <c r="R39" s="1366">
        <v>24742</v>
      </c>
      <c r="S39" s="1366">
        <v>0</v>
      </c>
      <c r="T39" s="1366">
        <v>24742</v>
      </c>
      <c r="U39" s="1366">
        <v>0</v>
      </c>
      <c r="V39" s="1365">
        <f t="shared" si="5"/>
        <v>25.607969999999998</v>
      </c>
      <c r="W39" s="1365">
        <f t="shared" si="6"/>
        <v>0</v>
      </c>
      <c r="X39" s="1365">
        <f t="shared" si="7"/>
        <v>25.607969999999998</v>
      </c>
      <c r="Y39" s="1365">
        <f t="shared" si="8"/>
        <v>0</v>
      </c>
      <c r="AB39" s="1364" t="s">
        <v>549</v>
      </c>
      <c r="AC39" s="1366">
        <v>12566007</v>
      </c>
      <c r="AD39" s="1365">
        <f t="shared" si="9"/>
        <v>13005.817244999998</v>
      </c>
      <c r="AG39" s="1364" t="s">
        <v>544</v>
      </c>
      <c r="AH39" s="1366">
        <v>24742</v>
      </c>
      <c r="AI39" s="1366">
        <v>0</v>
      </c>
      <c r="AJ39" s="1366">
        <v>0</v>
      </c>
      <c r="AK39" s="1366">
        <v>24742</v>
      </c>
      <c r="AL39" s="1365">
        <f t="shared" si="10"/>
        <v>25.607969999999998</v>
      </c>
      <c r="AM39" s="1365">
        <f t="shared" si="11"/>
        <v>0</v>
      </c>
      <c r="AN39" s="1365">
        <f t="shared" si="12"/>
        <v>0</v>
      </c>
      <c r="AO39" s="1365">
        <f t="shared" si="13"/>
        <v>25.607969999999998</v>
      </c>
      <c r="AR39" s="1364" t="s">
        <v>868</v>
      </c>
      <c r="AS39" s="1365">
        <v>13200000</v>
      </c>
      <c r="AT39" s="1365">
        <f t="shared" si="14"/>
        <v>13661.999999999998</v>
      </c>
      <c r="AW39" s="1364" t="s">
        <v>544</v>
      </c>
      <c r="AX39" s="1366">
        <v>24742</v>
      </c>
      <c r="AY39" s="1366">
        <v>0</v>
      </c>
      <c r="AZ39" s="1366">
        <v>0</v>
      </c>
      <c r="BA39" s="1366">
        <v>24742</v>
      </c>
      <c r="BB39" s="1365">
        <f t="shared" si="15"/>
        <v>25.607969999999998</v>
      </c>
      <c r="BC39" s="1365">
        <f t="shared" si="16"/>
        <v>0</v>
      </c>
      <c r="BD39" s="1365">
        <f t="shared" si="17"/>
        <v>0</v>
      </c>
      <c r="BE39" s="1365">
        <f t="shared" si="18"/>
        <v>25.607969999999998</v>
      </c>
      <c r="BH39" s="1364" t="s">
        <v>556</v>
      </c>
      <c r="BI39" s="1365">
        <v>5000620</v>
      </c>
      <c r="BJ39" s="1365">
        <f t="shared" si="19"/>
        <v>5175.6416999999992</v>
      </c>
      <c r="BM39" s="1364" t="s">
        <v>544</v>
      </c>
      <c r="BN39" s="1365">
        <v>24742</v>
      </c>
      <c r="BO39" s="1365">
        <v>0</v>
      </c>
      <c r="BP39" s="1365">
        <v>0</v>
      </c>
      <c r="BQ39" s="1365">
        <v>24742</v>
      </c>
      <c r="BR39" s="1365">
        <f t="shared" si="20"/>
        <v>25.607969999999998</v>
      </c>
      <c r="BS39" s="1365">
        <f t="shared" si="21"/>
        <v>0</v>
      </c>
      <c r="BT39" s="1365">
        <f t="shared" si="22"/>
        <v>0</v>
      </c>
      <c r="BU39" s="1365">
        <f t="shared" si="23"/>
        <v>25.607969999999998</v>
      </c>
      <c r="BX39" s="1372" t="s">
        <v>549</v>
      </c>
      <c r="BY39" s="1365">
        <v>12195162</v>
      </c>
      <c r="BZ39" s="1365">
        <f t="shared" si="24"/>
        <v>12621.99267</v>
      </c>
      <c r="CC39" s="1365" t="s">
        <v>544</v>
      </c>
      <c r="CD39" s="1365">
        <v>24742</v>
      </c>
      <c r="CE39" s="1365">
        <v>0</v>
      </c>
      <c r="CF39" s="1365">
        <v>0</v>
      </c>
      <c r="CG39" s="1365">
        <v>24742</v>
      </c>
      <c r="CH39" s="1365">
        <f t="shared" si="25"/>
        <v>25.607969999999998</v>
      </c>
      <c r="CI39" s="1365">
        <f t="shared" si="26"/>
        <v>0</v>
      </c>
      <c r="CJ39" s="1365">
        <f t="shared" si="27"/>
        <v>0</v>
      </c>
      <c r="CK39" s="1365">
        <f t="shared" si="28"/>
        <v>25.607969999999998</v>
      </c>
      <c r="CN39" s="1372" t="s">
        <v>868</v>
      </c>
      <c r="CO39" s="1365">
        <v>12672000</v>
      </c>
      <c r="CP39" s="1365">
        <f t="shared" si="29"/>
        <v>12672</v>
      </c>
      <c r="CS39" s="1364" t="s">
        <v>544</v>
      </c>
      <c r="CT39" s="1366">
        <v>24742</v>
      </c>
      <c r="CU39" s="1366">
        <v>0</v>
      </c>
      <c r="CV39" s="1366">
        <v>0</v>
      </c>
      <c r="CW39" s="1366">
        <v>24742</v>
      </c>
      <c r="CX39" s="1365">
        <f t="shared" si="30"/>
        <v>24.742000000000001</v>
      </c>
      <c r="CY39" s="1365">
        <f t="shared" si="31"/>
        <v>0</v>
      </c>
      <c r="CZ39" s="1365">
        <f t="shared" si="32"/>
        <v>0</v>
      </c>
      <c r="DA39" s="1365">
        <f t="shared" si="33"/>
        <v>24.742000000000001</v>
      </c>
      <c r="DD39" s="1372" t="s">
        <v>596</v>
      </c>
      <c r="DE39" s="1365">
        <v>13060654</v>
      </c>
      <c r="DF39" s="1365">
        <f t="shared" si="34"/>
        <v>13060.654</v>
      </c>
      <c r="DJ39" s="1372" t="s">
        <v>544</v>
      </c>
      <c r="DK39" s="1365">
        <v>24742</v>
      </c>
      <c r="DL39" s="1365">
        <v>0</v>
      </c>
      <c r="DM39" s="1365">
        <v>24742</v>
      </c>
      <c r="DN39" s="1365">
        <v>0</v>
      </c>
      <c r="DO39" s="1365">
        <f t="shared" si="35"/>
        <v>24.742000000000001</v>
      </c>
      <c r="DP39" s="1365">
        <f t="shared" si="36"/>
        <v>0</v>
      </c>
      <c r="DQ39" s="1365">
        <f t="shared" si="37"/>
        <v>24.742000000000001</v>
      </c>
      <c r="DR39" s="1365">
        <f t="shared" si="38"/>
        <v>0</v>
      </c>
      <c r="DV39" s="1364" t="s">
        <v>549</v>
      </c>
      <c r="DW39" s="1366">
        <v>12221474</v>
      </c>
      <c r="DX39" s="1373">
        <f t="shared" si="39"/>
        <v>12221.474</v>
      </c>
      <c r="EA39" s="1364" t="s">
        <v>544</v>
      </c>
      <c r="EB39" s="1366">
        <v>24742</v>
      </c>
      <c r="EC39" s="1366">
        <v>0</v>
      </c>
      <c r="ED39" s="1366">
        <v>0</v>
      </c>
      <c r="EE39" s="1366">
        <v>24742</v>
      </c>
      <c r="EF39" s="1367">
        <f t="shared" si="40"/>
        <v>24.742000000000001</v>
      </c>
      <c r="EG39" s="1367">
        <f t="shared" si="41"/>
        <v>0</v>
      </c>
      <c r="EH39" s="1367">
        <f t="shared" si="42"/>
        <v>0</v>
      </c>
      <c r="EI39" s="1367">
        <f t="shared" si="43"/>
        <v>24.742000000000001</v>
      </c>
      <c r="EL39" s="1372" t="s">
        <v>356</v>
      </c>
      <c r="EM39" s="1365">
        <v>39951946</v>
      </c>
      <c r="EN39" s="1365">
        <f t="shared" si="44"/>
        <v>39951.946000000004</v>
      </c>
      <c r="EQ39" s="1364" t="s">
        <v>544</v>
      </c>
      <c r="ER39" s="1366">
        <v>24742</v>
      </c>
      <c r="ES39" s="1366">
        <v>0</v>
      </c>
      <c r="ET39" s="1366">
        <v>24742</v>
      </c>
      <c r="EU39" s="1366">
        <v>0</v>
      </c>
      <c r="EV39" s="1365">
        <f t="shared" si="45"/>
        <v>24.742000000000001</v>
      </c>
      <c r="EW39" s="1365">
        <f t="shared" si="46"/>
        <v>0</v>
      </c>
      <c r="EX39" s="1365">
        <f t="shared" si="47"/>
        <v>0</v>
      </c>
      <c r="EY39" s="1365">
        <f t="shared" si="48"/>
        <v>24.742000000000001</v>
      </c>
      <c r="FB39" s="1372" t="s">
        <v>358</v>
      </c>
      <c r="FC39" s="1365">
        <v>32642980</v>
      </c>
      <c r="FD39" s="1365">
        <f t="shared" si="49"/>
        <v>32642.98</v>
      </c>
      <c r="FF39" s="1372" t="s">
        <v>544</v>
      </c>
      <c r="FG39" s="1365">
        <v>24742</v>
      </c>
      <c r="FH39" s="1365">
        <v>0</v>
      </c>
      <c r="FI39" s="1365">
        <v>0</v>
      </c>
      <c r="FJ39" s="1365">
        <v>24742</v>
      </c>
      <c r="FK39" s="1367">
        <f t="shared" si="50"/>
        <v>24.742000000000001</v>
      </c>
      <c r="FL39" s="1367">
        <f t="shared" si="51"/>
        <v>0</v>
      </c>
      <c r="FM39" s="1367">
        <f t="shared" si="52"/>
        <v>0</v>
      </c>
      <c r="FN39" s="1367">
        <f t="shared" si="53"/>
        <v>24.742000000000001</v>
      </c>
      <c r="FQ39" s="1364" t="s">
        <v>545</v>
      </c>
      <c r="FR39" s="1366">
        <v>12528528</v>
      </c>
      <c r="FS39" s="1365">
        <f t="shared" si="54"/>
        <v>12528.528</v>
      </c>
      <c r="FV39" s="1364" t="s">
        <v>544</v>
      </c>
      <c r="FW39" s="1366">
        <v>0</v>
      </c>
      <c r="FX39" s="1366">
        <v>0</v>
      </c>
      <c r="FY39" s="1366">
        <v>0</v>
      </c>
      <c r="FZ39" s="1366">
        <v>0</v>
      </c>
      <c r="GA39" s="1367">
        <f t="shared" si="55"/>
        <v>0</v>
      </c>
      <c r="GB39" s="1367">
        <f t="shared" si="56"/>
        <v>0</v>
      </c>
      <c r="GC39" s="1367">
        <f t="shared" si="57"/>
        <v>0</v>
      </c>
      <c r="GD39" s="1367">
        <f t="shared" si="58"/>
        <v>0</v>
      </c>
    </row>
    <row r="40" spans="1:186" ht="15" customHeight="1" x14ac:dyDescent="0.2">
      <c r="A40" s="1364" t="s">
        <v>545</v>
      </c>
      <c r="B40" s="1366">
        <v>144924040</v>
      </c>
      <c r="C40" s="1366">
        <v>10836394</v>
      </c>
      <c r="D40" s="1366">
        <v>134087646</v>
      </c>
      <c r="E40" s="1366">
        <v>10836394</v>
      </c>
      <c r="F40" s="1366">
        <f t="shared" si="0"/>
        <v>149996.38139999998</v>
      </c>
      <c r="G40" s="1366">
        <f t="shared" si="1"/>
        <v>11215.66779</v>
      </c>
      <c r="H40" s="1366">
        <f t="shared" si="2"/>
        <v>138780.71361000001</v>
      </c>
      <c r="I40" s="1366">
        <f t="shared" si="3"/>
        <v>11215.66779</v>
      </c>
      <c r="L40" s="1364" t="s">
        <v>362</v>
      </c>
      <c r="M40" s="1366">
        <v>95423415</v>
      </c>
      <c r="N40" s="1366">
        <f t="shared" si="4"/>
        <v>98763.234524999993</v>
      </c>
      <c r="Q40" s="1364" t="s">
        <v>545</v>
      </c>
      <c r="R40" s="1366">
        <v>144924040</v>
      </c>
      <c r="S40" s="1366">
        <v>21672788</v>
      </c>
      <c r="T40" s="1366">
        <v>123251252</v>
      </c>
      <c r="U40" s="1366">
        <v>21672788</v>
      </c>
      <c r="V40" s="1365">
        <f t="shared" si="5"/>
        <v>149996.38139999998</v>
      </c>
      <c r="W40" s="1365">
        <f t="shared" si="6"/>
        <v>22431.335579999999</v>
      </c>
      <c r="X40" s="1365">
        <f t="shared" si="7"/>
        <v>127565.04581999998</v>
      </c>
      <c r="Y40" s="1365">
        <f t="shared" si="8"/>
        <v>22431.335579999999</v>
      </c>
      <c r="AB40" s="1364" t="s">
        <v>868</v>
      </c>
      <c r="AC40" s="1366">
        <v>13235200</v>
      </c>
      <c r="AD40" s="1365">
        <f t="shared" si="9"/>
        <v>13698.431999999999</v>
      </c>
      <c r="AG40" s="1364" t="s">
        <v>545</v>
      </c>
      <c r="AH40" s="1366">
        <v>144924040</v>
      </c>
      <c r="AI40" s="1366">
        <v>32509182</v>
      </c>
      <c r="AJ40" s="1366">
        <v>32509182</v>
      </c>
      <c r="AK40" s="1366">
        <v>112414858</v>
      </c>
      <c r="AL40" s="1365">
        <f t="shared" si="10"/>
        <v>149996.38139999998</v>
      </c>
      <c r="AM40" s="1365">
        <f t="shared" si="11"/>
        <v>33647.003369999999</v>
      </c>
      <c r="AN40" s="1365">
        <f t="shared" si="12"/>
        <v>33647.003369999999</v>
      </c>
      <c r="AO40" s="1365">
        <f t="shared" si="13"/>
        <v>116349.37802999998</v>
      </c>
      <c r="AR40" s="1364" t="s">
        <v>356</v>
      </c>
      <c r="AS40" s="1365">
        <v>37734107</v>
      </c>
      <c r="AT40" s="1365">
        <f t="shared" si="14"/>
        <v>39054.800745</v>
      </c>
      <c r="AW40" s="1364" t="s">
        <v>545</v>
      </c>
      <c r="AX40" s="1366">
        <v>144924040</v>
      </c>
      <c r="AY40" s="1366">
        <v>43345576</v>
      </c>
      <c r="AZ40" s="1366">
        <v>43345576</v>
      </c>
      <c r="BA40" s="1366">
        <v>101578464</v>
      </c>
      <c r="BB40" s="1365">
        <f t="shared" si="15"/>
        <v>149996.38139999998</v>
      </c>
      <c r="BC40" s="1365">
        <f t="shared" si="16"/>
        <v>44862.671159999998</v>
      </c>
      <c r="BD40" s="1365">
        <f t="shared" si="17"/>
        <v>44862.671159999998</v>
      </c>
      <c r="BE40" s="1365">
        <f t="shared" si="18"/>
        <v>105133.71024</v>
      </c>
      <c r="BH40" s="1364" t="s">
        <v>596</v>
      </c>
      <c r="BI40" s="1365">
        <v>9878180</v>
      </c>
      <c r="BJ40" s="1365">
        <f t="shared" si="19"/>
        <v>10223.916299999999</v>
      </c>
      <c r="BM40" s="1364" t="s">
        <v>545</v>
      </c>
      <c r="BN40" s="1365">
        <v>144924040</v>
      </c>
      <c r="BO40" s="1365">
        <v>53527207</v>
      </c>
      <c r="BP40" s="1365">
        <v>53527207</v>
      </c>
      <c r="BQ40" s="1365">
        <v>91396833</v>
      </c>
      <c r="BR40" s="1365">
        <f t="shared" si="20"/>
        <v>149996.38139999998</v>
      </c>
      <c r="BS40" s="1365">
        <f t="shared" si="21"/>
        <v>55400.659244999995</v>
      </c>
      <c r="BT40" s="1365">
        <f t="shared" si="22"/>
        <v>55400.659244999995</v>
      </c>
      <c r="BU40" s="1365">
        <f t="shared" si="23"/>
        <v>94595.722154999996</v>
      </c>
      <c r="BX40" s="1372" t="s">
        <v>868</v>
      </c>
      <c r="BY40" s="1365">
        <v>12636800</v>
      </c>
      <c r="BZ40" s="1365">
        <f t="shared" si="24"/>
        <v>13079.087999999998</v>
      </c>
      <c r="CC40" s="1365" t="s">
        <v>545</v>
      </c>
      <c r="CD40" s="1365">
        <v>144924040</v>
      </c>
      <c r="CE40" s="1365">
        <v>65142012</v>
      </c>
      <c r="CF40" s="1365">
        <v>65142012</v>
      </c>
      <c r="CG40" s="1365">
        <v>79782028</v>
      </c>
      <c r="CH40" s="1365">
        <f t="shared" si="25"/>
        <v>149996.38139999998</v>
      </c>
      <c r="CI40" s="1365">
        <f t="shared" si="26"/>
        <v>67421.98242</v>
      </c>
      <c r="CJ40" s="1365">
        <f t="shared" si="27"/>
        <v>67421.98242</v>
      </c>
      <c r="CK40" s="1365">
        <f t="shared" si="28"/>
        <v>82574.398979999998</v>
      </c>
      <c r="CN40" s="1372" t="s">
        <v>356</v>
      </c>
      <c r="CO40" s="1365">
        <v>40192272</v>
      </c>
      <c r="CP40" s="1365">
        <f t="shared" si="29"/>
        <v>40192.271999999997</v>
      </c>
      <c r="CS40" s="1364" t="s">
        <v>545</v>
      </c>
      <c r="CT40" s="1366">
        <v>144924040</v>
      </c>
      <c r="CU40" s="1366">
        <v>76756817</v>
      </c>
      <c r="CV40" s="1366">
        <v>76756817</v>
      </c>
      <c r="CW40" s="1366">
        <v>68167223</v>
      </c>
      <c r="CX40" s="1365">
        <f t="shared" si="30"/>
        <v>144924.04</v>
      </c>
      <c r="CY40" s="1365">
        <f t="shared" si="31"/>
        <v>76756.816999999995</v>
      </c>
      <c r="CZ40" s="1365">
        <f t="shared" si="32"/>
        <v>76756.816999999995</v>
      </c>
      <c r="DA40" s="1365">
        <f t="shared" si="33"/>
        <v>68167.222999999998</v>
      </c>
      <c r="DD40" s="1372" t="s">
        <v>362</v>
      </c>
      <c r="DE40" s="1365">
        <v>92294031</v>
      </c>
      <c r="DF40" s="1365">
        <f t="shared" si="34"/>
        <v>92294.031000000003</v>
      </c>
      <c r="DJ40" s="1372" t="s">
        <v>545</v>
      </c>
      <c r="DK40" s="1365">
        <v>144924040</v>
      </c>
      <c r="DL40" s="1365">
        <v>88249837</v>
      </c>
      <c r="DM40" s="1365">
        <v>56674203</v>
      </c>
      <c r="DN40" s="1365">
        <v>88249837</v>
      </c>
      <c r="DO40" s="1365">
        <f t="shared" si="35"/>
        <v>144924.04</v>
      </c>
      <c r="DP40" s="1365">
        <f t="shared" si="36"/>
        <v>88249.837</v>
      </c>
      <c r="DQ40" s="1365">
        <f t="shared" si="37"/>
        <v>56674.203000000001</v>
      </c>
      <c r="DR40" s="1365">
        <f t="shared" si="38"/>
        <v>88249.837</v>
      </c>
      <c r="DV40" s="1364" t="s">
        <v>868</v>
      </c>
      <c r="DW40" s="1366">
        <v>0</v>
      </c>
      <c r="DX40" s="1373">
        <f t="shared" si="39"/>
        <v>0</v>
      </c>
      <c r="EA40" s="1364" t="s">
        <v>545</v>
      </c>
      <c r="EB40" s="1366">
        <v>144924040</v>
      </c>
      <c r="EC40" s="1366">
        <v>101055763</v>
      </c>
      <c r="ED40" s="1366">
        <v>101055763</v>
      </c>
      <c r="EE40" s="1366">
        <v>43868277</v>
      </c>
      <c r="EF40" s="1367">
        <f t="shared" si="40"/>
        <v>144924.04</v>
      </c>
      <c r="EG40" s="1367">
        <f t="shared" si="41"/>
        <v>101055.76300000001</v>
      </c>
      <c r="EH40" s="1367">
        <f t="shared" si="42"/>
        <v>101055.76300000001</v>
      </c>
      <c r="EI40" s="1367">
        <f t="shared" si="43"/>
        <v>43868.277000000002</v>
      </c>
      <c r="EL40" s="1372" t="s">
        <v>551</v>
      </c>
      <c r="EM40" s="1365">
        <v>3467750</v>
      </c>
      <c r="EN40" s="1365">
        <f t="shared" si="44"/>
        <v>3467.75</v>
      </c>
      <c r="EQ40" s="1364" t="s">
        <v>545</v>
      </c>
      <c r="ER40" s="1366">
        <v>144924040</v>
      </c>
      <c r="ES40" s="1366">
        <v>113205236</v>
      </c>
      <c r="ET40" s="1366">
        <v>31718804</v>
      </c>
      <c r="EU40" s="1366">
        <v>113205236</v>
      </c>
      <c r="EV40" s="1365">
        <f t="shared" si="45"/>
        <v>144924.04</v>
      </c>
      <c r="EW40" s="1365">
        <f t="shared" si="46"/>
        <v>113205.236</v>
      </c>
      <c r="EX40" s="1365">
        <f t="shared" si="47"/>
        <v>113205.236</v>
      </c>
      <c r="EY40" s="1365">
        <f t="shared" si="48"/>
        <v>31718.804</v>
      </c>
      <c r="FB40" s="1372" t="s">
        <v>555</v>
      </c>
      <c r="FC40" s="1365">
        <v>17549542</v>
      </c>
      <c r="FD40" s="1365">
        <f t="shared" si="49"/>
        <v>17549.542000000001</v>
      </c>
      <c r="FF40" s="1372" t="s">
        <v>545</v>
      </c>
      <c r="FG40" s="1365">
        <v>144924040</v>
      </c>
      <c r="FH40" s="1365">
        <v>125354709</v>
      </c>
      <c r="FI40" s="1365">
        <v>125354709</v>
      </c>
      <c r="FJ40" s="1365">
        <v>19569331</v>
      </c>
      <c r="FK40" s="1367">
        <f t="shared" si="50"/>
        <v>144924.04</v>
      </c>
      <c r="FL40" s="1367">
        <f t="shared" si="51"/>
        <v>125354.709</v>
      </c>
      <c r="FM40" s="1367">
        <f t="shared" si="52"/>
        <v>125354.709</v>
      </c>
      <c r="FN40" s="1367">
        <f t="shared" si="53"/>
        <v>19569.330999999998</v>
      </c>
      <c r="FQ40" s="1364" t="s">
        <v>546</v>
      </c>
      <c r="FR40" s="1366">
        <v>258602282</v>
      </c>
      <c r="FS40" s="1365">
        <f t="shared" si="54"/>
        <v>258602.28200000001</v>
      </c>
      <c r="FV40" s="1364" t="s">
        <v>545</v>
      </c>
      <c r="FW40" s="1366">
        <v>137883237</v>
      </c>
      <c r="FX40" s="1366">
        <v>137883237</v>
      </c>
      <c r="FY40" s="1366">
        <v>137883237</v>
      </c>
      <c r="FZ40" s="1366">
        <v>0</v>
      </c>
      <c r="GA40" s="1367">
        <f t="shared" si="55"/>
        <v>137883.23699999999</v>
      </c>
      <c r="GB40" s="1367">
        <f t="shared" si="56"/>
        <v>137883.23699999999</v>
      </c>
      <c r="GC40" s="1367">
        <f t="shared" si="57"/>
        <v>137883.23699999999</v>
      </c>
      <c r="GD40" s="1367">
        <f t="shared" si="58"/>
        <v>0</v>
      </c>
    </row>
    <row r="41" spans="1:186" ht="15" customHeight="1" x14ac:dyDescent="0.2">
      <c r="A41" s="1364" t="s">
        <v>546</v>
      </c>
      <c r="B41" s="1366">
        <v>2269566595</v>
      </c>
      <c r="C41" s="1366">
        <v>157558650</v>
      </c>
      <c r="D41" s="1366">
        <v>2112007945</v>
      </c>
      <c r="E41" s="1366">
        <v>157558650</v>
      </c>
      <c r="F41" s="1366">
        <f t="shared" si="0"/>
        <v>2349001.4258249998</v>
      </c>
      <c r="G41" s="1366">
        <f t="shared" si="1"/>
        <v>163073.20274999997</v>
      </c>
      <c r="H41" s="1366">
        <f t="shared" si="2"/>
        <v>2185928.2230749996</v>
      </c>
      <c r="I41" s="1366">
        <f t="shared" si="3"/>
        <v>163073.20274999997</v>
      </c>
      <c r="L41" s="1364" t="s">
        <v>557</v>
      </c>
      <c r="M41" s="1366">
        <v>93783863</v>
      </c>
      <c r="N41" s="1366">
        <f t="shared" si="4"/>
        <v>97066.298204999985</v>
      </c>
      <c r="Q41" s="1364" t="s">
        <v>546</v>
      </c>
      <c r="R41" s="1366">
        <v>2269566595</v>
      </c>
      <c r="S41" s="1366">
        <v>315757563</v>
      </c>
      <c r="T41" s="1366">
        <v>1953809032</v>
      </c>
      <c r="U41" s="1366">
        <v>315757563</v>
      </c>
      <c r="V41" s="1365">
        <f t="shared" si="5"/>
        <v>2349001.4258249998</v>
      </c>
      <c r="W41" s="1365">
        <f t="shared" si="6"/>
        <v>326809.077705</v>
      </c>
      <c r="X41" s="1365">
        <f t="shared" si="7"/>
        <v>2022192.3481199997</v>
      </c>
      <c r="Y41" s="1365">
        <f t="shared" si="8"/>
        <v>326809.077705</v>
      </c>
      <c r="AB41" s="1364" t="s">
        <v>356</v>
      </c>
      <c r="AC41" s="1366">
        <v>58556413</v>
      </c>
      <c r="AD41" s="1365">
        <f t="shared" si="9"/>
        <v>60605.887454999996</v>
      </c>
      <c r="AG41" s="1364" t="s">
        <v>546</v>
      </c>
      <c r="AH41" s="1366">
        <v>2269566595</v>
      </c>
      <c r="AI41" s="1366">
        <v>550191880</v>
      </c>
      <c r="AJ41" s="1366">
        <v>550191880</v>
      </c>
      <c r="AK41" s="1366">
        <v>1719374715</v>
      </c>
      <c r="AL41" s="1365">
        <f t="shared" si="10"/>
        <v>2349001.4258249998</v>
      </c>
      <c r="AM41" s="1365">
        <f t="shared" si="11"/>
        <v>569448.59580000001</v>
      </c>
      <c r="AN41" s="1365">
        <f t="shared" si="12"/>
        <v>569448.59580000001</v>
      </c>
      <c r="AO41" s="1365">
        <f t="shared" si="13"/>
        <v>1779552.830025</v>
      </c>
      <c r="AR41" s="1364" t="s">
        <v>552</v>
      </c>
      <c r="AS41" s="1365">
        <v>37734107</v>
      </c>
      <c r="AT41" s="1365">
        <f t="shared" si="14"/>
        <v>39054.800745</v>
      </c>
      <c r="AW41" s="1364" t="s">
        <v>546</v>
      </c>
      <c r="AX41" s="1366">
        <v>2269566595</v>
      </c>
      <c r="AY41" s="1366">
        <v>709983174</v>
      </c>
      <c r="AZ41" s="1366">
        <v>709983174</v>
      </c>
      <c r="BA41" s="1366">
        <v>1559583421</v>
      </c>
      <c r="BB41" s="1365">
        <f t="shared" si="15"/>
        <v>2349001.4258249998</v>
      </c>
      <c r="BC41" s="1365">
        <f t="shared" si="16"/>
        <v>734832.58508999995</v>
      </c>
      <c r="BD41" s="1365">
        <f t="shared" si="17"/>
        <v>734832.58508999995</v>
      </c>
      <c r="BE41" s="1365">
        <f t="shared" si="18"/>
        <v>1614168.8407349999</v>
      </c>
      <c r="BH41" s="1364" t="s">
        <v>362</v>
      </c>
      <c r="BI41" s="1365">
        <v>106007927</v>
      </c>
      <c r="BJ41" s="1365">
        <f t="shared" si="19"/>
        <v>109718.20444499998</v>
      </c>
      <c r="BM41" s="1364" t="s">
        <v>546</v>
      </c>
      <c r="BN41" s="1365">
        <v>2269566595</v>
      </c>
      <c r="BO41" s="1365">
        <v>867789802</v>
      </c>
      <c r="BP41" s="1365">
        <v>867789802</v>
      </c>
      <c r="BQ41" s="1365">
        <v>1401776793</v>
      </c>
      <c r="BR41" s="1365">
        <f t="shared" si="20"/>
        <v>2349001.4258249998</v>
      </c>
      <c r="BS41" s="1365">
        <f t="shared" si="21"/>
        <v>898162.4450699999</v>
      </c>
      <c r="BT41" s="1365">
        <f t="shared" si="22"/>
        <v>898162.4450699999</v>
      </c>
      <c r="BU41" s="1365">
        <f t="shared" si="23"/>
        <v>1450838.9807549999</v>
      </c>
      <c r="BX41" s="1372" t="s">
        <v>356</v>
      </c>
      <c r="BY41" s="1365">
        <v>60255313</v>
      </c>
      <c r="BZ41" s="1365">
        <f t="shared" si="24"/>
        <v>62364.248954999995</v>
      </c>
      <c r="CC41" s="1365" t="s">
        <v>546</v>
      </c>
      <c r="CD41" s="1365">
        <v>2269566595</v>
      </c>
      <c r="CE41" s="1365">
        <v>1106666850</v>
      </c>
      <c r="CF41" s="1365">
        <v>1106666850</v>
      </c>
      <c r="CG41" s="1365">
        <v>1162899745</v>
      </c>
      <c r="CH41" s="1365">
        <f t="shared" si="25"/>
        <v>2349001.4258249998</v>
      </c>
      <c r="CI41" s="1365">
        <f t="shared" si="26"/>
        <v>1145400.1897499999</v>
      </c>
      <c r="CJ41" s="1365">
        <f t="shared" si="27"/>
        <v>1145400.1897499999</v>
      </c>
      <c r="CK41" s="1365">
        <f t="shared" si="28"/>
        <v>1203601.2360750001</v>
      </c>
      <c r="CN41" s="1372" t="s">
        <v>552</v>
      </c>
      <c r="CO41" s="1365">
        <v>40192272</v>
      </c>
      <c r="CP41" s="1365">
        <f t="shared" si="29"/>
        <v>40192.271999999997</v>
      </c>
      <c r="CS41" s="1364" t="s">
        <v>546</v>
      </c>
      <c r="CT41" s="1366">
        <v>2269566595</v>
      </c>
      <c r="CU41" s="1366">
        <v>1266104566</v>
      </c>
      <c r="CV41" s="1366">
        <v>1266104566</v>
      </c>
      <c r="CW41" s="1366">
        <v>1003462029</v>
      </c>
      <c r="CX41" s="1365">
        <f t="shared" si="30"/>
        <v>2269566.5950000002</v>
      </c>
      <c r="CY41" s="1365">
        <f t="shared" si="31"/>
        <v>1266104.5660000001</v>
      </c>
      <c r="CZ41" s="1365">
        <f t="shared" si="32"/>
        <v>1266104.5660000001</v>
      </c>
      <c r="DA41" s="1365">
        <f t="shared" si="33"/>
        <v>1003462.029</v>
      </c>
      <c r="DD41" s="1372" t="s">
        <v>557</v>
      </c>
      <c r="DE41" s="1365">
        <v>87631439</v>
      </c>
      <c r="DF41" s="1365">
        <f t="shared" si="34"/>
        <v>87631.438999999998</v>
      </c>
      <c r="DJ41" s="1372" t="s">
        <v>546</v>
      </c>
      <c r="DK41" s="1365">
        <v>2269566595</v>
      </c>
      <c r="DL41" s="1365">
        <v>1427254701</v>
      </c>
      <c r="DM41" s="1365">
        <v>842311894</v>
      </c>
      <c r="DN41" s="1365">
        <v>1427254701</v>
      </c>
      <c r="DO41" s="1365">
        <f t="shared" si="35"/>
        <v>2269566.5950000002</v>
      </c>
      <c r="DP41" s="1365">
        <f t="shared" si="36"/>
        <v>1427254.7009999999</v>
      </c>
      <c r="DQ41" s="1365">
        <f t="shared" si="37"/>
        <v>842311.89399999997</v>
      </c>
      <c r="DR41" s="1365">
        <f t="shared" si="38"/>
        <v>1427254.7009999999</v>
      </c>
      <c r="DV41" s="1364" t="s">
        <v>356</v>
      </c>
      <c r="DW41" s="1366">
        <v>61100741</v>
      </c>
      <c r="DX41" s="1373">
        <f t="shared" si="39"/>
        <v>61100.741000000002</v>
      </c>
      <c r="EA41" s="1364" t="s">
        <v>546</v>
      </c>
      <c r="EB41" s="1366">
        <v>2269566595</v>
      </c>
      <c r="EC41" s="1366">
        <v>1670697486</v>
      </c>
      <c r="ED41" s="1366">
        <v>1670697486</v>
      </c>
      <c r="EE41" s="1366">
        <v>598869109</v>
      </c>
      <c r="EF41" s="1367">
        <f t="shared" si="40"/>
        <v>2269566.5950000002</v>
      </c>
      <c r="EG41" s="1367">
        <f t="shared" si="41"/>
        <v>1670697.486</v>
      </c>
      <c r="EH41" s="1367">
        <f t="shared" si="42"/>
        <v>1670697.486</v>
      </c>
      <c r="EI41" s="1367">
        <f t="shared" si="43"/>
        <v>598869.10900000005</v>
      </c>
      <c r="EL41" s="1372" t="s">
        <v>552</v>
      </c>
      <c r="EM41" s="1365">
        <v>36484196</v>
      </c>
      <c r="EN41" s="1365">
        <f t="shared" si="44"/>
        <v>36484.196000000004</v>
      </c>
      <c r="EQ41" s="1364" t="s">
        <v>546</v>
      </c>
      <c r="ER41" s="1366">
        <v>2079566595</v>
      </c>
      <c r="ES41" s="1366">
        <v>1832269865</v>
      </c>
      <c r="ET41" s="1366">
        <v>247296730</v>
      </c>
      <c r="EU41" s="1366">
        <v>1832269865</v>
      </c>
      <c r="EV41" s="1365">
        <f t="shared" si="45"/>
        <v>2079566.595</v>
      </c>
      <c r="EW41" s="1365">
        <f t="shared" si="46"/>
        <v>1832269.865</v>
      </c>
      <c r="EX41" s="1365">
        <f t="shared" si="47"/>
        <v>1832269.865</v>
      </c>
      <c r="EY41" s="1365">
        <f t="shared" si="48"/>
        <v>247296.73</v>
      </c>
      <c r="FB41" s="1372" t="s">
        <v>556</v>
      </c>
      <c r="FC41" s="1365">
        <v>3371535</v>
      </c>
      <c r="FD41" s="1365">
        <f t="shared" si="49"/>
        <v>3371.5349999999999</v>
      </c>
      <c r="FF41" s="1372" t="s">
        <v>546</v>
      </c>
      <c r="FG41" s="1365">
        <v>2052408595</v>
      </c>
      <c r="FH41" s="1365">
        <v>2005260555</v>
      </c>
      <c r="FI41" s="1365">
        <v>2005260555</v>
      </c>
      <c r="FJ41" s="1365">
        <v>47148040</v>
      </c>
      <c r="FK41" s="1367">
        <f t="shared" si="50"/>
        <v>2052408.595</v>
      </c>
      <c r="FL41" s="1367">
        <f t="shared" si="51"/>
        <v>2005260.5549999999</v>
      </c>
      <c r="FM41" s="1367">
        <f t="shared" si="52"/>
        <v>2005260.5549999999</v>
      </c>
      <c r="FN41" s="1367">
        <f t="shared" si="53"/>
        <v>47148.04</v>
      </c>
      <c r="FQ41" s="1364" t="s">
        <v>547</v>
      </c>
      <c r="FR41" s="1366">
        <v>409683111</v>
      </c>
      <c r="FS41" s="1365">
        <f t="shared" si="54"/>
        <v>409683.11099999998</v>
      </c>
      <c r="FV41" s="1364" t="s">
        <v>546</v>
      </c>
      <c r="FW41" s="1366">
        <v>2263862837</v>
      </c>
      <c r="FX41" s="1366">
        <v>2263862837</v>
      </c>
      <c r="FY41" s="1366">
        <v>2263862837</v>
      </c>
      <c r="FZ41" s="1366">
        <v>0</v>
      </c>
      <c r="GA41" s="1367">
        <f t="shared" si="55"/>
        <v>2263862.8369999998</v>
      </c>
      <c r="GB41" s="1367">
        <f t="shared" si="56"/>
        <v>2263862.8369999998</v>
      </c>
      <c r="GC41" s="1367">
        <f t="shared" si="57"/>
        <v>2263862.8369999998</v>
      </c>
      <c r="GD41" s="1367">
        <f t="shared" si="58"/>
        <v>0</v>
      </c>
    </row>
    <row r="42" spans="1:186" ht="15" customHeight="1" x14ac:dyDescent="0.2">
      <c r="A42" s="1364" t="s">
        <v>547</v>
      </c>
      <c r="B42" s="1366">
        <v>3085589911</v>
      </c>
      <c r="C42" s="1366">
        <v>372446041</v>
      </c>
      <c r="D42" s="1366">
        <v>2713143870</v>
      </c>
      <c r="E42" s="1366">
        <v>372446041</v>
      </c>
      <c r="F42" s="1366">
        <f t="shared" si="0"/>
        <v>3193585.5578849996</v>
      </c>
      <c r="G42" s="1366">
        <f t="shared" si="1"/>
        <v>385481.652435</v>
      </c>
      <c r="H42" s="1366">
        <f t="shared" si="2"/>
        <v>2808103.90545</v>
      </c>
      <c r="I42" s="1366">
        <f t="shared" si="3"/>
        <v>385481.652435</v>
      </c>
      <c r="L42" s="1364" t="s">
        <v>558</v>
      </c>
      <c r="M42" s="1366">
        <v>90134707</v>
      </c>
      <c r="N42" s="1366">
        <f t="shared" si="4"/>
        <v>93289.421744999985</v>
      </c>
      <c r="Q42" s="1364" t="s">
        <v>547</v>
      </c>
      <c r="R42" s="1366">
        <v>3085589911</v>
      </c>
      <c r="S42" s="1366">
        <v>746349094</v>
      </c>
      <c r="T42" s="1366">
        <v>2339240817</v>
      </c>
      <c r="U42" s="1366">
        <v>746349094</v>
      </c>
      <c r="V42" s="1365">
        <f t="shared" si="5"/>
        <v>3193585.5578849996</v>
      </c>
      <c r="W42" s="1365">
        <f t="shared" si="6"/>
        <v>772471.31229000003</v>
      </c>
      <c r="X42" s="1365">
        <f t="shared" si="7"/>
        <v>2421114.2455949998</v>
      </c>
      <c r="Y42" s="1365">
        <f t="shared" si="8"/>
        <v>772471.31229000003</v>
      </c>
      <c r="AB42" s="1364" t="s">
        <v>551</v>
      </c>
      <c r="AC42" s="1366">
        <v>6733740</v>
      </c>
      <c r="AD42" s="1365">
        <f t="shared" si="9"/>
        <v>6969.4208999999992</v>
      </c>
      <c r="AG42" s="1364" t="s">
        <v>547</v>
      </c>
      <c r="AH42" s="1366">
        <v>3085589911</v>
      </c>
      <c r="AI42" s="1366">
        <v>1121339949</v>
      </c>
      <c r="AJ42" s="1366">
        <v>1121339949</v>
      </c>
      <c r="AK42" s="1366">
        <v>1964249962</v>
      </c>
      <c r="AL42" s="1365">
        <f t="shared" si="10"/>
        <v>3193585.5578849996</v>
      </c>
      <c r="AM42" s="1365">
        <f t="shared" si="11"/>
        <v>1160586.8472149998</v>
      </c>
      <c r="AN42" s="1365">
        <f t="shared" si="12"/>
        <v>1160586.8472149998</v>
      </c>
      <c r="AO42" s="1365">
        <f t="shared" si="13"/>
        <v>2032998.7106699999</v>
      </c>
      <c r="AR42" s="1364" t="s">
        <v>553</v>
      </c>
      <c r="AS42" s="1365">
        <v>0</v>
      </c>
      <c r="AT42" s="1365">
        <f t="shared" si="14"/>
        <v>0</v>
      </c>
      <c r="AW42" s="1364" t="s">
        <v>547</v>
      </c>
      <c r="AX42" s="1366">
        <v>3085589911</v>
      </c>
      <c r="AY42" s="1366">
        <v>1499157915</v>
      </c>
      <c r="AZ42" s="1366">
        <v>1499157915</v>
      </c>
      <c r="BA42" s="1366">
        <v>1586431996</v>
      </c>
      <c r="BB42" s="1365">
        <f t="shared" si="15"/>
        <v>3193585.5578849996</v>
      </c>
      <c r="BC42" s="1365">
        <f t="shared" si="16"/>
        <v>1551628.442025</v>
      </c>
      <c r="BD42" s="1365">
        <f t="shared" si="17"/>
        <v>1551628.442025</v>
      </c>
      <c r="BE42" s="1365">
        <f t="shared" si="18"/>
        <v>1641957.11586</v>
      </c>
      <c r="BH42" s="1364" t="s">
        <v>557</v>
      </c>
      <c r="BI42" s="1365">
        <v>106007927</v>
      </c>
      <c r="BJ42" s="1365">
        <f t="shared" si="19"/>
        <v>109718.20444499998</v>
      </c>
      <c r="BM42" s="1364" t="s">
        <v>547</v>
      </c>
      <c r="BN42" s="1365">
        <v>3085589911</v>
      </c>
      <c r="BO42" s="1365">
        <v>1872462864</v>
      </c>
      <c r="BP42" s="1365">
        <v>1872462864</v>
      </c>
      <c r="BQ42" s="1365">
        <v>1213127047</v>
      </c>
      <c r="BR42" s="1365">
        <f t="shared" si="20"/>
        <v>3193585.5578849996</v>
      </c>
      <c r="BS42" s="1365">
        <f t="shared" si="21"/>
        <v>1937999.06424</v>
      </c>
      <c r="BT42" s="1365">
        <f t="shared" si="22"/>
        <v>1937999.06424</v>
      </c>
      <c r="BU42" s="1365">
        <f t="shared" si="23"/>
        <v>1255586.493645</v>
      </c>
      <c r="BX42" s="1372" t="s">
        <v>551</v>
      </c>
      <c r="BY42" s="1365">
        <v>6859840</v>
      </c>
      <c r="BZ42" s="1365">
        <f t="shared" si="24"/>
        <v>7099.9343999999992</v>
      </c>
      <c r="CC42" s="1365" t="s">
        <v>547</v>
      </c>
      <c r="CD42" s="1365">
        <v>3085589911</v>
      </c>
      <c r="CE42" s="1365">
        <v>2247306953</v>
      </c>
      <c r="CF42" s="1365">
        <v>2247306953</v>
      </c>
      <c r="CG42" s="1365">
        <v>838282958</v>
      </c>
      <c r="CH42" s="1365">
        <f t="shared" si="25"/>
        <v>3193585.5578849996</v>
      </c>
      <c r="CI42" s="1365">
        <f t="shared" si="26"/>
        <v>2325962.6963550001</v>
      </c>
      <c r="CJ42" s="1365">
        <f t="shared" si="27"/>
        <v>2325962.6963550001</v>
      </c>
      <c r="CK42" s="1365">
        <f t="shared" si="28"/>
        <v>867622.86152999988</v>
      </c>
      <c r="CN42" s="1372" t="s">
        <v>553</v>
      </c>
      <c r="CO42" s="1365">
        <v>0</v>
      </c>
      <c r="CP42" s="1365">
        <f t="shared" si="29"/>
        <v>0</v>
      </c>
      <c r="CS42" s="1364" t="s">
        <v>547</v>
      </c>
      <c r="CT42" s="1366">
        <v>3085589911</v>
      </c>
      <c r="CU42" s="1366">
        <v>2623004497</v>
      </c>
      <c r="CV42" s="1366">
        <v>2623004497</v>
      </c>
      <c r="CW42" s="1366">
        <v>462585414</v>
      </c>
      <c r="CX42" s="1365">
        <f t="shared" si="30"/>
        <v>3085589.9109999998</v>
      </c>
      <c r="CY42" s="1365">
        <f t="shared" si="31"/>
        <v>2623004.497</v>
      </c>
      <c r="CZ42" s="1365">
        <f t="shared" si="32"/>
        <v>2623004.497</v>
      </c>
      <c r="DA42" s="1365">
        <f t="shared" si="33"/>
        <v>462585.41399999999</v>
      </c>
      <c r="DD42" s="1372" t="s">
        <v>558</v>
      </c>
      <c r="DE42" s="1365">
        <v>87408180</v>
      </c>
      <c r="DF42" s="1365">
        <f t="shared" si="34"/>
        <v>87408.18</v>
      </c>
      <c r="DJ42" s="1372" t="s">
        <v>547</v>
      </c>
      <c r="DK42" s="1365">
        <v>3085589911</v>
      </c>
      <c r="DL42" s="1365">
        <v>3003756661</v>
      </c>
      <c r="DM42" s="1365">
        <v>81833250</v>
      </c>
      <c r="DN42" s="1365">
        <v>3003756661</v>
      </c>
      <c r="DO42" s="1365">
        <f t="shared" si="35"/>
        <v>3085589.9109999998</v>
      </c>
      <c r="DP42" s="1365">
        <f t="shared" si="36"/>
        <v>3003756.6609999998</v>
      </c>
      <c r="DQ42" s="1365">
        <f t="shared" si="37"/>
        <v>81833.25</v>
      </c>
      <c r="DR42" s="1365">
        <f t="shared" si="38"/>
        <v>3003756.6609999998</v>
      </c>
      <c r="DV42" s="1364" t="s">
        <v>551</v>
      </c>
      <c r="DW42" s="1366">
        <v>3442530</v>
      </c>
      <c r="DX42" s="1373">
        <f t="shared" si="39"/>
        <v>3442.53</v>
      </c>
      <c r="EA42" s="1364" t="s">
        <v>547</v>
      </c>
      <c r="EB42" s="1366">
        <v>3485589911</v>
      </c>
      <c r="EC42" s="1366">
        <v>3387681709</v>
      </c>
      <c r="ED42" s="1366">
        <v>3387681709</v>
      </c>
      <c r="EE42" s="1366">
        <v>97908202</v>
      </c>
      <c r="EF42" s="1367">
        <f t="shared" si="40"/>
        <v>3485589.9109999998</v>
      </c>
      <c r="EG42" s="1367">
        <f t="shared" si="41"/>
        <v>3387681.7089999998</v>
      </c>
      <c r="EH42" s="1367">
        <f t="shared" si="42"/>
        <v>3387681.7089999998</v>
      </c>
      <c r="EI42" s="1367">
        <f t="shared" si="43"/>
        <v>97908.202000000005</v>
      </c>
      <c r="EL42" s="1372" t="s">
        <v>553</v>
      </c>
      <c r="EM42" s="1365">
        <v>67378</v>
      </c>
      <c r="EN42" s="1365">
        <f t="shared" si="44"/>
        <v>67.378</v>
      </c>
      <c r="EQ42" s="1364" t="s">
        <v>547</v>
      </c>
      <c r="ER42" s="1366">
        <v>3803589911</v>
      </c>
      <c r="ES42" s="1366">
        <v>3768909396</v>
      </c>
      <c r="ET42" s="1366">
        <v>34680515</v>
      </c>
      <c r="EU42" s="1366">
        <v>3768909396</v>
      </c>
      <c r="EV42" s="1365">
        <f t="shared" si="45"/>
        <v>3803589.9109999998</v>
      </c>
      <c r="EW42" s="1365">
        <f t="shared" si="46"/>
        <v>3768909.3960000002</v>
      </c>
      <c r="EX42" s="1365">
        <f t="shared" si="47"/>
        <v>3768909.3960000002</v>
      </c>
      <c r="EY42" s="1365">
        <f t="shared" si="48"/>
        <v>34680.514999999999</v>
      </c>
      <c r="FB42" s="1372" t="s">
        <v>596</v>
      </c>
      <c r="FC42" s="1365">
        <v>11721903</v>
      </c>
      <c r="FD42" s="1365">
        <f t="shared" si="49"/>
        <v>11721.903</v>
      </c>
      <c r="FF42" s="1372" t="s">
        <v>547</v>
      </c>
      <c r="FG42" s="1365">
        <v>4181431162</v>
      </c>
      <c r="FH42" s="1365">
        <v>4180475120</v>
      </c>
      <c r="FI42" s="1365">
        <v>4180475120</v>
      </c>
      <c r="FJ42" s="1365">
        <v>956042</v>
      </c>
      <c r="FK42" s="1367">
        <f t="shared" si="50"/>
        <v>4181431.162</v>
      </c>
      <c r="FL42" s="1367">
        <f t="shared" si="51"/>
        <v>4180475.12</v>
      </c>
      <c r="FM42" s="1367">
        <f t="shared" si="52"/>
        <v>4180475.12</v>
      </c>
      <c r="FN42" s="1367">
        <f t="shared" si="53"/>
        <v>956.04200000000003</v>
      </c>
      <c r="FQ42" s="1364" t="s">
        <v>548</v>
      </c>
      <c r="FR42" s="1366">
        <v>372414675</v>
      </c>
      <c r="FS42" s="1365">
        <f t="shared" si="54"/>
        <v>372414.67499999999</v>
      </c>
      <c r="FV42" s="1364" t="s">
        <v>547</v>
      </c>
      <c r="FW42" s="1366">
        <v>4590158231</v>
      </c>
      <c r="FX42" s="1366">
        <v>4590158231</v>
      </c>
      <c r="FY42" s="1366">
        <v>4590158231</v>
      </c>
      <c r="FZ42" s="1366">
        <v>0</v>
      </c>
      <c r="GA42" s="1367">
        <f t="shared" si="55"/>
        <v>4590158.2309999997</v>
      </c>
      <c r="GB42" s="1367">
        <f t="shared" si="56"/>
        <v>4590158.2309999997</v>
      </c>
      <c r="GC42" s="1367">
        <f t="shared" si="57"/>
        <v>4590158.2309999997</v>
      </c>
      <c r="GD42" s="1367">
        <f t="shared" si="58"/>
        <v>0</v>
      </c>
    </row>
    <row r="43" spans="1:186" ht="15" customHeight="1" x14ac:dyDescent="0.2">
      <c r="A43" s="1364" t="s">
        <v>548</v>
      </c>
      <c r="B43" s="1366">
        <v>1431430245</v>
      </c>
      <c r="C43" s="1366">
        <v>0</v>
      </c>
      <c r="D43" s="1366">
        <v>1431430245</v>
      </c>
      <c r="E43" s="1366">
        <v>0</v>
      </c>
      <c r="F43" s="1366">
        <f t="shared" si="0"/>
        <v>1481530.303575</v>
      </c>
      <c r="G43" s="1366">
        <f t="shared" si="1"/>
        <v>0</v>
      </c>
      <c r="H43" s="1366">
        <f t="shared" si="2"/>
        <v>1481530.303575</v>
      </c>
      <c r="I43" s="1366">
        <f t="shared" si="3"/>
        <v>0</v>
      </c>
      <c r="L43" s="1364" t="s">
        <v>559</v>
      </c>
      <c r="M43" s="1366">
        <v>3649156</v>
      </c>
      <c r="N43" s="1366">
        <f t="shared" si="4"/>
        <v>3776.8764599999995</v>
      </c>
      <c r="Q43" s="1364" t="s">
        <v>548</v>
      </c>
      <c r="R43" s="1366">
        <v>1431430245</v>
      </c>
      <c r="S43" s="1366">
        <v>0</v>
      </c>
      <c r="T43" s="1366">
        <v>1431430245</v>
      </c>
      <c r="U43" s="1366">
        <v>0</v>
      </c>
      <c r="V43" s="1365">
        <f t="shared" si="5"/>
        <v>1481530.303575</v>
      </c>
      <c r="W43" s="1365">
        <f t="shared" si="6"/>
        <v>0</v>
      </c>
      <c r="X43" s="1365">
        <f t="shared" si="7"/>
        <v>1481530.303575</v>
      </c>
      <c r="Y43" s="1365">
        <f t="shared" si="8"/>
        <v>0</v>
      </c>
      <c r="AB43" s="1364" t="s">
        <v>552</v>
      </c>
      <c r="AC43" s="1366">
        <v>51822673</v>
      </c>
      <c r="AD43" s="1365">
        <f t="shared" si="9"/>
        <v>53636.466554999999</v>
      </c>
      <c r="AG43" s="1364" t="s">
        <v>548</v>
      </c>
      <c r="AH43" s="1366">
        <v>1431430245</v>
      </c>
      <c r="AI43" s="1366">
        <v>353260716</v>
      </c>
      <c r="AJ43" s="1366">
        <v>353260716</v>
      </c>
      <c r="AK43" s="1366">
        <v>1078169529</v>
      </c>
      <c r="AL43" s="1365">
        <f t="shared" si="10"/>
        <v>1481530.303575</v>
      </c>
      <c r="AM43" s="1365">
        <f t="shared" si="11"/>
        <v>365624.84106000001</v>
      </c>
      <c r="AN43" s="1365">
        <f t="shared" si="12"/>
        <v>365624.84106000001</v>
      </c>
      <c r="AO43" s="1365">
        <f t="shared" si="13"/>
        <v>1115905.462515</v>
      </c>
      <c r="AR43" s="1364" t="s">
        <v>554</v>
      </c>
      <c r="AS43" s="1365">
        <v>0</v>
      </c>
      <c r="AT43" s="1365">
        <f t="shared" si="14"/>
        <v>0</v>
      </c>
      <c r="AW43" s="1364" t="s">
        <v>548</v>
      </c>
      <c r="AX43" s="1366">
        <v>1431430245</v>
      </c>
      <c r="AY43" s="1366">
        <v>353260716</v>
      </c>
      <c r="AZ43" s="1366">
        <v>353260716</v>
      </c>
      <c r="BA43" s="1366">
        <v>1078169529</v>
      </c>
      <c r="BB43" s="1365">
        <f t="shared" si="15"/>
        <v>1481530.303575</v>
      </c>
      <c r="BC43" s="1365">
        <f t="shared" si="16"/>
        <v>365624.84106000001</v>
      </c>
      <c r="BD43" s="1365">
        <f t="shared" si="17"/>
        <v>365624.84106000001</v>
      </c>
      <c r="BE43" s="1365">
        <f t="shared" si="18"/>
        <v>1115905.462515</v>
      </c>
      <c r="BH43" s="1364" t="s">
        <v>558</v>
      </c>
      <c r="BI43" s="1365">
        <v>104682117</v>
      </c>
      <c r="BJ43" s="1365">
        <f t="shared" si="19"/>
        <v>108345.99109499999</v>
      </c>
      <c r="BM43" s="1364" t="s">
        <v>548</v>
      </c>
      <c r="BN43" s="1365">
        <v>1431430245</v>
      </c>
      <c r="BO43" s="1365">
        <v>353260716</v>
      </c>
      <c r="BP43" s="1365">
        <v>353260716</v>
      </c>
      <c r="BQ43" s="1365">
        <v>1078169529</v>
      </c>
      <c r="BR43" s="1365">
        <f t="shared" si="20"/>
        <v>1481530.303575</v>
      </c>
      <c r="BS43" s="1365">
        <f t="shared" si="21"/>
        <v>365624.84106000001</v>
      </c>
      <c r="BT43" s="1365">
        <f t="shared" si="22"/>
        <v>365624.84106000001</v>
      </c>
      <c r="BU43" s="1365">
        <f t="shared" si="23"/>
        <v>1115905.462515</v>
      </c>
      <c r="BX43" s="1372" t="s">
        <v>552</v>
      </c>
      <c r="BY43" s="1365">
        <v>53395473</v>
      </c>
      <c r="BZ43" s="1365">
        <f t="shared" si="24"/>
        <v>55264.314554999997</v>
      </c>
      <c r="CC43" s="1365" t="s">
        <v>548</v>
      </c>
      <c r="CD43" s="1365">
        <v>1431430245</v>
      </c>
      <c r="CE43" s="1365">
        <v>707157769</v>
      </c>
      <c r="CF43" s="1365">
        <v>707157769</v>
      </c>
      <c r="CG43" s="1365">
        <v>724272476</v>
      </c>
      <c r="CH43" s="1365">
        <f t="shared" si="25"/>
        <v>1481530.303575</v>
      </c>
      <c r="CI43" s="1365">
        <f t="shared" si="26"/>
        <v>731908.2909149999</v>
      </c>
      <c r="CJ43" s="1365">
        <f t="shared" si="27"/>
        <v>731908.2909149999</v>
      </c>
      <c r="CK43" s="1365">
        <f t="shared" si="28"/>
        <v>749622.01266000001</v>
      </c>
      <c r="CN43" s="1372" t="s">
        <v>554</v>
      </c>
      <c r="CO43" s="1365">
        <v>0</v>
      </c>
      <c r="CP43" s="1365">
        <f t="shared" si="29"/>
        <v>0</v>
      </c>
      <c r="CS43" s="1364" t="s">
        <v>548</v>
      </c>
      <c r="CT43" s="1366">
        <v>1431430245</v>
      </c>
      <c r="CU43" s="1366">
        <v>707157769</v>
      </c>
      <c r="CV43" s="1366">
        <v>707157769</v>
      </c>
      <c r="CW43" s="1366">
        <v>724272476</v>
      </c>
      <c r="CX43" s="1365">
        <f t="shared" si="30"/>
        <v>1431430.2450000001</v>
      </c>
      <c r="CY43" s="1365">
        <f t="shared" si="31"/>
        <v>707157.76899999997</v>
      </c>
      <c r="CZ43" s="1365">
        <f t="shared" si="32"/>
        <v>707157.76899999997</v>
      </c>
      <c r="DA43" s="1365">
        <f t="shared" si="33"/>
        <v>724272.47600000002</v>
      </c>
      <c r="DD43" s="1372" t="s">
        <v>559</v>
      </c>
      <c r="DE43" s="1365">
        <v>223259</v>
      </c>
      <c r="DF43" s="1365">
        <f t="shared" si="34"/>
        <v>223.25899999999999</v>
      </c>
      <c r="DJ43" s="1372" t="s">
        <v>548</v>
      </c>
      <c r="DK43" s="1365">
        <v>1431430245</v>
      </c>
      <c r="DL43" s="1365">
        <v>707157769</v>
      </c>
      <c r="DM43" s="1365">
        <v>724272476</v>
      </c>
      <c r="DN43" s="1365">
        <v>707157769</v>
      </c>
      <c r="DO43" s="1365">
        <f t="shared" si="35"/>
        <v>1431430.2450000001</v>
      </c>
      <c r="DP43" s="1365">
        <f t="shared" si="36"/>
        <v>707157.76899999997</v>
      </c>
      <c r="DQ43" s="1365">
        <f t="shared" si="37"/>
        <v>724272.47600000002</v>
      </c>
      <c r="DR43" s="1365">
        <f t="shared" si="38"/>
        <v>707157.76899999997</v>
      </c>
      <c r="DV43" s="1364" t="s">
        <v>552</v>
      </c>
      <c r="DW43" s="1366">
        <v>57658211</v>
      </c>
      <c r="DX43" s="1373">
        <f t="shared" si="39"/>
        <v>57658.211000000003</v>
      </c>
      <c r="EA43" s="1364" t="s">
        <v>548</v>
      </c>
      <c r="EB43" s="1366">
        <v>1431430245</v>
      </c>
      <c r="EC43" s="1366">
        <v>1065233745</v>
      </c>
      <c r="ED43" s="1366">
        <v>1065233745</v>
      </c>
      <c r="EE43" s="1366">
        <v>366196500</v>
      </c>
      <c r="EF43" s="1367">
        <f t="shared" si="40"/>
        <v>1431430.2450000001</v>
      </c>
      <c r="EG43" s="1367">
        <f t="shared" si="41"/>
        <v>1065233.7450000001</v>
      </c>
      <c r="EH43" s="1367">
        <f t="shared" si="42"/>
        <v>1065233.7450000001</v>
      </c>
      <c r="EI43" s="1367">
        <f t="shared" si="43"/>
        <v>366196.5</v>
      </c>
      <c r="EL43" s="1372" t="s">
        <v>554</v>
      </c>
      <c r="EM43" s="1365">
        <v>67378</v>
      </c>
      <c r="EN43" s="1365">
        <f t="shared" si="44"/>
        <v>67.378</v>
      </c>
      <c r="EQ43" s="1364" t="s">
        <v>548</v>
      </c>
      <c r="ER43" s="1366">
        <v>1241430245</v>
      </c>
      <c r="ES43" s="1366">
        <v>1065366728</v>
      </c>
      <c r="ET43" s="1366">
        <v>176063517</v>
      </c>
      <c r="EU43" s="1366">
        <v>1065366728</v>
      </c>
      <c r="EV43" s="1365">
        <f t="shared" si="45"/>
        <v>1241430.2450000001</v>
      </c>
      <c r="EW43" s="1365">
        <f t="shared" si="46"/>
        <v>1065366.7279999999</v>
      </c>
      <c r="EX43" s="1365">
        <f t="shared" si="47"/>
        <v>1065366.7279999999</v>
      </c>
      <c r="EY43" s="1365">
        <f t="shared" si="48"/>
        <v>176063.51699999999</v>
      </c>
      <c r="FB43" s="1372" t="s">
        <v>362</v>
      </c>
      <c r="FC43" s="1365">
        <v>103685933</v>
      </c>
      <c r="FD43" s="1365">
        <f t="shared" si="49"/>
        <v>103685.933</v>
      </c>
      <c r="FF43" s="1372" t="s">
        <v>548</v>
      </c>
      <c r="FG43" s="1365">
        <v>1140069997</v>
      </c>
      <c r="FH43" s="1365">
        <v>1072739144</v>
      </c>
      <c r="FI43" s="1365">
        <v>1072739144</v>
      </c>
      <c r="FJ43" s="1365">
        <v>67330853</v>
      </c>
      <c r="FK43" s="1367">
        <f t="shared" si="50"/>
        <v>1140069.997</v>
      </c>
      <c r="FL43" s="1367">
        <f t="shared" si="51"/>
        <v>1072739.1440000001</v>
      </c>
      <c r="FM43" s="1367">
        <f t="shared" si="52"/>
        <v>1072739.1440000001</v>
      </c>
      <c r="FN43" s="1367">
        <f t="shared" si="53"/>
        <v>67330.853000000003</v>
      </c>
      <c r="FQ43" s="1364" t="s">
        <v>549</v>
      </c>
      <c r="FR43" s="1366">
        <v>12496794</v>
      </c>
      <c r="FS43" s="1365">
        <f t="shared" si="54"/>
        <v>12496.794</v>
      </c>
      <c r="FV43" s="1364" t="s">
        <v>548</v>
      </c>
      <c r="FW43" s="1366">
        <v>1445153819</v>
      </c>
      <c r="FX43" s="1366">
        <v>1445153819</v>
      </c>
      <c r="FY43" s="1366">
        <v>1445153819</v>
      </c>
      <c r="FZ43" s="1366">
        <v>0</v>
      </c>
      <c r="GA43" s="1367">
        <f t="shared" si="55"/>
        <v>1445153.8189999999</v>
      </c>
      <c r="GB43" s="1367">
        <f t="shared" si="56"/>
        <v>1445153.8189999999</v>
      </c>
      <c r="GC43" s="1367">
        <f t="shared" si="57"/>
        <v>1445153.8189999999</v>
      </c>
      <c r="GD43" s="1367">
        <f t="shared" si="58"/>
        <v>0</v>
      </c>
    </row>
    <row r="44" spans="1:186" ht="15" customHeight="1" x14ac:dyDescent="0.2">
      <c r="A44" s="1364" t="s">
        <v>549</v>
      </c>
      <c r="B44" s="1366">
        <v>50666759</v>
      </c>
      <c r="C44" s="1366">
        <v>0</v>
      </c>
      <c r="D44" s="1366">
        <v>50666759</v>
      </c>
      <c r="E44" s="1366">
        <v>0</v>
      </c>
      <c r="F44" s="1366">
        <f t="shared" si="0"/>
        <v>52440.095564999996</v>
      </c>
      <c r="G44" s="1366">
        <f t="shared" si="1"/>
        <v>0</v>
      </c>
      <c r="H44" s="1366">
        <f t="shared" si="2"/>
        <v>52440.095564999996</v>
      </c>
      <c r="I44" s="1366">
        <f t="shared" si="3"/>
        <v>0</v>
      </c>
      <c r="L44" s="1364" t="s">
        <v>363</v>
      </c>
      <c r="M44" s="1366">
        <v>1639552</v>
      </c>
      <c r="N44" s="1366">
        <f t="shared" si="4"/>
        <v>1696.9363199999998</v>
      </c>
      <c r="Q44" s="1364" t="s">
        <v>549</v>
      </c>
      <c r="R44" s="1366">
        <v>50666759</v>
      </c>
      <c r="S44" s="1366">
        <v>0</v>
      </c>
      <c r="T44" s="1366">
        <v>50666759</v>
      </c>
      <c r="U44" s="1366">
        <v>0</v>
      </c>
      <c r="V44" s="1365">
        <f t="shared" si="5"/>
        <v>52440.095564999996</v>
      </c>
      <c r="W44" s="1365">
        <f t="shared" si="6"/>
        <v>0</v>
      </c>
      <c r="X44" s="1365">
        <f t="shared" si="7"/>
        <v>52440.095564999996</v>
      </c>
      <c r="Y44" s="1365">
        <f t="shared" si="8"/>
        <v>0</v>
      </c>
      <c r="AB44" s="1364" t="s">
        <v>553</v>
      </c>
      <c r="AC44" s="1366">
        <v>343288252</v>
      </c>
      <c r="AD44" s="1365">
        <f t="shared" si="9"/>
        <v>355303.34081999992</v>
      </c>
      <c r="AG44" s="1364" t="s">
        <v>549</v>
      </c>
      <c r="AH44" s="1366">
        <v>50666759</v>
      </c>
      <c r="AI44" s="1366">
        <v>12566007</v>
      </c>
      <c r="AJ44" s="1366">
        <v>12566007</v>
      </c>
      <c r="AK44" s="1366">
        <v>38100752</v>
      </c>
      <c r="AL44" s="1365">
        <f t="shared" si="10"/>
        <v>52440.095564999996</v>
      </c>
      <c r="AM44" s="1365">
        <f t="shared" si="11"/>
        <v>13005.817244999998</v>
      </c>
      <c r="AN44" s="1365">
        <f t="shared" si="12"/>
        <v>13005.817244999998</v>
      </c>
      <c r="AO44" s="1365">
        <f t="shared" si="13"/>
        <v>39434.278319999998</v>
      </c>
      <c r="AR44" s="1364" t="s">
        <v>357</v>
      </c>
      <c r="AS44" s="1365">
        <v>0</v>
      </c>
      <c r="AT44" s="1365">
        <f t="shared" si="14"/>
        <v>0</v>
      </c>
      <c r="AW44" s="1364" t="s">
        <v>549</v>
      </c>
      <c r="AX44" s="1366">
        <v>50666759</v>
      </c>
      <c r="AY44" s="1366">
        <v>12566007</v>
      </c>
      <c r="AZ44" s="1366">
        <v>12566007</v>
      </c>
      <c r="BA44" s="1366">
        <v>38100752</v>
      </c>
      <c r="BB44" s="1365">
        <f t="shared" si="15"/>
        <v>52440.095564999996</v>
      </c>
      <c r="BC44" s="1365">
        <f t="shared" si="16"/>
        <v>13005.817244999998</v>
      </c>
      <c r="BD44" s="1365">
        <f t="shared" si="17"/>
        <v>13005.817244999998</v>
      </c>
      <c r="BE44" s="1365">
        <f t="shared" si="18"/>
        <v>39434.278319999998</v>
      </c>
      <c r="BH44" s="1364" t="s">
        <v>559</v>
      </c>
      <c r="BI44" s="1365">
        <v>1325810</v>
      </c>
      <c r="BJ44" s="1365">
        <f t="shared" si="19"/>
        <v>1372.2133499999998</v>
      </c>
      <c r="BM44" s="1364" t="s">
        <v>549</v>
      </c>
      <c r="BN44" s="1365">
        <v>50666759</v>
      </c>
      <c r="BO44" s="1365">
        <v>12566007</v>
      </c>
      <c r="BP44" s="1365">
        <v>12566007</v>
      </c>
      <c r="BQ44" s="1365">
        <v>38100752</v>
      </c>
      <c r="BR44" s="1365">
        <f t="shared" si="20"/>
        <v>52440.095564999996</v>
      </c>
      <c r="BS44" s="1365">
        <f t="shared" si="21"/>
        <v>13005.817244999998</v>
      </c>
      <c r="BT44" s="1365">
        <f t="shared" si="22"/>
        <v>13005.817244999998</v>
      </c>
      <c r="BU44" s="1365">
        <f t="shared" si="23"/>
        <v>39434.278319999998</v>
      </c>
      <c r="BX44" s="1372" t="s">
        <v>553</v>
      </c>
      <c r="BY44" s="1365">
        <v>341206097</v>
      </c>
      <c r="BZ44" s="1365">
        <f t="shared" si="24"/>
        <v>353148.31039499998</v>
      </c>
      <c r="CC44" s="1365" t="s">
        <v>549</v>
      </c>
      <c r="CD44" s="1365">
        <v>50666759</v>
      </c>
      <c r="CE44" s="1365">
        <v>24761169</v>
      </c>
      <c r="CF44" s="1365">
        <v>24761169</v>
      </c>
      <c r="CG44" s="1365">
        <v>25905590</v>
      </c>
      <c r="CH44" s="1365">
        <f t="shared" si="25"/>
        <v>52440.095564999996</v>
      </c>
      <c r="CI44" s="1365">
        <f t="shared" si="26"/>
        <v>25627.809914999998</v>
      </c>
      <c r="CJ44" s="1365">
        <f t="shared" si="27"/>
        <v>25627.809914999998</v>
      </c>
      <c r="CK44" s="1365">
        <f t="shared" si="28"/>
        <v>26812.285649999998</v>
      </c>
      <c r="CN44" s="1372" t="s">
        <v>357</v>
      </c>
      <c r="CO44" s="1365">
        <v>0</v>
      </c>
      <c r="CP44" s="1365">
        <f t="shared" si="29"/>
        <v>0</v>
      </c>
      <c r="CS44" s="1364" t="s">
        <v>549</v>
      </c>
      <c r="CT44" s="1366">
        <v>50666759</v>
      </c>
      <c r="CU44" s="1366">
        <v>24761169</v>
      </c>
      <c r="CV44" s="1366">
        <v>24761169</v>
      </c>
      <c r="CW44" s="1366">
        <v>25905590</v>
      </c>
      <c r="CX44" s="1365">
        <f t="shared" si="30"/>
        <v>50666.758999999998</v>
      </c>
      <c r="CY44" s="1365">
        <f t="shared" si="31"/>
        <v>24761.169000000002</v>
      </c>
      <c r="CZ44" s="1365">
        <f t="shared" si="32"/>
        <v>24761.169000000002</v>
      </c>
      <c r="DA44" s="1365">
        <f t="shared" si="33"/>
        <v>25905.59</v>
      </c>
      <c r="DD44" s="1372" t="s">
        <v>363</v>
      </c>
      <c r="DE44" s="1365">
        <v>4662592</v>
      </c>
      <c r="DF44" s="1365">
        <f t="shared" si="34"/>
        <v>4662.5919999999996</v>
      </c>
      <c r="DJ44" s="1372" t="s">
        <v>549</v>
      </c>
      <c r="DK44" s="1365">
        <v>50666759</v>
      </c>
      <c r="DL44" s="1365">
        <v>24761169</v>
      </c>
      <c r="DM44" s="1365">
        <v>25905590</v>
      </c>
      <c r="DN44" s="1365">
        <v>24761169</v>
      </c>
      <c r="DO44" s="1365">
        <f t="shared" si="35"/>
        <v>50666.758999999998</v>
      </c>
      <c r="DP44" s="1365">
        <f t="shared" si="36"/>
        <v>24761.169000000002</v>
      </c>
      <c r="DQ44" s="1365">
        <f t="shared" si="37"/>
        <v>25905.59</v>
      </c>
      <c r="DR44" s="1365">
        <f t="shared" si="38"/>
        <v>24761.169000000002</v>
      </c>
      <c r="DV44" s="1364" t="s">
        <v>553</v>
      </c>
      <c r="DW44" s="1366">
        <v>342299470</v>
      </c>
      <c r="DX44" s="1373">
        <f t="shared" si="39"/>
        <v>342299.47</v>
      </c>
      <c r="EA44" s="1364" t="s">
        <v>549</v>
      </c>
      <c r="EB44" s="1366">
        <v>50666759</v>
      </c>
      <c r="EC44" s="1366">
        <v>36982643</v>
      </c>
      <c r="ED44" s="1366">
        <v>36982643</v>
      </c>
      <c r="EE44" s="1366">
        <v>13684116</v>
      </c>
      <c r="EF44" s="1367">
        <f t="shared" si="40"/>
        <v>50666.758999999998</v>
      </c>
      <c r="EG44" s="1367">
        <f t="shared" si="41"/>
        <v>36982.642999999996</v>
      </c>
      <c r="EH44" s="1367">
        <f t="shared" si="42"/>
        <v>36982.642999999996</v>
      </c>
      <c r="EI44" s="1367">
        <f t="shared" si="43"/>
        <v>13684.116</v>
      </c>
      <c r="EL44" s="1372" t="s">
        <v>357</v>
      </c>
      <c r="EM44" s="1365">
        <v>0</v>
      </c>
      <c r="EN44" s="1365">
        <f t="shared" si="44"/>
        <v>0</v>
      </c>
      <c r="EQ44" s="1364" t="s">
        <v>549</v>
      </c>
      <c r="ER44" s="1366">
        <v>50666759</v>
      </c>
      <c r="ES44" s="1366">
        <v>36982643</v>
      </c>
      <c r="ET44" s="1366">
        <v>13684116</v>
      </c>
      <c r="EU44" s="1366">
        <v>36982643</v>
      </c>
      <c r="EV44" s="1365">
        <f t="shared" si="45"/>
        <v>50666.758999999998</v>
      </c>
      <c r="EW44" s="1365">
        <f t="shared" si="46"/>
        <v>36982.642999999996</v>
      </c>
      <c r="EX44" s="1365">
        <f t="shared" si="47"/>
        <v>36982.642999999996</v>
      </c>
      <c r="EY44" s="1365">
        <f t="shared" si="48"/>
        <v>13684.116</v>
      </c>
      <c r="FB44" s="1372" t="s">
        <v>557</v>
      </c>
      <c r="FC44" s="1365">
        <v>92354306</v>
      </c>
      <c r="FD44" s="1365">
        <f t="shared" si="49"/>
        <v>92354.305999999997</v>
      </c>
      <c r="FF44" s="1372" t="s">
        <v>549</v>
      </c>
      <c r="FG44" s="1365">
        <v>50666759</v>
      </c>
      <c r="FH44" s="1365">
        <v>36982643</v>
      </c>
      <c r="FI44" s="1365">
        <v>36982643</v>
      </c>
      <c r="FJ44" s="1365">
        <v>13684116</v>
      </c>
      <c r="FK44" s="1367">
        <f t="shared" si="50"/>
        <v>50666.758999999998</v>
      </c>
      <c r="FL44" s="1367">
        <f t="shared" si="51"/>
        <v>36982.642999999996</v>
      </c>
      <c r="FM44" s="1367">
        <f t="shared" si="52"/>
        <v>36982.642999999996</v>
      </c>
      <c r="FN44" s="1367">
        <f t="shared" si="53"/>
        <v>13684.116</v>
      </c>
      <c r="FQ44" s="1364" t="s">
        <v>550</v>
      </c>
      <c r="FR44" s="1366">
        <v>0</v>
      </c>
      <c r="FS44" s="1365">
        <f t="shared" si="54"/>
        <v>0</v>
      </c>
      <c r="FV44" s="1364" t="s">
        <v>549</v>
      </c>
      <c r="FW44" s="1366">
        <v>49479437</v>
      </c>
      <c r="FX44" s="1366">
        <v>49479437</v>
      </c>
      <c r="FY44" s="1366">
        <v>49479437</v>
      </c>
      <c r="FZ44" s="1366">
        <v>0</v>
      </c>
      <c r="GA44" s="1367">
        <f t="shared" si="55"/>
        <v>49479.436999999998</v>
      </c>
      <c r="GB44" s="1367">
        <f t="shared" si="56"/>
        <v>49479.436999999998</v>
      </c>
      <c r="GC44" s="1367">
        <f t="shared" si="57"/>
        <v>49479.436999999998</v>
      </c>
      <c r="GD44" s="1367">
        <f t="shared" si="58"/>
        <v>0</v>
      </c>
    </row>
    <row r="45" spans="1:186" ht="15" customHeight="1" x14ac:dyDescent="0.2">
      <c r="A45" s="1364" t="s">
        <v>550</v>
      </c>
      <c r="B45" s="1366">
        <v>55235102</v>
      </c>
      <c r="C45" s="1366">
        <v>0</v>
      </c>
      <c r="D45" s="1366">
        <v>55235102</v>
      </c>
      <c r="E45" s="1366">
        <v>0</v>
      </c>
      <c r="F45" s="1366">
        <f t="shared" si="0"/>
        <v>57168.330569999991</v>
      </c>
      <c r="G45" s="1366">
        <f t="shared" si="1"/>
        <v>0</v>
      </c>
      <c r="H45" s="1366">
        <f t="shared" si="2"/>
        <v>57168.330569999991</v>
      </c>
      <c r="I45" s="1366">
        <f t="shared" si="3"/>
        <v>0</v>
      </c>
      <c r="L45" s="1364" t="s">
        <v>365</v>
      </c>
      <c r="M45" s="1366">
        <v>81155466</v>
      </c>
      <c r="N45" s="1366">
        <f t="shared" si="4"/>
        <v>83995.907309999995</v>
      </c>
      <c r="Q45" s="1364" t="s">
        <v>550</v>
      </c>
      <c r="R45" s="1366">
        <v>55235102</v>
      </c>
      <c r="S45" s="1366">
        <v>0</v>
      </c>
      <c r="T45" s="1366">
        <v>55235102</v>
      </c>
      <c r="U45" s="1366">
        <v>0</v>
      </c>
      <c r="V45" s="1365">
        <f t="shared" si="5"/>
        <v>57168.330569999991</v>
      </c>
      <c r="W45" s="1365">
        <f t="shared" si="6"/>
        <v>0</v>
      </c>
      <c r="X45" s="1365">
        <f t="shared" si="7"/>
        <v>57168.330569999991</v>
      </c>
      <c r="Y45" s="1365">
        <f t="shared" si="8"/>
        <v>0</v>
      </c>
      <c r="AB45" s="1364" t="s">
        <v>554</v>
      </c>
      <c r="AC45" s="1366">
        <v>178985287</v>
      </c>
      <c r="AD45" s="1365">
        <f t="shared" si="9"/>
        <v>185249.77204499999</v>
      </c>
      <c r="AG45" s="1364" t="s">
        <v>550</v>
      </c>
      <c r="AH45" s="1366">
        <v>55235102</v>
      </c>
      <c r="AI45" s="1366">
        <v>0</v>
      </c>
      <c r="AJ45" s="1366">
        <v>0</v>
      </c>
      <c r="AK45" s="1366">
        <v>55235102</v>
      </c>
      <c r="AL45" s="1365">
        <f t="shared" si="10"/>
        <v>57168.330569999991</v>
      </c>
      <c r="AM45" s="1365">
        <f t="shared" si="11"/>
        <v>0</v>
      </c>
      <c r="AN45" s="1365">
        <f t="shared" si="12"/>
        <v>0</v>
      </c>
      <c r="AO45" s="1365">
        <f t="shared" si="13"/>
        <v>57168.330569999991</v>
      </c>
      <c r="AR45" s="1364" t="s">
        <v>358</v>
      </c>
      <c r="AS45" s="1365">
        <v>40582861</v>
      </c>
      <c r="AT45" s="1365">
        <f t="shared" si="14"/>
        <v>42003.261134999993</v>
      </c>
      <c r="AW45" s="1364" t="s">
        <v>550</v>
      </c>
      <c r="AX45" s="1366">
        <v>55235102</v>
      </c>
      <c r="AY45" s="1366">
        <v>0</v>
      </c>
      <c r="AZ45" s="1366">
        <v>0</v>
      </c>
      <c r="BA45" s="1366">
        <v>55235102</v>
      </c>
      <c r="BB45" s="1365">
        <f t="shared" si="15"/>
        <v>57168.330569999991</v>
      </c>
      <c r="BC45" s="1365">
        <f t="shared" si="16"/>
        <v>0</v>
      </c>
      <c r="BD45" s="1365">
        <f t="shared" si="17"/>
        <v>0</v>
      </c>
      <c r="BE45" s="1365">
        <f t="shared" si="18"/>
        <v>57168.330569999991</v>
      </c>
      <c r="BH45" s="1364" t="s">
        <v>365</v>
      </c>
      <c r="BI45" s="1365">
        <v>158665057</v>
      </c>
      <c r="BJ45" s="1365">
        <f t="shared" si="19"/>
        <v>164218.33399499999</v>
      </c>
      <c r="BM45" s="1364" t="s">
        <v>550</v>
      </c>
      <c r="BN45" s="1365">
        <v>55235102</v>
      </c>
      <c r="BO45" s="1365">
        <v>0</v>
      </c>
      <c r="BP45" s="1365">
        <v>0</v>
      </c>
      <c r="BQ45" s="1365">
        <v>55235102</v>
      </c>
      <c r="BR45" s="1365">
        <f t="shared" si="20"/>
        <v>57168.330569999991</v>
      </c>
      <c r="BS45" s="1365">
        <f t="shared" si="21"/>
        <v>0</v>
      </c>
      <c r="BT45" s="1365">
        <f t="shared" si="22"/>
        <v>0</v>
      </c>
      <c r="BU45" s="1365">
        <f t="shared" si="23"/>
        <v>57168.330569999991</v>
      </c>
      <c r="BX45" s="1372" t="s">
        <v>554</v>
      </c>
      <c r="BY45" s="1365">
        <v>179307698</v>
      </c>
      <c r="BZ45" s="1365">
        <f t="shared" si="24"/>
        <v>185583.46742999999</v>
      </c>
      <c r="CC45" s="1365" t="s">
        <v>550</v>
      </c>
      <c r="CD45" s="1365">
        <v>55235102</v>
      </c>
      <c r="CE45" s="1365">
        <v>0</v>
      </c>
      <c r="CF45" s="1365">
        <v>0</v>
      </c>
      <c r="CG45" s="1365">
        <v>55235102</v>
      </c>
      <c r="CH45" s="1365">
        <f t="shared" si="25"/>
        <v>57168.330569999991</v>
      </c>
      <c r="CI45" s="1365">
        <f t="shared" si="26"/>
        <v>0</v>
      </c>
      <c r="CJ45" s="1365">
        <f t="shared" si="27"/>
        <v>0</v>
      </c>
      <c r="CK45" s="1365">
        <f t="shared" si="28"/>
        <v>57168.330569999991</v>
      </c>
      <c r="CN45" s="1372" t="s">
        <v>358</v>
      </c>
      <c r="CO45" s="1365">
        <v>33676787</v>
      </c>
      <c r="CP45" s="1365">
        <f t="shared" si="29"/>
        <v>33676.786999999997</v>
      </c>
      <c r="CS45" s="1364" t="s">
        <v>550</v>
      </c>
      <c r="CT45" s="1366">
        <v>55235102</v>
      </c>
      <c r="CU45" s="1366">
        <v>0</v>
      </c>
      <c r="CV45" s="1366">
        <v>0</v>
      </c>
      <c r="CW45" s="1366">
        <v>55235102</v>
      </c>
      <c r="CX45" s="1365">
        <f t="shared" si="30"/>
        <v>55235.101999999999</v>
      </c>
      <c r="CY45" s="1365">
        <f t="shared" si="31"/>
        <v>0</v>
      </c>
      <c r="CZ45" s="1365">
        <f t="shared" si="32"/>
        <v>0</v>
      </c>
      <c r="DA45" s="1365">
        <f t="shared" si="33"/>
        <v>55235.101999999999</v>
      </c>
      <c r="DD45" s="1372" t="s">
        <v>365</v>
      </c>
      <c r="DE45" s="1365">
        <v>637910981</v>
      </c>
      <c r="DF45" s="1365">
        <f t="shared" si="34"/>
        <v>637910.98100000003</v>
      </c>
      <c r="DJ45" s="1372" t="s">
        <v>550</v>
      </c>
      <c r="DK45" s="1365">
        <v>55235102</v>
      </c>
      <c r="DL45" s="1365">
        <v>0</v>
      </c>
      <c r="DM45" s="1365">
        <v>55235102</v>
      </c>
      <c r="DN45" s="1365">
        <v>0</v>
      </c>
      <c r="DO45" s="1365">
        <f t="shared" si="35"/>
        <v>55235.101999999999</v>
      </c>
      <c r="DP45" s="1365">
        <f t="shared" si="36"/>
        <v>0</v>
      </c>
      <c r="DQ45" s="1365">
        <f t="shared" si="37"/>
        <v>55235.101999999999</v>
      </c>
      <c r="DR45" s="1365">
        <f t="shared" si="38"/>
        <v>0</v>
      </c>
      <c r="DV45" s="1364" t="s">
        <v>554</v>
      </c>
      <c r="DW45" s="1366">
        <v>181425089</v>
      </c>
      <c r="DX45" s="1373">
        <f t="shared" si="39"/>
        <v>181425.08900000001</v>
      </c>
      <c r="EA45" s="1364" t="s">
        <v>550</v>
      </c>
      <c r="EB45" s="1366">
        <v>55235102</v>
      </c>
      <c r="EC45" s="1366">
        <v>0</v>
      </c>
      <c r="ED45" s="1366">
        <v>0</v>
      </c>
      <c r="EE45" s="1366">
        <v>55235102</v>
      </c>
      <c r="EF45" s="1367">
        <f t="shared" si="40"/>
        <v>55235.101999999999</v>
      </c>
      <c r="EG45" s="1367">
        <f t="shared" si="41"/>
        <v>0</v>
      </c>
      <c r="EH45" s="1367">
        <f t="shared" si="42"/>
        <v>0</v>
      </c>
      <c r="EI45" s="1367">
        <f t="shared" si="43"/>
        <v>55235.101999999999</v>
      </c>
      <c r="EL45" s="1372" t="s">
        <v>358</v>
      </c>
      <c r="EM45" s="1365">
        <v>38159401</v>
      </c>
      <c r="EN45" s="1365">
        <f t="shared" si="44"/>
        <v>38159.400999999998</v>
      </c>
      <c r="EQ45" s="1364" t="s">
        <v>550</v>
      </c>
      <c r="ER45" s="1366">
        <v>55235102</v>
      </c>
      <c r="ES45" s="1366">
        <v>0</v>
      </c>
      <c r="ET45" s="1366">
        <v>55235102</v>
      </c>
      <c r="EU45" s="1366">
        <v>0</v>
      </c>
      <c r="EV45" s="1365">
        <f t="shared" si="45"/>
        <v>55235.101999999999</v>
      </c>
      <c r="EW45" s="1365">
        <f t="shared" si="46"/>
        <v>0</v>
      </c>
      <c r="EX45" s="1365">
        <f t="shared" si="47"/>
        <v>0</v>
      </c>
      <c r="EY45" s="1365">
        <f t="shared" si="48"/>
        <v>55235.101999999999</v>
      </c>
      <c r="FB45" s="1372" t="s">
        <v>558</v>
      </c>
      <c r="FC45" s="1365">
        <v>91252222</v>
      </c>
      <c r="FD45" s="1365">
        <f t="shared" si="49"/>
        <v>91252.221999999994</v>
      </c>
      <c r="FF45" s="1372" t="s">
        <v>550</v>
      </c>
      <c r="FG45" s="1365">
        <v>55235102</v>
      </c>
      <c r="FH45" s="1365">
        <v>0</v>
      </c>
      <c r="FI45" s="1365">
        <v>0</v>
      </c>
      <c r="FJ45" s="1365">
        <v>55235102</v>
      </c>
      <c r="FK45" s="1367">
        <f t="shared" si="50"/>
        <v>55235.101999999999</v>
      </c>
      <c r="FL45" s="1367">
        <f t="shared" si="51"/>
        <v>0</v>
      </c>
      <c r="FM45" s="1367">
        <f t="shared" si="52"/>
        <v>0</v>
      </c>
      <c r="FN45" s="1367">
        <f t="shared" si="53"/>
        <v>55235.101999999999</v>
      </c>
      <c r="FQ45" s="1364" t="s">
        <v>868</v>
      </c>
      <c r="FR45" s="1366">
        <v>0</v>
      </c>
      <c r="FS45" s="1365">
        <f t="shared" si="54"/>
        <v>0</v>
      </c>
      <c r="FV45" s="1364" t="s">
        <v>550</v>
      </c>
      <c r="FW45" s="1366">
        <v>0</v>
      </c>
      <c r="FX45" s="1366">
        <v>0</v>
      </c>
      <c r="FY45" s="1366">
        <v>0</v>
      </c>
      <c r="FZ45" s="1366">
        <v>0</v>
      </c>
      <c r="GA45" s="1367">
        <f t="shared" si="55"/>
        <v>0</v>
      </c>
      <c r="GB45" s="1367">
        <f t="shared" si="56"/>
        <v>0</v>
      </c>
      <c r="GC45" s="1367">
        <f t="shared" si="57"/>
        <v>0</v>
      </c>
      <c r="GD45" s="1367">
        <f t="shared" si="58"/>
        <v>0</v>
      </c>
    </row>
    <row r="46" spans="1:186" ht="15" customHeight="1" x14ac:dyDescent="0.2">
      <c r="A46" s="1364" t="s">
        <v>868</v>
      </c>
      <c r="B46" s="1366">
        <v>12936000</v>
      </c>
      <c r="C46" s="1366">
        <v>12936000</v>
      </c>
      <c r="D46" s="1366">
        <v>0</v>
      </c>
      <c r="E46" s="1366">
        <v>12936000</v>
      </c>
      <c r="F46" s="1366">
        <f t="shared" si="0"/>
        <v>13388.759999999998</v>
      </c>
      <c r="G46" s="1366">
        <f t="shared" si="1"/>
        <v>13388.759999999998</v>
      </c>
      <c r="H46" s="1366">
        <f t="shared" si="2"/>
        <v>0</v>
      </c>
      <c r="I46" s="1366">
        <f t="shared" si="3"/>
        <v>13388.759999999998</v>
      </c>
      <c r="L46" s="1364" t="s">
        <v>366</v>
      </c>
      <c r="M46" s="1366">
        <v>7043385</v>
      </c>
      <c r="N46" s="1366">
        <f t="shared" si="4"/>
        <v>7289.9034750000001</v>
      </c>
      <c r="Q46" s="1364" t="s">
        <v>868</v>
      </c>
      <c r="R46" s="1366">
        <v>156780800</v>
      </c>
      <c r="S46" s="1366">
        <v>26012800</v>
      </c>
      <c r="T46" s="1366">
        <v>130768000</v>
      </c>
      <c r="U46" s="1366">
        <v>26012800</v>
      </c>
      <c r="V46" s="1365">
        <f t="shared" si="5"/>
        <v>162268.12799999997</v>
      </c>
      <c r="W46" s="1365">
        <f t="shared" si="6"/>
        <v>26923.247999999996</v>
      </c>
      <c r="X46" s="1365">
        <f t="shared" si="7"/>
        <v>135344.87999999998</v>
      </c>
      <c r="Y46" s="1365">
        <f t="shared" si="8"/>
        <v>26923.247999999996</v>
      </c>
      <c r="AB46" s="1364" t="s">
        <v>357</v>
      </c>
      <c r="AC46" s="1366">
        <v>164302965</v>
      </c>
      <c r="AD46" s="1365">
        <f t="shared" si="9"/>
        <v>170053.56877499999</v>
      </c>
      <c r="AG46" s="1364" t="s">
        <v>868</v>
      </c>
      <c r="AH46" s="1366">
        <v>156780800</v>
      </c>
      <c r="AI46" s="1366">
        <v>39248000</v>
      </c>
      <c r="AJ46" s="1366">
        <v>39248000</v>
      </c>
      <c r="AK46" s="1366">
        <v>117532800</v>
      </c>
      <c r="AL46" s="1365">
        <f t="shared" si="10"/>
        <v>162268.12799999997</v>
      </c>
      <c r="AM46" s="1365">
        <f t="shared" si="11"/>
        <v>40621.68</v>
      </c>
      <c r="AN46" s="1365">
        <f t="shared" si="12"/>
        <v>40621.68</v>
      </c>
      <c r="AO46" s="1365">
        <f t="shared" si="13"/>
        <v>121646.44799999999</v>
      </c>
      <c r="AR46" s="1364" t="s">
        <v>555</v>
      </c>
      <c r="AS46" s="1365">
        <v>20792567</v>
      </c>
      <c r="AT46" s="1365">
        <f t="shared" si="14"/>
        <v>21520.306844999999</v>
      </c>
      <c r="AW46" s="1364" t="s">
        <v>868</v>
      </c>
      <c r="AX46" s="1366">
        <v>156780800</v>
      </c>
      <c r="AY46" s="1366">
        <v>52448000</v>
      </c>
      <c r="AZ46" s="1366">
        <v>52448000</v>
      </c>
      <c r="BA46" s="1366">
        <v>104332800</v>
      </c>
      <c r="BB46" s="1365">
        <f t="shared" si="15"/>
        <v>162268.12799999997</v>
      </c>
      <c r="BC46" s="1365">
        <f t="shared" si="16"/>
        <v>54283.679999999993</v>
      </c>
      <c r="BD46" s="1365">
        <f t="shared" si="17"/>
        <v>54283.679999999993</v>
      </c>
      <c r="BE46" s="1365">
        <f t="shared" si="18"/>
        <v>107984.44799999999</v>
      </c>
      <c r="BH46" s="1364" t="s">
        <v>366</v>
      </c>
      <c r="BI46" s="1365">
        <v>3829192</v>
      </c>
      <c r="BJ46" s="1365">
        <f t="shared" si="19"/>
        <v>3963.2137199999997</v>
      </c>
      <c r="BM46" s="1364" t="s">
        <v>868</v>
      </c>
      <c r="BN46" s="1365">
        <v>156780800</v>
      </c>
      <c r="BO46" s="1365">
        <v>64803200</v>
      </c>
      <c r="BP46" s="1365">
        <v>64803200</v>
      </c>
      <c r="BQ46" s="1365">
        <v>91977600</v>
      </c>
      <c r="BR46" s="1365">
        <f t="shared" si="20"/>
        <v>162268.12799999997</v>
      </c>
      <c r="BS46" s="1365">
        <f t="shared" si="21"/>
        <v>67071.311999999991</v>
      </c>
      <c r="BT46" s="1365">
        <f t="shared" si="22"/>
        <v>67071.311999999991</v>
      </c>
      <c r="BU46" s="1365">
        <f t="shared" si="23"/>
        <v>95196.815999999992</v>
      </c>
      <c r="BX46" s="1372" t="s">
        <v>357</v>
      </c>
      <c r="BY46" s="1365">
        <v>161898399</v>
      </c>
      <c r="BZ46" s="1365">
        <f t="shared" si="24"/>
        <v>167564.84296499999</v>
      </c>
      <c r="CC46" s="1365" t="s">
        <v>868</v>
      </c>
      <c r="CD46" s="1365">
        <v>156780800</v>
      </c>
      <c r="CE46" s="1365">
        <v>77440000</v>
      </c>
      <c r="CF46" s="1365">
        <v>77440000</v>
      </c>
      <c r="CG46" s="1365">
        <v>79340800</v>
      </c>
      <c r="CH46" s="1365">
        <f t="shared" si="25"/>
        <v>162268.12799999997</v>
      </c>
      <c r="CI46" s="1365">
        <f t="shared" si="26"/>
        <v>80150.399999999994</v>
      </c>
      <c r="CJ46" s="1365">
        <f t="shared" si="27"/>
        <v>80150.399999999994</v>
      </c>
      <c r="CK46" s="1365">
        <f t="shared" si="28"/>
        <v>82117.728000000003</v>
      </c>
      <c r="CN46" s="1372" t="s">
        <v>555</v>
      </c>
      <c r="CO46" s="1365">
        <v>20564293</v>
      </c>
      <c r="CP46" s="1365">
        <f t="shared" si="29"/>
        <v>20564.293000000001</v>
      </c>
      <c r="CS46" s="1364" t="s">
        <v>868</v>
      </c>
      <c r="CT46" s="1366">
        <v>156780800</v>
      </c>
      <c r="CU46" s="1366">
        <v>90112000</v>
      </c>
      <c r="CV46" s="1366">
        <v>90112000</v>
      </c>
      <c r="CW46" s="1366">
        <v>66668800</v>
      </c>
      <c r="CX46" s="1365">
        <f t="shared" si="30"/>
        <v>156780.79999999999</v>
      </c>
      <c r="CY46" s="1365">
        <f t="shared" si="31"/>
        <v>90112</v>
      </c>
      <c r="CZ46" s="1365">
        <f t="shared" si="32"/>
        <v>90112</v>
      </c>
      <c r="DA46" s="1365">
        <f t="shared" si="33"/>
        <v>66668.800000000003</v>
      </c>
      <c r="DD46" s="1372" t="s">
        <v>366</v>
      </c>
      <c r="DE46" s="1365">
        <v>2032422</v>
      </c>
      <c r="DF46" s="1365">
        <f t="shared" si="34"/>
        <v>2032.422</v>
      </c>
      <c r="DJ46" s="1372" t="s">
        <v>868</v>
      </c>
      <c r="DK46" s="1365">
        <v>156780800</v>
      </c>
      <c r="DL46" s="1365">
        <v>103215200</v>
      </c>
      <c r="DM46" s="1365">
        <v>53565600</v>
      </c>
      <c r="DN46" s="1365">
        <v>103215200</v>
      </c>
      <c r="DO46" s="1365">
        <f t="shared" si="35"/>
        <v>156780.79999999999</v>
      </c>
      <c r="DP46" s="1365">
        <f t="shared" si="36"/>
        <v>103215.2</v>
      </c>
      <c r="DQ46" s="1365">
        <f t="shared" si="37"/>
        <v>53565.599999999999</v>
      </c>
      <c r="DR46" s="1365">
        <f t="shared" si="38"/>
        <v>103215.2</v>
      </c>
      <c r="DV46" s="1364" t="s">
        <v>357</v>
      </c>
      <c r="DW46" s="1366">
        <v>160874381</v>
      </c>
      <c r="DX46" s="1373">
        <f t="shared" si="39"/>
        <v>160874.38099999999</v>
      </c>
      <c r="EA46" s="1364" t="s">
        <v>868</v>
      </c>
      <c r="EB46" s="1366">
        <v>156780800</v>
      </c>
      <c r="EC46" s="1366">
        <v>103215200</v>
      </c>
      <c r="ED46" s="1366">
        <v>103215200</v>
      </c>
      <c r="EE46" s="1366">
        <v>53565600</v>
      </c>
      <c r="EF46" s="1367">
        <f t="shared" si="40"/>
        <v>156780.79999999999</v>
      </c>
      <c r="EG46" s="1367">
        <f t="shared" si="41"/>
        <v>103215.2</v>
      </c>
      <c r="EH46" s="1367">
        <f t="shared" si="42"/>
        <v>103215.2</v>
      </c>
      <c r="EI46" s="1367">
        <f t="shared" si="43"/>
        <v>53565.599999999999</v>
      </c>
      <c r="EL46" s="1372" t="s">
        <v>555</v>
      </c>
      <c r="EM46" s="1365">
        <v>20946548</v>
      </c>
      <c r="EN46" s="1365">
        <f t="shared" si="44"/>
        <v>20946.547999999999</v>
      </c>
      <c r="EQ46" s="1364" t="s">
        <v>868</v>
      </c>
      <c r="ER46" s="1366">
        <v>156780800</v>
      </c>
      <c r="ES46" s="1366">
        <v>103215200</v>
      </c>
      <c r="ET46" s="1366">
        <v>53565600</v>
      </c>
      <c r="EU46" s="1366">
        <v>103215200</v>
      </c>
      <c r="EV46" s="1365">
        <f t="shared" si="45"/>
        <v>156780.79999999999</v>
      </c>
      <c r="EW46" s="1365">
        <f t="shared" si="46"/>
        <v>103215.2</v>
      </c>
      <c r="EX46" s="1365">
        <f t="shared" si="47"/>
        <v>103215.2</v>
      </c>
      <c r="EY46" s="1365">
        <f t="shared" si="48"/>
        <v>53565.599999999999</v>
      </c>
      <c r="FB46" s="1372" t="s">
        <v>559</v>
      </c>
      <c r="FC46" s="1365">
        <v>1102084</v>
      </c>
      <c r="FD46" s="1365">
        <f t="shared" si="49"/>
        <v>1102.0840000000001</v>
      </c>
      <c r="FF46" s="1372" t="s">
        <v>868</v>
      </c>
      <c r="FG46" s="1365">
        <v>156780800</v>
      </c>
      <c r="FH46" s="1365">
        <v>107175200</v>
      </c>
      <c r="FI46" s="1365">
        <v>107175200</v>
      </c>
      <c r="FJ46" s="1365">
        <v>49605600</v>
      </c>
      <c r="FK46" s="1367">
        <f t="shared" si="50"/>
        <v>156780.79999999999</v>
      </c>
      <c r="FL46" s="1367">
        <f t="shared" si="51"/>
        <v>107175.2</v>
      </c>
      <c r="FM46" s="1367">
        <f t="shared" si="52"/>
        <v>107175.2</v>
      </c>
      <c r="FN46" s="1367">
        <f t="shared" si="53"/>
        <v>49605.599999999999</v>
      </c>
      <c r="FQ46" s="1364" t="s">
        <v>356</v>
      </c>
      <c r="FR46" s="1366">
        <v>61777928</v>
      </c>
      <c r="FS46" s="1365">
        <f t="shared" si="54"/>
        <v>61777.928</v>
      </c>
      <c r="FV46" s="1364" t="s">
        <v>868</v>
      </c>
      <c r="FW46" s="1366">
        <v>107175200</v>
      </c>
      <c r="FX46" s="1366">
        <v>107175200</v>
      </c>
      <c r="FY46" s="1366">
        <v>107175200</v>
      </c>
      <c r="FZ46" s="1366">
        <v>0</v>
      </c>
      <c r="GA46" s="1367">
        <f t="shared" si="55"/>
        <v>107175.2</v>
      </c>
      <c r="GB46" s="1367">
        <f t="shared" si="56"/>
        <v>107175.2</v>
      </c>
      <c r="GC46" s="1367">
        <f t="shared" si="57"/>
        <v>107175.2</v>
      </c>
      <c r="GD46" s="1367">
        <f t="shared" si="58"/>
        <v>0</v>
      </c>
    </row>
    <row r="47" spans="1:186" ht="15" customHeight="1" x14ac:dyDescent="0.2">
      <c r="A47" s="1364" t="s">
        <v>807</v>
      </c>
      <c r="B47" s="1366">
        <v>0</v>
      </c>
      <c r="C47" s="1366">
        <v>0</v>
      </c>
      <c r="D47" s="1366">
        <v>0</v>
      </c>
      <c r="E47" s="1366">
        <v>0</v>
      </c>
      <c r="F47" s="1366">
        <f t="shared" si="0"/>
        <v>0</v>
      </c>
      <c r="G47" s="1366">
        <f t="shared" si="1"/>
        <v>0</v>
      </c>
      <c r="H47" s="1366">
        <f t="shared" si="2"/>
        <v>0</v>
      </c>
      <c r="I47" s="1366">
        <f t="shared" si="3"/>
        <v>0</v>
      </c>
      <c r="L47" s="1364" t="s">
        <v>561</v>
      </c>
      <c r="M47" s="1366">
        <v>750280</v>
      </c>
      <c r="N47" s="1366">
        <f t="shared" si="4"/>
        <v>776.5397999999999</v>
      </c>
      <c r="Q47" s="1364" t="s">
        <v>807</v>
      </c>
      <c r="R47" s="1366">
        <v>0</v>
      </c>
      <c r="S47" s="1366">
        <v>0</v>
      </c>
      <c r="T47" s="1366">
        <v>0</v>
      </c>
      <c r="U47" s="1366">
        <v>0</v>
      </c>
      <c r="V47" s="1365">
        <f t="shared" si="5"/>
        <v>0</v>
      </c>
      <c r="W47" s="1365">
        <f t="shared" si="6"/>
        <v>0</v>
      </c>
      <c r="X47" s="1365">
        <f t="shared" si="7"/>
        <v>0</v>
      </c>
      <c r="Y47" s="1365">
        <f t="shared" si="8"/>
        <v>0</v>
      </c>
      <c r="AB47" s="1364" t="s">
        <v>358</v>
      </c>
      <c r="AC47" s="1366">
        <v>38651775</v>
      </c>
      <c r="AD47" s="1365">
        <f t="shared" si="9"/>
        <v>40004.587124999998</v>
      </c>
      <c r="AG47" s="1364" t="s">
        <v>807</v>
      </c>
      <c r="AH47" s="1366">
        <v>0</v>
      </c>
      <c r="AI47" s="1366">
        <v>0</v>
      </c>
      <c r="AJ47" s="1366">
        <v>0</v>
      </c>
      <c r="AK47" s="1366">
        <v>0</v>
      </c>
      <c r="AL47" s="1365">
        <f t="shared" si="10"/>
        <v>0</v>
      </c>
      <c r="AM47" s="1365">
        <f t="shared" si="11"/>
        <v>0</v>
      </c>
      <c r="AN47" s="1365">
        <f t="shared" si="12"/>
        <v>0</v>
      </c>
      <c r="AO47" s="1365">
        <f t="shared" si="13"/>
        <v>0</v>
      </c>
      <c r="AR47" s="1364" t="s">
        <v>556</v>
      </c>
      <c r="AS47" s="1365">
        <v>7324087</v>
      </c>
      <c r="AT47" s="1365">
        <f t="shared" si="14"/>
        <v>7580.4300450000001</v>
      </c>
      <c r="AW47" s="1364" t="s">
        <v>807</v>
      </c>
      <c r="AX47" s="1366">
        <v>0</v>
      </c>
      <c r="AY47" s="1366">
        <v>0</v>
      </c>
      <c r="AZ47" s="1366">
        <v>0</v>
      </c>
      <c r="BA47" s="1366">
        <v>0</v>
      </c>
      <c r="BB47" s="1365">
        <f t="shared" si="15"/>
        <v>0</v>
      </c>
      <c r="BC47" s="1365">
        <f t="shared" si="16"/>
        <v>0</v>
      </c>
      <c r="BD47" s="1365">
        <f t="shared" si="17"/>
        <v>0</v>
      </c>
      <c r="BE47" s="1365">
        <f t="shared" si="18"/>
        <v>0</v>
      </c>
      <c r="BH47" s="1364" t="s">
        <v>561</v>
      </c>
      <c r="BI47" s="1365">
        <v>3829192</v>
      </c>
      <c r="BJ47" s="1365">
        <f t="shared" si="19"/>
        <v>3963.2137199999997</v>
      </c>
      <c r="BM47" s="1364" t="s">
        <v>807</v>
      </c>
      <c r="BN47" s="1365">
        <v>0</v>
      </c>
      <c r="BO47" s="1365">
        <v>0</v>
      </c>
      <c r="BP47" s="1365">
        <v>0</v>
      </c>
      <c r="BQ47" s="1365">
        <v>0</v>
      </c>
      <c r="BR47" s="1365">
        <f t="shared" si="20"/>
        <v>0</v>
      </c>
      <c r="BS47" s="1365">
        <f t="shared" si="21"/>
        <v>0</v>
      </c>
      <c r="BT47" s="1365">
        <f t="shared" si="22"/>
        <v>0</v>
      </c>
      <c r="BU47" s="1365">
        <f t="shared" si="23"/>
        <v>0</v>
      </c>
      <c r="BX47" s="1372" t="s">
        <v>358</v>
      </c>
      <c r="BY47" s="1365">
        <v>37188557</v>
      </c>
      <c r="BZ47" s="1365">
        <f t="shared" si="24"/>
        <v>38490.156494999996</v>
      </c>
      <c r="CC47" s="1365" t="s">
        <v>807</v>
      </c>
      <c r="CD47" s="1365">
        <v>0</v>
      </c>
      <c r="CE47" s="1365">
        <v>0</v>
      </c>
      <c r="CF47" s="1365">
        <v>0</v>
      </c>
      <c r="CG47" s="1365">
        <v>0</v>
      </c>
      <c r="CH47" s="1365">
        <f t="shared" si="25"/>
        <v>0</v>
      </c>
      <c r="CI47" s="1365">
        <f t="shared" si="26"/>
        <v>0</v>
      </c>
      <c r="CJ47" s="1365">
        <f t="shared" si="27"/>
        <v>0</v>
      </c>
      <c r="CK47" s="1365">
        <f t="shared" si="28"/>
        <v>0</v>
      </c>
      <c r="CN47" s="1372" t="s">
        <v>556</v>
      </c>
      <c r="CO47" s="1365">
        <v>5830708</v>
      </c>
      <c r="CP47" s="1365">
        <f t="shared" si="29"/>
        <v>5830.7079999999996</v>
      </c>
      <c r="CS47" s="1364" t="s">
        <v>807</v>
      </c>
      <c r="CT47" s="1366">
        <v>0</v>
      </c>
      <c r="CU47" s="1366">
        <v>0</v>
      </c>
      <c r="CV47" s="1366">
        <v>0</v>
      </c>
      <c r="CW47" s="1366">
        <v>0</v>
      </c>
      <c r="CX47" s="1365">
        <f t="shared" si="30"/>
        <v>0</v>
      </c>
      <c r="CY47" s="1365">
        <f t="shared" si="31"/>
        <v>0</v>
      </c>
      <c r="CZ47" s="1365">
        <f t="shared" si="32"/>
        <v>0</v>
      </c>
      <c r="DA47" s="1365">
        <f t="shared" si="33"/>
        <v>0</v>
      </c>
      <c r="DD47" s="1372" t="s">
        <v>561</v>
      </c>
      <c r="DE47" s="1365">
        <v>831411</v>
      </c>
      <c r="DF47" s="1365">
        <f t="shared" si="34"/>
        <v>831.41099999999994</v>
      </c>
      <c r="DJ47" s="1372" t="s">
        <v>807</v>
      </c>
      <c r="DK47" s="1365">
        <v>0</v>
      </c>
      <c r="DL47" s="1365">
        <v>0</v>
      </c>
      <c r="DM47" s="1365">
        <v>0</v>
      </c>
      <c r="DN47" s="1365">
        <v>0</v>
      </c>
      <c r="DO47" s="1365">
        <f t="shared" si="35"/>
        <v>0</v>
      </c>
      <c r="DP47" s="1365">
        <f t="shared" si="36"/>
        <v>0</v>
      </c>
      <c r="DQ47" s="1365">
        <f t="shared" si="37"/>
        <v>0</v>
      </c>
      <c r="DR47" s="1365">
        <f t="shared" si="38"/>
        <v>0</v>
      </c>
      <c r="DV47" s="1364" t="s">
        <v>358</v>
      </c>
      <c r="DW47" s="1366">
        <v>36305355</v>
      </c>
      <c r="DX47" s="1373">
        <f t="shared" si="39"/>
        <v>36305.355000000003</v>
      </c>
      <c r="EA47" s="1364" t="s">
        <v>807</v>
      </c>
      <c r="EB47" s="1366">
        <v>0</v>
      </c>
      <c r="EC47" s="1366">
        <v>0</v>
      </c>
      <c r="ED47" s="1366">
        <v>0</v>
      </c>
      <c r="EE47" s="1366">
        <v>0</v>
      </c>
      <c r="EF47" s="1367">
        <f t="shared" si="40"/>
        <v>0</v>
      </c>
      <c r="EG47" s="1367">
        <f t="shared" si="41"/>
        <v>0</v>
      </c>
      <c r="EH47" s="1367">
        <f t="shared" si="42"/>
        <v>0</v>
      </c>
      <c r="EI47" s="1367">
        <f t="shared" si="43"/>
        <v>0</v>
      </c>
      <c r="EL47" s="1372" t="s">
        <v>556</v>
      </c>
      <c r="EM47" s="1365">
        <v>3716201</v>
      </c>
      <c r="EN47" s="1365">
        <f t="shared" si="44"/>
        <v>3716.201</v>
      </c>
      <c r="EQ47" s="1364" t="s">
        <v>807</v>
      </c>
      <c r="ER47" s="1366">
        <v>0</v>
      </c>
      <c r="ES47" s="1366">
        <v>0</v>
      </c>
      <c r="ET47" s="1366">
        <v>0</v>
      </c>
      <c r="EU47" s="1366">
        <v>0</v>
      </c>
      <c r="EV47" s="1365">
        <f t="shared" si="45"/>
        <v>0</v>
      </c>
      <c r="EW47" s="1365">
        <f t="shared" si="46"/>
        <v>0</v>
      </c>
      <c r="EX47" s="1365">
        <f t="shared" si="47"/>
        <v>0</v>
      </c>
      <c r="EY47" s="1365">
        <f t="shared" si="48"/>
        <v>0</v>
      </c>
      <c r="FB47" s="1372" t="s">
        <v>363</v>
      </c>
      <c r="FC47" s="1365">
        <v>11331627</v>
      </c>
      <c r="FD47" s="1365">
        <f t="shared" si="49"/>
        <v>11331.627</v>
      </c>
      <c r="FF47" s="1372" t="s">
        <v>807</v>
      </c>
      <c r="FG47" s="1365">
        <v>0</v>
      </c>
      <c r="FH47" s="1365">
        <v>0</v>
      </c>
      <c r="FI47" s="1365">
        <v>0</v>
      </c>
      <c r="FJ47" s="1365">
        <v>0</v>
      </c>
      <c r="FK47" s="1367">
        <f t="shared" si="50"/>
        <v>0</v>
      </c>
      <c r="FL47" s="1367">
        <f t="shared" si="51"/>
        <v>0</v>
      </c>
      <c r="FM47" s="1367">
        <f t="shared" si="52"/>
        <v>0</v>
      </c>
      <c r="FN47" s="1367">
        <f t="shared" si="53"/>
        <v>0</v>
      </c>
      <c r="FQ47" s="1364" t="s">
        <v>551</v>
      </c>
      <c r="FR47" s="1366">
        <v>6910280</v>
      </c>
      <c r="FS47" s="1365">
        <f t="shared" si="54"/>
        <v>6910.28</v>
      </c>
      <c r="FV47" s="1364" t="s">
        <v>807</v>
      </c>
      <c r="FW47" s="1366">
        <v>0</v>
      </c>
      <c r="FX47" s="1366">
        <v>0</v>
      </c>
      <c r="FY47" s="1366">
        <v>0</v>
      </c>
      <c r="FZ47" s="1366">
        <v>0</v>
      </c>
      <c r="GA47" s="1367">
        <f t="shared" si="55"/>
        <v>0</v>
      </c>
      <c r="GB47" s="1367">
        <f t="shared" si="56"/>
        <v>0</v>
      </c>
      <c r="GC47" s="1367">
        <f t="shared" si="57"/>
        <v>0</v>
      </c>
      <c r="GD47" s="1367">
        <f t="shared" si="58"/>
        <v>0</v>
      </c>
    </row>
    <row r="48" spans="1:186" ht="15" customHeight="1" x14ac:dyDescent="0.2">
      <c r="A48" s="1364" t="s">
        <v>356</v>
      </c>
      <c r="B48" s="1366">
        <v>584702254</v>
      </c>
      <c r="C48" s="1366">
        <v>36536023</v>
      </c>
      <c r="D48" s="1366">
        <v>548166231</v>
      </c>
      <c r="E48" s="1366">
        <v>36536023</v>
      </c>
      <c r="F48" s="1366">
        <f t="shared" si="0"/>
        <v>605166.83288999996</v>
      </c>
      <c r="G48" s="1366">
        <f t="shared" si="1"/>
        <v>37814.783804999999</v>
      </c>
      <c r="H48" s="1366">
        <f t="shared" si="2"/>
        <v>567352.04908499995</v>
      </c>
      <c r="I48" s="1366">
        <f t="shared" si="3"/>
        <v>37814.783804999999</v>
      </c>
      <c r="L48" s="1364" t="s">
        <v>367</v>
      </c>
      <c r="M48" s="1366">
        <v>6293105</v>
      </c>
      <c r="N48" s="1366">
        <f t="shared" si="4"/>
        <v>6513.3636749999987</v>
      </c>
      <c r="Q48" s="1364" t="s">
        <v>356</v>
      </c>
      <c r="R48" s="1366">
        <v>584702254</v>
      </c>
      <c r="S48" s="1366">
        <v>76595084</v>
      </c>
      <c r="T48" s="1366">
        <v>508107170</v>
      </c>
      <c r="U48" s="1366">
        <v>76595084</v>
      </c>
      <c r="V48" s="1365">
        <f t="shared" si="5"/>
        <v>605166.83288999996</v>
      </c>
      <c r="W48" s="1365">
        <f t="shared" si="6"/>
        <v>79275.911939999991</v>
      </c>
      <c r="X48" s="1365">
        <f t="shared" si="7"/>
        <v>525890.92094999994</v>
      </c>
      <c r="Y48" s="1365">
        <f t="shared" si="8"/>
        <v>79275.911939999991</v>
      </c>
      <c r="AB48" s="1364" t="s">
        <v>555</v>
      </c>
      <c r="AC48" s="1366">
        <v>20792567</v>
      </c>
      <c r="AD48" s="1365">
        <f t="shared" si="9"/>
        <v>21520.306844999999</v>
      </c>
      <c r="AG48" s="1364" t="s">
        <v>356</v>
      </c>
      <c r="AH48" s="1366">
        <v>584702254</v>
      </c>
      <c r="AI48" s="1366">
        <v>135151497</v>
      </c>
      <c r="AJ48" s="1366">
        <v>135151497</v>
      </c>
      <c r="AK48" s="1366">
        <v>449550757</v>
      </c>
      <c r="AL48" s="1365">
        <f t="shared" si="10"/>
        <v>605166.83288999996</v>
      </c>
      <c r="AM48" s="1365">
        <f t="shared" si="11"/>
        <v>139881.79939499998</v>
      </c>
      <c r="AN48" s="1365">
        <f t="shared" si="12"/>
        <v>139881.79939499998</v>
      </c>
      <c r="AO48" s="1365">
        <f t="shared" si="13"/>
        <v>465285.03349499992</v>
      </c>
      <c r="AR48" s="1364" t="s">
        <v>596</v>
      </c>
      <c r="AS48" s="1365">
        <v>12466207</v>
      </c>
      <c r="AT48" s="1365">
        <f t="shared" si="14"/>
        <v>12902.524244999999</v>
      </c>
      <c r="AW48" s="1364" t="s">
        <v>356</v>
      </c>
      <c r="AX48" s="1366">
        <v>584702254</v>
      </c>
      <c r="AY48" s="1366">
        <v>172885604</v>
      </c>
      <c r="AZ48" s="1366">
        <v>172885604</v>
      </c>
      <c r="BA48" s="1366">
        <v>411816650</v>
      </c>
      <c r="BB48" s="1365">
        <f t="shared" si="15"/>
        <v>605166.83288999996</v>
      </c>
      <c r="BC48" s="1365">
        <f t="shared" si="16"/>
        <v>178936.60013999997</v>
      </c>
      <c r="BD48" s="1365">
        <f t="shared" si="17"/>
        <v>178936.60013999997</v>
      </c>
      <c r="BE48" s="1365">
        <f t="shared" si="18"/>
        <v>426230.23274999997</v>
      </c>
      <c r="BH48" s="1364" t="s">
        <v>367</v>
      </c>
      <c r="BI48" s="1365">
        <v>0</v>
      </c>
      <c r="BJ48" s="1365">
        <f t="shared" si="19"/>
        <v>0</v>
      </c>
      <c r="BM48" s="1364" t="s">
        <v>356</v>
      </c>
      <c r="BN48" s="1365">
        <v>584702254</v>
      </c>
      <c r="BO48" s="1365">
        <v>213560462</v>
      </c>
      <c r="BP48" s="1365">
        <v>213560462</v>
      </c>
      <c r="BQ48" s="1365">
        <v>371141792</v>
      </c>
      <c r="BR48" s="1365">
        <f t="shared" si="20"/>
        <v>605166.83288999996</v>
      </c>
      <c r="BS48" s="1365">
        <f t="shared" si="21"/>
        <v>221035.07816999999</v>
      </c>
      <c r="BT48" s="1365">
        <f t="shared" si="22"/>
        <v>221035.07816999999</v>
      </c>
      <c r="BU48" s="1365">
        <f t="shared" si="23"/>
        <v>384131.75471999997</v>
      </c>
      <c r="BX48" s="1372" t="s">
        <v>555</v>
      </c>
      <c r="BY48" s="1365">
        <v>20564293</v>
      </c>
      <c r="BZ48" s="1365">
        <f t="shared" si="24"/>
        <v>21284.043255</v>
      </c>
      <c r="CC48" s="1365" t="s">
        <v>356</v>
      </c>
      <c r="CD48" s="1365">
        <v>584702254</v>
      </c>
      <c r="CE48" s="1365">
        <v>273815775</v>
      </c>
      <c r="CF48" s="1365">
        <v>273815775</v>
      </c>
      <c r="CG48" s="1365">
        <v>310886479</v>
      </c>
      <c r="CH48" s="1365">
        <f t="shared" si="25"/>
        <v>605166.83288999996</v>
      </c>
      <c r="CI48" s="1365">
        <f t="shared" si="26"/>
        <v>283399.32712500001</v>
      </c>
      <c r="CJ48" s="1365">
        <f t="shared" si="27"/>
        <v>283399.32712500001</v>
      </c>
      <c r="CK48" s="1365">
        <f t="shared" si="28"/>
        <v>321767.50576499995</v>
      </c>
      <c r="CN48" s="1372" t="s">
        <v>596</v>
      </c>
      <c r="CO48" s="1365">
        <v>7281786</v>
      </c>
      <c r="CP48" s="1365">
        <f t="shared" si="29"/>
        <v>7281.7860000000001</v>
      </c>
      <c r="CS48" s="1364" t="s">
        <v>356</v>
      </c>
      <c r="CT48" s="1366">
        <v>584702254</v>
      </c>
      <c r="CU48" s="1366">
        <v>314008047</v>
      </c>
      <c r="CV48" s="1366">
        <v>314008047</v>
      </c>
      <c r="CW48" s="1366">
        <v>270694207</v>
      </c>
      <c r="CX48" s="1365">
        <f t="shared" si="30"/>
        <v>584702.25399999996</v>
      </c>
      <c r="CY48" s="1365">
        <f t="shared" si="31"/>
        <v>314008.04700000002</v>
      </c>
      <c r="CZ48" s="1365">
        <f t="shared" si="32"/>
        <v>314008.04700000002</v>
      </c>
      <c r="DA48" s="1365">
        <f t="shared" si="33"/>
        <v>270694.20699999999</v>
      </c>
      <c r="DD48" s="1372" t="s">
        <v>367</v>
      </c>
      <c r="DE48" s="1365">
        <v>1201011</v>
      </c>
      <c r="DF48" s="1365">
        <f t="shared" si="34"/>
        <v>1201.011</v>
      </c>
      <c r="DJ48" s="1372" t="s">
        <v>356</v>
      </c>
      <c r="DK48" s="1365">
        <v>584702254</v>
      </c>
      <c r="DL48" s="1365">
        <v>357651614</v>
      </c>
      <c r="DM48" s="1365">
        <v>227050640</v>
      </c>
      <c r="DN48" s="1365">
        <v>357651614</v>
      </c>
      <c r="DO48" s="1365">
        <f t="shared" si="35"/>
        <v>584702.25399999996</v>
      </c>
      <c r="DP48" s="1365">
        <f t="shared" si="36"/>
        <v>357651.614</v>
      </c>
      <c r="DQ48" s="1365">
        <f t="shared" si="37"/>
        <v>227050.64</v>
      </c>
      <c r="DR48" s="1365">
        <f t="shared" si="38"/>
        <v>357651.614</v>
      </c>
      <c r="DV48" s="1364" t="s">
        <v>555</v>
      </c>
      <c r="DW48" s="1366">
        <v>23230113</v>
      </c>
      <c r="DX48" s="1373">
        <f t="shared" si="39"/>
        <v>23230.113000000001</v>
      </c>
      <c r="EA48" s="1364" t="s">
        <v>356</v>
      </c>
      <c r="EB48" s="1366">
        <v>584702254</v>
      </c>
      <c r="EC48" s="1366">
        <v>418752355</v>
      </c>
      <c r="ED48" s="1366">
        <v>418752355</v>
      </c>
      <c r="EE48" s="1366">
        <v>165949899</v>
      </c>
      <c r="EF48" s="1367">
        <f t="shared" si="40"/>
        <v>584702.25399999996</v>
      </c>
      <c r="EG48" s="1367">
        <f t="shared" si="41"/>
        <v>418752.35499999998</v>
      </c>
      <c r="EH48" s="1367">
        <f t="shared" si="42"/>
        <v>418752.35499999998</v>
      </c>
      <c r="EI48" s="1367">
        <f t="shared" si="43"/>
        <v>165949.899</v>
      </c>
      <c r="EL48" s="1372" t="s">
        <v>596</v>
      </c>
      <c r="EM48" s="1365">
        <v>13496652</v>
      </c>
      <c r="EN48" s="1365">
        <f t="shared" si="44"/>
        <v>13496.652</v>
      </c>
      <c r="EQ48" s="1364" t="s">
        <v>356</v>
      </c>
      <c r="ER48" s="1366">
        <v>584702254</v>
      </c>
      <c r="ES48" s="1366">
        <v>458704301</v>
      </c>
      <c r="ET48" s="1366">
        <v>125997953</v>
      </c>
      <c r="EU48" s="1366">
        <v>458704301</v>
      </c>
      <c r="EV48" s="1365">
        <f t="shared" si="45"/>
        <v>584702.25399999996</v>
      </c>
      <c r="EW48" s="1365">
        <f t="shared" si="46"/>
        <v>458704.30099999998</v>
      </c>
      <c r="EX48" s="1365">
        <f t="shared" si="47"/>
        <v>458704.30099999998</v>
      </c>
      <c r="EY48" s="1365">
        <f t="shared" si="48"/>
        <v>125997.95299999999</v>
      </c>
      <c r="FB48" s="1372" t="s">
        <v>364</v>
      </c>
      <c r="FC48" s="1365">
        <v>0</v>
      </c>
      <c r="FD48" s="1365">
        <f t="shared" si="49"/>
        <v>0</v>
      </c>
      <c r="FF48" s="1372" t="s">
        <v>356</v>
      </c>
      <c r="FG48" s="1365">
        <v>584702254</v>
      </c>
      <c r="FH48" s="1365">
        <v>501550549</v>
      </c>
      <c r="FI48" s="1365">
        <v>501550549</v>
      </c>
      <c r="FJ48" s="1365">
        <v>83151705</v>
      </c>
      <c r="FK48" s="1367">
        <f t="shared" si="50"/>
        <v>584702.25399999996</v>
      </c>
      <c r="FL48" s="1367">
        <f t="shared" si="51"/>
        <v>501550.549</v>
      </c>
      <c r="FM48" s="1367">
        <f t="shared" si="52"/>
        <v>501550.549</v>
      </c>
      <c r="FN48" s="1367">
        <f t="shared" si="53"/>
        <v>83151.705000000002</v>
      </c>
      <c r="FQ48" s="1364" t="s">
        <v>552</v>
      </c>
      <c r="FR48" s="1366">
        <v>54867648</v>
      </c>
      <c r="FS48" s="1365">
        <f t="shared" si="54"/>
        <v>54867.648000000001</v>
      </c>
      <c r="FV48" s="1364" t="s">
        <v>356</v>
      </c>
      <c r="FW48" s="1366">
        <v>563341087</v>
      </c>
      <c r="FX48" s="1366">
        <v>563328477</v>
      </c>
      <c r="FY48" s="1366">
        <v>563328477</v>
      </c>
      <c r="FZ48" s="1366">
        <v>12610</v>
      </c>
      <c r="GA48" s="1367">
        <f t="shared" si="55"/>
        <v>563341.08700000006</v>
      </c>
      <c r="GB48" s="1367">
        <f t="shared" si="56"/>
        <v>563328.47699999996</v>
      </c>
      <c r="GC48" s="1367">
        <f t="shared" si="57"/>
        <v>563328.47699999996</v>
      </c>
      <c r="GD48" s="1367">
        <f t="shared" si="58"/>
        <v>12.61</v>
      </c>
    </row>
    <row r="49" spans="1:186" ht="15" customHeight="1" x14ac:dyDescent="0.2">
      <c r="A49" s="1364" t="s">
        <v>551</v>
      </c>
      <c r="B49" s="1366">
        <v>45733139</v>
      </c>
      <c r="C49" s="1366">
        <v>0</v>
      </c>
      <c r="D49" s="1366">
        <v>45733139</v>
      </c>
      <c r="E49" s="1366">
        <v>0</v>
      </c>
      <c r="F49" s="1366">
        <f t="shared" si="0"/>
        <v>47333.798864999997</v>
      </c>
      <c r="G49" s="1366">
        <f t="shared" si="1"/>
        <v>0</v>
      </c>
      <c r="H49" s="1366">
        <f t="shared" si="2"/>
        <v>47333.798864999997</v>
      </c>
      <c r="I49" s="1366">
        <f t="shared" si="3"/>
        <v>0</v>
      </c>
      <c r="L49" s="1364" t="s">
        <v>368</v>
      </c>
      <c r="M49" s="1366">
        <v>4658933</v>
      </c>
      <c r="N49" s="1366">
        <f t="shared" si="4"/>
        <v>4821.9956549999997</v>
      </c>
      <c r="Q49" s="1364" t="s">
        <v>551</v>
      </c>
      <c r="R49" s="1366">
        <v>45733139</v>
      </c>
      <c r="S49" s="1366">
        <v>3291210</v>
      </c>
      <c r="T49" s="1366">
        <v>42441929</v>
      </c>
      <c r="U49" s="1366">
        <v>3291210</v>
      </c>
      <c r="V49" s="1365">
        <f t="shared" si="5"/>
        <v>47333.798864999997</v>
      </c>
      <c r="W49" s="1365">
        <f t="shared" si="6"/>
        <v>3406.4023499999998</v>
      </c>
      <c r="X49" s="1365">
        <f t="shared" si="7"/>
        <v>43927.396514999993</v>
      </c>
      <c r="Y49" s="1365">
        <f t="shared" si="8"/>
        <v>3406.4023499999998</v>
      </c>
      <c r="AB49" s="1364" t="s">
        <v>556</v>
      </c>
      <c r="AC49" s="1366">
        <v>5680934</v>
      </c>
      <c r="AD49" s="1365">
        <f t="shared" si="9"/>
        <v>5879.7666899999995</v>
      </c>
      <c r="AG49" s="1364" t="s">
        <v>551</v>
      </c>
      <c r="AH49" s="1366">
        <v>45733139</v>
      </c>
      <c r="AI49" s="1366">
        <v>10024950</v>
      </c>
      <c r="AJ49" s="1366">
        <v>10024950</v>
      </c>
      <c r="AK49" s="1366">
        <v>35708189</v>
      </c>
      <c r="AL49" s="1365">
        <f t="shared" si="10"/>
        <v>47333.798864999997</v>
      </c>
      <c r="AM49" s="1365">
        <f t="shared" si="11"/>
        <v>10375.823249999999</v>
      </c>
      <c r="AN49" s="1365">
        <f t="shared" si="12"/>
        <v>10375.823249999999</v>
      </c>
      <c r="AO49" s="1365">
        <f t="shared" si="13"/>
        <v>36957.975614999996</v>
      </c>
      <c r="AR49" s="1364" t="s">
        <v>359</v>
      </c>
      <c r="AS49" s="1365">
        <v>0</v>
      </c>
      <c r="AT49" s="1365">
        <f t="shared" si="14"/>
        <v>0</v>
      </c>
      <c r="AW49" s="1364" t="s">
        <v>551</v>
      </c>
      <c r="AX49" s="1366">
        <v>45733139</v>
      </c>
      <c r="AY49" s="1366">
        <v>10024950</v>
      </c>
      <c r="AZ49" s="1366">
        <v>10024950</v>
      </c>
      <c r="BA49" s="1366">
        <v>35708189</v>
      </c>
      <c r="BB49" s="1365">
        <f t="shared" si="15"/>
        <v>47333.798864999997</v>
      </c>
      <c r="BC49" s="1365">
        <f t="shared" si="16"/>
        <v>10375.823249999999</v>
      </c>
      <c r="BD49" s="1365">
        <f t="shared" si="17"/>
        <v>10375.823249999999</v>
      </c>
      <c r="BE49" s="1365">
        <f t="shared" si="18"/>
        <v>36957.975614999996</v>
      </c>
      <c r="BH49" s="1364" t="s">
        <v>368</v>
      </c>
      <c r="BI49" s="1365">
        <v>13038783</v>
      </c>
      <c r="BJ49" s="1365">
        <f t="shared" si="19"/>
        <v>13495.140404999998</v>
      </c>
      <c r="BM49" s="1364" t="s">
        <v>551</v>
      </c>
      <c r="BN49" s="1365">
        <v>45733139</v>
      </c>
      <c r="BO49" s="1365">
        <v>13429650</v>
      </c>
      <c r="BP49" s="1365">
        <v>13429650</v>
      </c>
      <c r="BQ49" s="1365">
        <v>32303489</v>
      </c>
      <c r="BR49" s="1365">
        <f t="shared" si="20"/>
        <v>47333.798864999997</v>
      </c>
      <c r="BS49" s="1365">
        <f t="shared" si="21"/>
        <v>13899.687749999999</v>
      </c>
      <c r="BT49" s="1365">
        <f t="shared" si="22"/>
        <v>13899.687749999999</v>
      </c>
      <c r="BU49" s="1365">
        <f t="shared" si="23"/>
        <v>33434.111115</v>
      </c>
      <c r="BX49" s="1372" t="s">
        <v>556</v>
      </c>
      <c r="BY49" s="1365">
        <v>4322836</v>
      </c>
      <c r="BZ49" s="1365">
        <f t="shared" si="24"/>
        <v>4474.13526</v>
      </c>
      <c r="CC49" s="1365" t="s">
        <v>551</v>
      </c>
      <c r="CD49" s="1365">
        <v>45733139</v>
      </c>
      <c r="CE49" s="1365">
        <v>20289490</v>
      </c>
      <c r="CF49" s="1365">
        <v>20289490</v>
      </c>
      <c r="CG49" s="1365">
        <v>25443649</v>
      </c>
      <c r="CH49" s="1365">
        <f t="shared" si="25"/>
        <v>47333.798864999997</v>
      </c>
      <c r="CI49" s="1365">
        <f t="shared" si="26"/>
        <v>20999.622149999999</v>
      </c>
      <c r="CJ49" s="1365">
        <f t="shared" si="27"/>
        <v>20999.622149999999</v>
      </c>
      <c r="CK49" s="1365">
        <f t="shared" si="28"/>
        <v>26334.176714999998</v>
      </c>
      <c r="CN49" s="1372" t="s">
        <v>359</v>
      </c>
      <c r="CO49" s="1365">
        <v>0</v>
      </c>
      <c r="CP49" s="1365">
        <f t="shared" si="29"/>
        <v>0</v>
      </c>
      <c r="CS49" s="1364" t="s">
        <v>551</v>
      </c>
      <c r="CT49" s="1366">
        <v>45733139</v>
      </c>
      <c r="CU49" s="1366">
        <v>20289490</v>
      </c>
      <c r="CV49" s="1366">
        <v>20289490</v>
      </c>
      <c r="CW49" s="1366">
        <v>25443649</v>
      </c>
      <c r="CX49" s="1365">
        <f t="shared" si="30"/>
        <v>45733.139000000003</v>
      </c>
      <c r="CY49" s="1365">
        <f t="shared" si="31"/>
        <v>20289.490000000002</v>
      </c>
      <c r="CZ49" s="1365">
        <f t="shared" si="32"/>
        <v>20289.490000000002</v>
      </c>
      <c r="DA49" s="1365">
        <f t="shared" si="33"/>
        <v>25443.649000000001</v>
      </c>
      <c r="DD49" s="1372" t="s">
        <v>368</v>
      </c>
      <c r="DE49" s="1365">
        <v>2886257</v>
      </c>
      <c r="DF49" s="1365">
        <f t="shared" si="34"/>
        <v>2886.2570000000001</v>
      </c>
      <c r="DJ49" s="1372" t="s">
        <v>551</v>
      </c>
      <c r="DK49" s="1365">
        <v>45733139</v>
      </c>
      <c r="DL49" s="1365">
        <v>23744630</v>
      </c>
      <c r="DM49" s="1365">
        <v>21988509</v>
      </c>
      <c r="DN49" s="1365">
        <v>23744630</v>
      </c>
      <c r="DO49" s="1365">
        <f t="shared" si="35"/>
        <v>45733.139000000003</v>
      </c>
      <c r="DP49" s="1365">
        <f t="shared" si="36"/>
        <v>23744.63</v>
      </c>
      <c r="DQ49" s="1365">
        <f t="shared" si="37"/>
        <v>21988.508999999998</v>
      </c>
      <c r="DR49" s="1365">
        <f t="shared" si="38"/>
        <v>23744.63</v>
      </c>
      <c r="DV49" s="1364" t="s">
        <v>556</v>
      </c>
      <c r="DW49" s="1366">
        <v>4768745</v>
      </c>
      <c r="DX49" s="1373">
        <f t="shared" si="39"/>
        <v>4768.7449999999999</v>
      </c>
      <c r="EA49" s="1364" t="s">
        <v>551</v>
      </c>
      <c r="EB49" s="1366">
        <v>45733139</v>
      </c>
      <c r="EC49" s="1366">
        <v>27187160</v>
      </c>
      <c r="ED49" s="1366">
        <v>27187160</v>
      </c>
      <c r="EE49" s="1366">
        <v>18545979</v>
      </c>
      <c r="EF49" s="1367">
        <f t="shared" si="40"/>
        <v>45733.139000000003</v>
      </c>
      <c r="EG49" s="1367">
        <f t="shared" si="41"/>
        <v>27187.16</v>
      </c>
      <c r="EH49" s="1367">
        <f t="shared" si="42"/>
        <v>27187.16</v>
      </c>
      <c r="EI49" s="1367">
        <f t="shared" si="43"/>
        <v>18545.978999999999</v>
      </c>
      <c r="EL49" s="1372" t="s">
        <v>359</v>
      </c>
      <c r="EM49" s="1365">
        <v>0</v>
      </c>
      <c r="EN49" s="1365">
        <f t="shared" si="44"/>
        <v>0</v>
      </c>
      <c r="EQ49" s="1364" t="s">
        <v>551</v>
      </c>
      <c r="ER49" s="1366">
        <v>45733139</v>
      </c>
      <c r="ES49" s="1366">
        <v>30654910</v>
      </c>
      <c r="ET49" s="1366">
        <v>15078229</v>
      </c>
      <c r="EU49" s="1366">
        <v>30654910</v>
      </c>
      <c r="EV49" s="1365">
        <f t="shared" si="45"/>
        <v>45733.139000000003</v>
      </c>
      <c r="EW49" s="1365">
        <f t="shared" si="46"/>
        <v>30654.91</v>
      </c>
      <c r="EX49" s="1365">
        <f t="shared" si="47"/>
        <v>30654.91</v>
      </c>
      <c r="EY49" s="1365">
        <f t="shared" si="48"/>
        <v>15078.228999999999</v>
      </c>
      <c r="FB49" s="1374" t="s">
        <v>365</v>
      </c>
      <c r="FC49" s="1375">
        <v>410318290</v>
      </c>
      <c r="FD49" s="1375">
        <f t="shared" si="49"/>
        <v>410318.29</v>
      </c>
      <c r="FF49" s="1372" t="s">
        <v>551</v>
      </c>
      <c r="FG49" s="1365">
        <v>45733139</v>
      </c>
      <c r="FH49" s="1365">
        <v>34122660</v>
      </c>
      <c r="FI49" s="1365">
        <v>34122660</v>
      </c>
      <c r="FJ49" s="1365">
        <v>11610479</v>
      </c>
      <c r="FK49" s="1367">
        <f t="shared" si="50"/>
        <v>45733.139000000003</v>
      </c>
      <c r="FL49" s="1367">
        <f t="shared" si="51"/>
        <v>34122.660000000003</v>
      </c>
      <c r="FM49" s="1367">
        <f t="shared" si="52"/>
        <v>34122.660000000003</v>
      </c>
      <c r="FN49" s="1367">
        <f t="shared" si="53"/>
        <v>11610.478999999999</v>
      </c>
      <c r="FQ49" s="1364" t="s">
        <v>553</v>
      </c>
      <c r="FR49" s="1366">
        <v>353210780</v>
      </c>
      <c r="FS49" s="1365">
        <f t="shared" si="54"/>
        <v>353210.78</v>
      </c>
      <c r="FV49" s="1364" t="s">
        <v>551</v>
      </c>
      <c r="FW49" s="1366">
        <v>41045550</v>
      </c>
      <c r="FX49" s="1366">
        <v>41032940</v>
      </c>
      <c r="FY49" s="1366">
        <v>41032940</v>
      </c>
      <c r="FZ49" s="1366">
        <v>12610</v>
      </c>
      <c r="GA49" s="1367">
        <f t="shared" si="55"/>
        <v>41045.550000000003</v>
      </c>
      <c r="GB49" s="1367">
        <f t="shared" si="56"/>
        <v>41032.94</v>
      </c>
      <c r="GC49" s="1367">
        <f t="shared" si="57"/>
        <v>41032.94</v>
      </c>
      <c r="GD49" s="1367">
        <f t="shared" si="58"/>
        <v>12.61</v>
      </c>
    </row>
    <row r="50" spans="1:186" ht="15" customHeight="1" x14ac:dyDescent="0.2">
      <c r="A50" s="1364" t="s">
        <v>552</v>
      </c>
      <c r="B50" s="1366">
        <v>538969115</v>
      </c>
      <c r="C50" s="1366">
        <v>36536023</v>
      </c>
      <c r="D50" s="1366">
        <v>502433092</v>
      </c>
      <c r="E50" s="1366">
        <v>36536023</v>
      </c>
      <c r="F50" s="1366">
        <f t="shared" si="0"/>
        <v>557833.03402499994</v>
      </c>
      <c r="G50" s="1366">
        <f t="shared" si="1"/>
        <v>37814.783804999999</v>
      </c>
      <c r="H50" s="1366">
        <f t="shared" si="2"/>
        <v>520018.25021999999</v>
      </c>
      <c r="I50" s="1366">
        <f t="shared" si="3"/>
        <v>37814.783804999999</v>
      </c>
      <c r="L50" s="1364" t="s">
        <v>369</v>
      </c>
      <c r="M50" s="1366">
        <v>290360</v>
      </c>
      <c r="N50" s="1366">
        <f t="shared" si="4"/>
        <v>300.52260000000001</v>
      </c>
      <c r="Q50" s="1364" t="s">
        <v>552</v>
      </c>
      <c r="R50" s="1366">
        <v>538969115</v>
      </c>
      <c r="S50" s="1366">
        <v>73303874</v>
      </c>
      <c r="T50" s="1366">
        <v>465665241</v>
      </c>
      <c r="U50" s="1366">
        <v>73303874</v>
      </c>
      <c r="V50" s="1365">
        <f t="shared" si="5"/>
        <v>557833.03402499994</v>
      </c>
      <c r="W50" s="1365">
        <f t="shared" si="6"/>
        <v>75869.509589999987</v>
      </c>
      <c r="X50" s="1365">
        <f t="shared" si="7"/>
        <v>481963.52443499997</v>
      </c>
      <c r="Y50" s="1365">
        <f t="shared" si="8"/>
        <v>75869.509589999987</v>
      </c>
      <c r="AB50" s="1364" t="s">
        <v>596</v>
      </c>
      <c r="AC50" s="1366">
        <v>12178274</v>
      </c>
      <c r="AD50" s="1365">
        <f t="shared" si="9"/>
        <v>12604.513589999999</v>
      </c>
      <c r="AG50" s="1364" t="s">
        <v>552</v>
      </c>
      <c r="AH50" s="1366">
        <v>538969115</v>
      </c>
      <c r="AI50" s="1366">
        <v>125126547</v>
      </c>
      <c r="AJ50" s="1366">
        <v>125126547</v>
      </c>
      <c r="AK50" s="1366">
        <v>413842568</v>
      </c>
      <c r="AL50" s="1365">
        <f t="shared" si="10"/>
        <v>557833.03402499994</v>
      </c>
      <c r="AM50" s="1365">
        <f t="shared" si="11"/>
        <v>129505.97614499999</v>
      </c>
      <c r="AN50" s="1365">
        <f t="shared" si="12"/>
        <v>129505.97614499999</v>
      </c>
      <c r="AO50" s="1365">
        <f t="shared" si="13"/>
        <v>428327.05787999998</v>
      </c>
      <c r="AR50" s="1364" t="s">
        <v>464</v>
      </c>
      <c r="AS50" s="1365">
        <v>0</v>
      </c>
      <c r="AT50" s="1365">
        <f t="shared" si="14"/>
        <v>0</v>
      </c>
      <c r="AW50" s="1364" t="s">
        <v>552</v>
      </c>
      <c r="AX50" s="1366">
        <v>538969115</v>
      </c>
      <c r="AY50" s="1366">
        <v>162860654</v>
      </c>
      <c r="AZ50" s="1366">
        <v>162860654</v>
      </c>
      <c r="BA50" s="1366">
        <v>376108461</v>
      </c>
      <c r="BB50" s="1365">
        <f t="shared" si="15"/>
        <v>557833.03402499994</v>
      </c>
      <c r="BC50" s="1365">
        <f t="shared" si="16"/>
        <v>168560.77689000001</v>
      </c>
      <c r="BD50" s="1365">
        <f t="shared" si="17"/>
        <v>168560.77689000001</v>
      </c>
      <c r="BE50" s="1365">
        <f t="shared" si="18"/>
        <v>389272.25713499996</v>
      </c>
      <c r="BH50" s="1364" t="s">
        <v>369</v>
      </c>
      <c r="BI50" s="1365">
        <v>372030</v>
      </c>
      <c r="BJ50" s="1365">
        <f t="shared" si="19"/>
        <v>385.05104999999992</v>
      </c>
      <c r="BM50" s="1364" t="s">
        <v>552</v>
      </c>
      <c r="BN50" s="1365">
        <v>538969115</v>
      </c>
      <c r="BO50" s="1365">
        <v>200130812</v>
      </c>
      <c r="BP50" s="1365">
        <v>200130812</v>
      </c>
      <c r="BQ50" s="1365">
        <v>338838303</v>
      </c>
      <c r="BR50" s="1365">
        <f t="shared" si="20"/>
        <v>557833.03402499994</v>
      </c>
      <c r="BS50" s="1365">
        <f t="shared" si="21"/>
        <v>207135.39041999998</v>
      </c>
      <c r="BT50" s="1365">
        <f t="shared" si="22"/>
        <v>207135.39041999998</v>
      </c>
      <c r="BU50" s="1365">
        <f t="shared" si="23"/>
        <v>350697.64360499999</v>
      </c>
      <c r="BX50" s="1372" t="s">
        <v>596</v>
      </c>
      <c r="BY50" s="1365">
        <v>12301428</v>
      </c>
      <c r="BZ50" s="1365">
        <f t="shared" si="24"/>
        <v>12731.97798</v>
      </c>
      <c r="CC50" s="1365" t="s">
        <v>552</v>
      </c>
      <c r="CD50" s="1365">
        <v>538969115</v>
      </c>
      <c r="CE50" s="1365">
        <v>253526285</v>
      </c>
      <c r="CF50" s="1365">
        <v>253526285</v>
      </c>
      <c r="CG50" s="1365">
        <v>285442830</v>
      </c>
      <c r="CH50" s="1365">
        <f t="shared" si="25"/>
        <v>557833.03402499994</v>
      </c>
      <c r="CI50" s="1365">
        <f t="shared" si="26"/>
        <v>262399.704975</v>
      </c>
      <c r="CJ50" s="1365">
        <f t="shared" si="27"/>
        <v>262399.704975</v>
      </c>
      <c r="CK50" s="1365">
        <f t="shared" si="28"/>
        <v>295433.32905</v>
      </c>
      <c r="CN50" s="1372" t="s">
        <v>464</v>
      </c>
      <c r="CO50" s="1365">
        <v>0</v>
      </c>
      <c r="CP50" s="1365">
        <f t="shared" si="29"/>
        <v>0</v>
      </c>
      <c r="CS50" s="1364" t="s">
        <v>552</v>
      </c>
      <c r="CT50" s="1366">
        <v>538969115</v>
      </c>
      <c r="CU50" s="1366">
        <v>293718557</v>
      </c>
      <c r="CV50" s="1366">
        <v>293718557</v>
      </c>
      <c r="CW50" s="1366">
        <v>245250558</v>
      </c>
      <c r="CX50" s="1365">
        <f t="shared" si="30"/>
        <v>538969.11499999999</v>
      </c>
      <c r="CY50" s="1365">
        <f t="shared" si="31"/>
        <v>293718.55699999997</v>
      </c>
      <c r="CZ50" s="1365">
        <f t="shared" si="32"/>
        <v>293718.55699999997</v>
      </c>
      <c r="DA50" s="1365">
        <f t="shared" si="33"/>
        <v>245250.55799999999</v>
      </c>
      <c r="DD50" s="1372" t="s">
        <v>369</v>
      </c>
      <c r="DE50" s="1365">
        <v>0</v>
      </c>
      <c r="DF50" s="1365">
        <f t="shared" si="34"/>
        <v>0</v>
      </c>
      <c r="DJ50" s="1372" t="s">
        <v>552</v>
      </c>
      <c r="DK50" s="1365">
        <v>538969115</v>
      </c>
      <c r="DL50" s="1365">
        <v>333906984</v>
      </c>
      <c r="DM50" s="1365">
        <v>205062131</v>
      </c>
      <c r="DN50" s="1365">
        <v>333906984</v>
      </c>
      <c r="DO50" s="1365">
        <f t="shared" si="35"/>
        <v>538969.11499999999</v>
      </c>
      <c r="DP50" s="1365">
        <f t="shared" si="36"/>
        <v>333906.984</v>
      </c>
      <c r="DQ50" s="1365">
        <f t="shared" si="37"/>
        <v>205062.13099999999</v>
      </c>
      <c r="DR50" s="1365">
        <f t="shared" si="38"/>
        <v>333906.984</v>
      </c>
      <c r="DV50" s="1364" t="s">
        <v>596</v>
      </c>
      <c r="DW50" s="1366">
        <v>8306497</v>
      </c>
      <c r="DX50" s="1373">
        <f t="shared" si="39"/>
        <v>8306.4969999999994</v>
      </c>
      <c r="EA50" s="1364" t="s">
        <v>552</v>
      </c>
      <c r="EB50" s="1366">
        <v>538969115</v>
      </c>
      <c r="EC50" s="1366">
        <v>391565195</v>
      </c>
      <c r="ED50" s="1366">
        <v>391565195</v>
      </c>
      <c r="EE50" s="1366">
        <v>147403920</v>
      </c>
      <c r="EF50" s="1367">
        <f t="shared" si="40"/>
        <v>538969.11499999999</v>
      </c>
      <c r="EG50" s="1367">
        <f t="shared" si="41"/>
        <v>391565.19500000001</v>
      </c>
      <c r="EH50" s="1367">
        <f t="shared" si="42"/>
        <v>391565.19500000001</v>
      </c>
      <c r="EI50" s="1367">
        <f t="shared" si="43"/>
        <v>147403.92000000001</v>
      </c>
      <c r="EL50" s="1372" t="s">
        <v>360</v>
      </c>
      <c r="EM50" s="1365">
        <v>0</v>
      </c>
      <c r="EN50" s="1365">
        <f t="shared" si="44"/>
        <v>0</v>
      </c>
      <c r="EQ50" s="1364" t="s">
        <v>552</v>
      </c>
      <c r="ER50" s="1366">
        <v>538969115</v>
      </c>
      <c r="ES50" s="1366">
        <v>428049391</v>
      </c>
      <c r="ET50" s="1366">
        <v>110919724</v>
      </c>
      <c r="EU50" s="1366">
        <v>428049391</v>
      </c>
      <c r="EV50" s="1365">
        <f t="shared" si="45"/>
        <v>538969.11499999999</v>
      </c>
      <c r="EW50" s="1365">
        <f t="shared" si="46"/>
        <v>428049.391</v>
      </c>
      <c r="EX50" s="1365">
        <f t="shared" si="47"/>
        <v>428049.391</v>
      </c>
      <c r="EY50" s="1365">
        <f t="shared" si="48"/>
        <v>110919.724</v>
      </c>
      <c r="FB50" s="1372" t="s">
        <v>366</v>
      </c>
      <c r="FC50" s="1365">
        <v>0</v>
      </c>
      <c r="FD50" s="1365">
        <f t="shared" si="49"/>
        <v>0</v>
      </c>
      <c r="FF50" s="1372" t="s">
        <v>552</v>
      </c>
      <c r="FG50" s="1365">
        <v>538969115</v>
      </c>
      <c r="FH50" s="1365">
        <v>467427889</v>
      </c>
      <c r="FI50" s="1365">
        <v>467427889</v>
      </c>
      <c r="FJ50" s="1365">
        <v>71541226</v>
      </c>
      <c r="FK50" s="1367">
        <f t="shared" si="50"/>
        <v>538969.11499999999</v>
      </c>
      <c r="FL50" s="1367">
        <f t="shared" si="51"/>
        <v>467427.88900000002</v>
      </c>
      <c r="FM50" s="1367">
        <f t="shared" si="52"/>
        <v>467427.88900000002</v>
      </c>
      <c r="FN50" s="1367">
        <f t="shared" si="53"/>
        <v>71541.225999999995</v>
      </c>
      <c r="FQ50" s="1364" t="s">
        <v>554</v>
      </c>
      <c r="FR50" s="1366">
        <v>188690020</v>
      </c>
      <c r="FS50" s="1365">
        <f t="shared" si="54"/>
        <v>188690.02</v>
      </c>
      <c r="FV50" s="1364" t="s">
        <v>552</v>
      </c>
      <c r="FW50" s="1366">
        <v>522295537</v>
      </c>
      <c r="FX50" s="1366">
        <v>522295537</v>
      </c>
      <c r="FY50" s="1366">
        <v>522295537</v>
      </c>
      <c r="FZ50" s="1366">
        <v>0</v>
      </c>
      <c r="GA50" s="1367">
        <f t="shared" si="55"/>
        <v>522295.53700000001</v>
      </c>
      <c r="GB50" s="1367">
        <f t="shared" si="56"/>
        <v>522295.53700000001</v>
      </c>
      <c r="GC50" s="1367">
        <f t="shared" si="57"/>
        <v>522295.53700000001</v>
      </c>
      <c r="GD50" s="1367">
        <f t="shared" si="58"/>
        <v>0</v>
      </c>
    </row>
    <row r="51" spans="1:186" ht="15" customHeight="1" x14ac:dyDescent="0.2">
      <c r="A51" s="1364" t="s">
        <v>553</v>
      </c>
      <c r="B51" s="1366">
        <v>1366172385</v>
      </c>
      <c r="C51" s="1366">
        <v>0</v>
      </c>
      <c r="D51" s="1366">
        <v>1366172385</v>
      </c>
      <c r="E51" s="1366">
        <v>0</v>
      </c>
      <c r="F51" s="1366">
        <f t="shared" si="0"/>
        <v>1413988.418475</v>
      </c>
      <c r="G51" s="1366">
        <f t="shared" si="1"/>
        <v>0</v>
      </c>
      <c r="H51" s="1366">
        <f t="shared" si="2"/>
        <v>1413988.418475</v>
      </c>
      <c r="I51" s="1366">
        <f t="shared" si="3"/>
        <v>0</v>
      </c>
      <c r="L51" s="1364" t="s">
        <v>562</v>
      </c>
      <c r="M51" s="1366">
        <v>1606500</v>
      </c>
      <c r="N51" s="1366">
        <f t="shared" si="4"/>
        <v>1662.7275</v>
      </c>
      <c r="Q51" s="1364" t="s">
        <v>553</v>
      </c>
      <c r="R51" s="1366">
        <v>1366172385</v>
      </c>
      <c r="S51" s="1366">
        <v>0</v>
      </c>
      <c r="T51" s="1366">
        <v>1366172385</v>
      </c>
      <c r="U51" s="1366">
        <v>0</v>
      </c>
      <c r="V51" s="1365">
        <f t="shared" si="5"/>
        <v>1413988.418475</v>
      </c>
      <c r="W51" s="1365">
        <f t="shared" si="6"/>
        <v>0</v>
      </c>
      <c r="X51" s="1365">
        <f t="shared" si="7"/>
        <v>1413988.418475</v>
      </c>
      <c r="Y51" s="1365">
        <f t="shared" si="8"/>
        <v>0</v>
      </c>
      <c r="AB51" s="1364" t="s">
        <v>359</v>
      </c>
      <c r="AC51" s="1366">
        <v>7659702</v>
      </c>
      <c r="AD51" s="1365">
        <f t="shared" si="9"/>
        <v>7927.7915699999994</v>
      </c>
      <c r="AG51" s="1364" t="s">
        <v>553</v>
      </c>
      <c r="AH51" s="1366">
        <v>1366172385</v>
      </c>
      <c r="AI51" s="1366">
        <v>343288252</v>
      </c>
      <c r="AJ51" s="1366">
        <v>343288252</v>
      </c>
      <c r="AK51" s="1366">
        <v>1022884133</v>
      </c>
      <c r="AL51" s="1365">
        <f t="shared" si="10"/>
        <v>1413988.418475</v>
      </c>
      <c r="AM51" s="1365">
        <f t="shared" si="11"/>
        <v>355303.34081999992</v>
      </c>
      <c r="AN51" s="1365">
        <f t="shared" si="12"/>
        <v>355303.34081999992</v>
      </c>
      <c r="AO51" s="1365">
        <f t="shared" si="13"/>
        <v>1058685.0776549999</v>
      </c>
      <c r="AR51" s="1364" t="s">
        <v>362</v>
      </c>
      <c r="AS51" s="1365">
        <v>97707121</v>
      </c>
      <c r="AT51" s="1365">
        <f t="shared" si="14"/>
        <v>101126.87023499999</v>
      </c>
      <c r="AW51" s="1364" t="s">
        <v>553</v>
      </c>
      <c r="AX51" s="1366">
        <v>1366172385</v>
      </c>
      <c r="AY51" s="1366">
        <v>343288252</v>
      </c>
      <c r="AZ51" s="1366">
        <v>343288252</v>
      </c>
      <c r="BA51" s="1366">
        <v>1022884133</v>
      </c>
      <c r="BB51" s="1365">
        <f t="shared" si="15"/>
        <v>1413988.418475</v>
      </c>
      <c r="BC51" s="1365">
        <f t="shared" si="16"/>
        <v>355303.34081999992</v>
      </c>
      <c r="BD51" s="1365">
        <f t="shared" si="17"/>
        <v>355303.34081999992</v>
      </c>
      <c r="BE51" s="1365">
        <f t="shared" si="18"/>
        <v>1058685.0776549999</v>
      </c>
      <c r="BH51" s="1364" t="s">
        <v>562</v>
      </c>
      <c r="BI51" s="1365">
        <v>71400</v>
      </c>
      <c r="BJ51" s="1365">
        <f t="shared" si="19"/>
        <v>73.899000000000001</v>
      </c>
      <c r="BM51" s="1364" t="s">
        <v>553</v>
      </c>
      <c r="BN51" s="1365">
        <v>1366172385</v>
      </c>
      <c r="BO51" s="1365">
        <v>343288252</v>
      </c>
      <c r="BP51" s="1365">
        <v>343288252</v>
      </c>
      <c r="BQ51" s="1365">
        <v>1022884133</v>
      </c>
      <c r="BR51" s="1365">
        <f t="shared" si="20"/>
        <v>1413988.418475</v>
      </c>
      <c r="BS51" s="1365">
        <f t="shared" si="21"/>
        <v>355303.34081999992</v>
      </c>
      <c r="BT51" s="1365">
        <f t="shared" si="22"/>
        <v>355303.34081999992</v>
      </c>
      <c r="BU51" s="1365">
        <f t="shared" si="23"/>
        <v>1058685.0776549999</v>
      </c>
      <c r="BX51" s="1372" t="s">
        <v>359</v>
      </c>
      <c r="BY51" s="1365">
        <v>9436437</v>
      </c>
      <c r="BZ51" s="1365">
        <f t="shared" si="24"/>
        <v>9766.7122949999994</v>
      </c>
      <c r="CC51" s="1365" t="s">
        <v>553</v>
      </c>
      <c r="CD51" s="1365">
        <v>1366172385</v>
      </c>
      <c r="CE51" s="1365">
        <v>684494349</v>
      </c>
      <c r="CF51" s="1365">
        <v>684494349</v>
      </c>
      <c r="CG51" s="1365">
        <v>681678036</v>
      </c>
      <c r="CH51" s="1365">
        <f t="shared" si="25"/>
        <v>1413988.418475</v>
      </c>
      <c r="CI51" s="1365">
        <f t="shared" si="26"/>
        <v>708451.65121499996</v>
      </c>
      <c r="CJ51" s="1365">
        <f t="shared" si="27"/>
        <v>708451.65121499996</v>
      </c>
      <c r="CK51" s="1365">
        <f t="shared" si="28"/>
        <v>705536.76725999988</v>
      </c>
      <c r="CN51" s="1372" t="s">
        <v>362</v>
      </c>
      <c r="CO51" s="1365">
        <v>108090951</v>
      </c>
      <c r="CP51" s="1365">
        <f t="shared" si="29"/>
        <v>108090.951</v>
      </c>
      <c r="CS51" s="1364" t="s">
        <v>553</v>
      </c>
      <c r="CT51" s="1366">
        <v>1366172385</v>
      </c>
      <c r="CU51" s="1366">
        <v>684494349</v>
      </c>
      <c r="CV51" s="1366">
        <v>684494349</v>
      </c>
      <c r="CW51" s="1366">
        <v>681678036</v>
      </c>
      <c r="CX51" s="1365">
        <f t="shared" si="30"/>
        <v>1366172.385</v>
      </c>
      <c r="CY51" s="1365">
        <f t="shared" si="31"/>
        <v>684494.34900000005</v>
      </c>
      <c r="CZ51" s="1365">
        <f t="shared" si="32"/>
        <v>684494.34900000005</v>
      </c>
      <c r="DA51" s="1365">
        <f t="shared" si="33"/>
        <v>681678.03599999996</v>
      </c>
      <c r="DD51" s="1372" t="s">
        <v>562</v>
      </c>
      <c r="DE51" s="1365">
        <v>829147</v>
      </c>
      <c r="DF51" s="1365">
        <f t="shared" si="34"/>
        <v>829.14700000000005</v>
      </c>
      <c r="DJ51" s="1372" t="s">
        <v>553</v>
      </c>
      <c r="DK51" s="1365">
        <v>1366172385</v>
      </c>
      <c r="DL51" s="1365">
        <v>684494349</v>
      </c>
      <c r="DM51" s="1365">
        <v>681678036</v>
      </c>
      <c r="DN51" s="1365">
        <v>684494349</v>
      </c>
      <c r="DO51" s="1365">
        <f t="shared" si="35"/>
        <v>1366172.385</v>
      </c>
      <c r="DP51" s="1365">
        <f t="shared" si="36"/>
        <v>684494.34900000005</v>
      </c>
      <c r="DQ51" s="1365">
        <f t="shared" si="37"/>
        <v>681678.03599999996</v>
      </c>
      <c r="DR51" s="1365">
        <f t="shared" si="38"/>
        <v>684494.34900000005</v>
      </c>
      <c r="DV51" s="1364" t="s">
        <v>359</v>
      </c>
      <c r="DW51" s="1366">
        <v>21354411</v>
      </c>
      <c r="DX51" s="1373">
        <f t="shared" si="39"/>
        <v>21354.411</v>
      </c>
      <c r="EA51" s="1364" t="s">
        <v>553</v>
      </c>
      <c r="EB51" s="1366">
        <v>1366172385</v>
      </c>
      <c r="EC51" s="1366">
        <v>1026793819</v>
      </c>
      <c r="ED51" s="1366">
        <v>1026793819</v>
      </c>
      <c r="EE51" s="1366">
        <v>339378566</v>
      </c>
      <c r="EF51" s="1367">
        <f t="shared" si="40"/>
        <v>1366172.385</v>
      </c>
      <c r="EG51" s="1367">
        <f t="shared" si="41"/>
        <v>1026793.819</v>
      </c>
      <c r="EH51" s="1367">
        <f t="shared" si="42"/>
        <v>1026793.819</v>
      </c>
      <c r="EI51" s="1367">
        <f t="shared" si="43"/>
        <v>339378.56599999999</v>
      </c>
      <c r="EL51" s="1372" t="s">
        <v>362</v>
      </c>
      <c r="EM51" s="1365">
        <v>96528779</v>
      </c>
      <c r="EN51" s="1365">
        <f t="shared" si="44"/>
        <v>96528.778999999995</v>
      </c>
      <c r="EQ51" s="1364" t="s">
        <v>553</v>
      </c>
      <c r="ER51" s="1366">
        <v>1366172385</v>
      </c>
      <c r="ES51" s="1366">
        <v>1026861197</v>
      </c>
      <c r="ET51" s="1366">
        <v>339311188</v>
      </c>
      <c r="EU51" s="1366">
        <v>1026861197</v>
      </c>
      <c r="EV51" s="1365">
        <f t="shared" si="45"/>
        <v>1366172.385</v>
      </c>
      <c r="EW51" s="1365">
        <f t="shared" si="46"/>
        <v>1026861.197</v>
      </c>
      <c r="EX51" s="1365">
        <f t="shared" si="47"/>
        <v>1026861.197</v>
      </c>
      <c r="EY51" s="1365">
        <f t="shared" si="48"/>
        <v>339311.18800000002</v>
      </c>
      <c r="FB51" s="1372" t="s">
        <v>561</v>
      </c>
      <c r="FC51" s="1365">
        <v>0</v>
      </c>
      <c r="FD51" s="1365">
        <f t="shared" si="49"/>
        <v>0</v>
      </c>
      <c r="FF51" s="1372" t="s">
        <v>553</v>
      </c>
      <c r="FG51" s="1365">
        <v>1035520821</v>
      </c>
      <c r="FH51" s="1365">
        <v>1034528501</v>
      </c>
      <c r="FI51" s="1365">
        <v>1034528501</v>
      </c>
      <c r="FJ51" s="1365">
        <v>992320</v>
      </c>
      <c r="FK51" s="1367">
        <f t="shared" si="50"/>
        <v>1035520.821</v>
      </c>
      <c r="FL51" s="1367">
        <f t="shared" si="51"/>
        <v>1034528.501</v>
      </c>
      <c r="FM51" s="1367">
        <f t="shared" si="52"/>
        <v>1034528.501</v>
      </c>
      <c r="FN51" s="1367">
        <f t="shared" si="53"/>
        <v>992.32</v>
      </c>
      <c r="FQ51" s="1364" t="s">
        <v>357</v>
      </c>
      <c r="FR51" s="1366">
        <v>164520760</v>
      </c>
      <c r="FS51" s="1365">
        <f t="shared" si="54"/>
        <v>164520.76</v>
      </c>
      <c r="FV51" s="1364" t="s">
        <v>553</v>
      </c>
      <c r="FW51" s="1366">
        <v>1387739281</v>
      </c>
      <c r="FX51" s="1366">
        <v>1387739281</v>
      </c>
      <c r="FY51" s="1366">
        <v>1387739281</v>
      </c>
      <c r="FZ51" s="1366">
        <v>0</v>
      </c>
      <c r="GA51" s="1367">
        <f t="shared" si="55"/>
        <v>1387739.281</v>
      </c>
      <c r="GB51" s="1367">
        <f t="shared" si="56"/>
        <v>1387739.281</v>
      </c>
      <c r="GC51" s="1367">
        <f t="shared" si="57"/>
        <v>1387739.281</v>
      </c>
      <c r="GD51" s="1367">
        <f t="shared" si="58"/>
        <v>0</v>
      </c>
    </row>
    <row r="52" spans="1:186" ht="15" customHeight="1" x14ac:dyDescent="0.2">
      <c r="A52" s="1364" t="s">
        <v>554</v>
      </c>
      <c r="B52" s="1366">
        <v>726222693</v>
      </c>
      <c r="C52" s="1366">
        <v>0</v>
      </c>
      <c r="D52" s="1366">
        <v>726222693</v>
      </c>
      <c r="E52" s="1366">
        <v>0</v>
      </c>
      <c r="F52" s="1366">
        <f t="shared" si="0"/>
        <v>751640.48725499993</v>
      </c>
      <c r="G52" s="1366">
        <f t="shared" si="1"/>
        <v>0</v>
      </c>
      <c r="H52" s="1366">
        <f t="shared" si="2"/>
        <v>751640.48725499993</v>
      </c>
      <c r="I52" s="1366">
        <f t="shared" si="3"/>
        <v>0</v>
      </c>
      <c r="L52" s="1364" t="s">
        <v>564</v>
      </c>
      <c r="M52" s="1366">
        <v>940338</v>
      </c>
      <c r="N52" s="1366">
        <f t="shared" si="4"/>
        <v>973.24982999999986</v>
      </c>
      <c r="Q52" s="1364" t="s">
        <v>554</v>
      </c>
      <c r="R52" s="1366">
        <v>726222693</v>
      </c>
      <c r="S52" s="1366">
        <v>0</v>
      </c>
      <c r="T52" s="1366">
        <v>726222693</v>
      </c>
      <c r="U52" s="1366">
        <v>0</v>
      </c>
      <c r="V52" s="1365">
        <f t="shared" si="5"/>
        <v>751640.48725499993</v>
      </c>
      <c r="W52" s="1365">
        <f t="shared" si="6"/>
        <v>0</v>
      </c>
      <c r="X52" s="1365">
        <f t="shared" si="7"/>
        <v>751640.48725499993</v>
      </c>
      <c r="Y52" s="1365">
        <f t="shared" si="8"/>
        <v>0</v>
      </c>
      <c r="AB52" s="1364" t="s">
        <v>464</v>
      </c>
      <c r="AC52" s="1366">
        <v>7659702</v>
      </c>
      <c r="AD52" s="1365">
        <f t="shared" si="9"/>
        <v>7927.7915699999994</v>
      </c>
      <c r="AG52" s="1364" t="s">
        <v>554</v>
      </c>
      <c r="AH52" s="1366">
        <v>726222693</v>
      </c>
      <c r="AI52" s="1366">
        <v>178985287</v>
      </c>
      <c r="AJ52" s="1366">
        <v>178985287</v>
      </c>
      <c r="AK52" s="1366">
        <v>547237406</v>
      </c>
      <c r="AL52" s="1365">
        <f t="shared" si="10"/>
        <v>751640.48725499993</v>
      </c>
      <c r="AM52" s="1365">
        <f t="shared" si="11"/>
        <v>185249.77204499999</v>
      </c>
      <c r="AN52" s="1365">
        <f t="shared" si="12"/>
        <v>185249.77204499999</v>
      </c>
      <c r="AO52" s="1365">
        <f t="shared" si="13"/>
        <v>566390.71520999994</v>
      </c>
      <c r="AR52" s="1364" t="s">
        <v>557</v>
      </c>
      <c r="AS52" s="1365">
        <v>97707121</v>
      </c>
      <c r="AT52" s="1365">
        <f t="shared" si="14"/>
        <v>101126.87023499999</v>
      </c>
      <c r="AW52" s="1364" t="s">
        <v>554</v>
      </c>
      <c r="AX52" s="1366">
        <v>726222693</v>
      </c>
      <c r="AY52" s="1366">
        <v>178985287</v>
      </c>
      <c r="AZ52" s="1366">
        <v>178985287</v>
      </c>
      <c r="BA52" s="1366">
        <v>547237406</v>
      </c>
      <c r="BB52" s="1365">
        <f t="shared" si="15"/>
        <v>751640.48725499993</v>
      </c>
      <c r="BC52" s="1365">
        <f t="shared" si="16"/>
        <v>185249.77204499999</v>
      </c>
      <c r="BD52" s="1365">
        <f t="shared" si="17"/>
        <v>185249.77204499999</v>
      </c>
      <c r="BE52" s="1365">
        <f t="shared" si="18"/>
        <v>566390.71520999994</v>
      </c>
      <c r="BH52" s="1364" t="s">
        <v>371</v>
      </c>
      <c r="BI52" s="1365">
        <v>11713640</v>
      </c>
      <c r="BJ52" s="1365">
        <f t="shared" si="19"/>
        <v>12123.617399999999</v>
      </c>
      <c r="BM52" s="1364" t="s">
        <v>554</v>
      </c>
      <c r="BN52" s="1365">
        <v>726222693</v>
      </c>
      <c r="BO52" s="1365">
        <v>178985287</v>
      </c>
      <c r="BP52" s="1365">
        <v>178985287</v>
      </c>
      <c r="BQ52" s="1365">
        <v>547237406</v>
      </c>
      <c r="BR52" s="1365">
        <f t="shared" si="20"/>
        <v>751640.48725499993</v>
      </c>
      <c r="BS52" s="1365">
        <f t="shared" si="21"/>
        <v>185249.77204499999</v>
      </c>
      <c r="BT52" s="1365">
        <f t="shared" si="22"/>
        <v>185249.77204499999</v>
      </c>
      <c r="BU52" s="1365">
        <f t="shared" si="23"/>
        <v>566390.71520999994</v>
      </c>
      <c r="BX52" s="1372" t="s">
        <v>464</v>
      </c>
      <c r="BY52" s="1365">
        <v>9436437</v>
      </c>
      <c r="BZ52" s="1365">
        <f t="shared" si="24"/>
        <v>9766.7122949999994</v>
      </c>
      <c r="CC52" s="1365" t="s">
        <v>554</v>
      </c>
      <c r="CD52" s="1365">
        <v>726222693</v>
      </c>
      <c r="CE52" s="1365">
        <v>358292985</v>
      </c>
      <c r="CF52" s="1365">
        <v>358292985</v>
      </c>
      <c r="CG52" s="1365">
        <v>367929708</v>
      </c>
      <c r="CH52" s="1365">
        <f t="shared" si="25"/>
        <v>751640.48725499993</v>
      </c>
      <c r="CI52" s="1365">
        <f t="shared" si="26"/>
        <v>370833.23947499995</v>
      </c>
      <c r="CJ52" s="1365">
        <f t="shared" si="27"/>
        <v>370833.23947499995</v>
      </c>
      <c r="CK52" s="1365">
        <f t="shared" si="28"/>
        <v>380807.24777999998</v>
      </c>
      <c r="CN52" s="1372" t="s">
        <v>557</v>
      </c>
      <c r="CO52" s="1365">
        <v>103902551</v>
      </c>
      <c r="CP52" s="1365">
        <f t="shared" si="29"/>
        <v>103902.55100000001</v>
      </c>
      <c r="CS52" s="1364" t="s">
        <v>554</v>
      </c>
      <c r="CT52" s="1366">
        <v>726222693</v>
      </c>
      <c r="CU52" s="1366">
        <v>358292985</v>
      </c>
      <c r="CV52" s="1366">
        <v>358292985</v>
      </c>
      <c r="CW52" s="1366">
        <v>367929708</v>
      </c>
      <c r="CX52" s="1365">
        <f t="shared" si="30"/>
        <v>726222.69299999997</v>
      </c>
      <c r="CY52" s="1365">
        <f t="shared" si="31"/>
        <v>358292.98499999999</v>
      </c>
      <c r="CZ52" s="1365">
        <f t="shared" si="32"/>
        <v>358292.98499999999</v>
      </c>
      <c r="DA52" s="1365">
        <f t="shared" si="33"/>
        <v>367929.70799999998</v>
      </c>
      <c r="DD52" s="1372" t="s">
        <v>371</v>
      </c>
      <c r="DE52" s="1365">
        <v>90000</v>
      </c>
      <c r="DF52" s="1365">
        <f t="shared" si="34"/>
        <v>90</v>
      </c>
      <c r="DJ52" s="1372" t="s">
        <v>554</v>
      </c>
      <c r="DK52" s="1365">
        <v>726222693</v>
      </c>
      <c r="DL52" s="1365">
        <v>358292985</v>
      </c>
      <c r="DM52" s="1365">
        <v>367929708</v>
      </c>
      <c r="DN52" s="1365">
        <v>358292985</v>
      </c>
      <c r="DO52" s="1365">
        <f t="shared" si="35"/>
        <v>726222.69299999997</v>
      </c>
      <c r="DP52" s="1365">
        <f t="shared" si="36"/>
        <v>358292.98499999999</v>
      </c>
      <c r="DQ52" s="1365">
        <f t="shared" si="37"/>
        <v>367929.70799999998</v>
      </c>
      <c r="DR52" s="1365">
        <f t="shared" si="38"/>
        <v>358292.98499999999</v>
      </c>
      <c r="DV52" s="1364" t="s">
        <v>360</v>
      </c>
      <c r="DW52" s="1366">
        <v>21354411</v>
      </c>
      <c r="DX52" s="1373">
        <f t="shared" si="39"/>
        <v>21354.411</v>
      </c>
      <c r="EA52" s="1364" t="s">
        <v>554</v>
      </c>
      <c r="EB52" s="1366">
        <v>726222693</v>
      </c>
      <c r="EC52" s="1366">
        <v>539718074</v>
      </c>
      <c r="ED52" s="1366">
        <v>539718074</v>
      </c>
      <c r="EE52" s="1366">
        <v>186504619</v>
      </c>
      <c r="EF52" s="1367">
        <f t="shared" si="40"/>
        <v>726222.69299999997</v>
      </c>
      <c r="EG52" s="1367">
        <f t="shared" si="41"/>
        <v>539718.07400000002</v>
      </c>
      <c r="EH52" s="1367">
        <f t="shared" si="42"/>
        <v>539718.07400000002</v>
      </c>
      <c r="EI52" s="1367">
        <f t="shared" si="43"/>
        <v>186504.61900000001</v>
      </c>
      <c r="EL52" s="1372" t="s">
        <v>557</v>
      </c>
      <c r="EM52" s="1365">
        <v>85506233</v>
      </c>
      <c r="EN52" s="1365">
        <f t="shared" si="44"/>
        <v>85506.232999999993</v>
      </c>
      <c r="EQ52" s="1364" t="s">
        <v>554</v>
      </c>
      <c r="ER52" s="1366">
        <v>726222693</v>
      </c>
      <c r="ES52" s="1366">
        <v>539785452</v>
      </c>
      <c r="ET52" s="1366">
        <v>186437241</v>
      </c>
      <c r="EU52" s="1366">
        <v>539785452</v>
      </c>
      <c r="EV52" s="1365">
        <f t="shared" si="45"/>
        <v>726222.69299999997</v>
      </c>
      <c r="EW52" s="1365">
        <f t="shared" si="46"/>
        <v>539785.45200000005</v>
      </c>
      <c r="EX52" s="1365">
        <f t="shared" si="47"/>
        <v>539785.45200000005</v>
      </c>
      <c r="EY52" s="1365">
        <f t="shared" si="48"/>
        <v>186437.24100000001</v>
      </c>
      <c r="FB52" s="1372" t="s">
        <v>368</v>
      </c>
      <c r="FC52" s="1365">
        <v>10333854</v>
      </c>
      <c r="FD52" s="1365">
        <f t="shared" si="49"/>
        <v>10333.853999999999</v>
      </c>
      <c r="FF52" s="1372" t="s">
        <v>554</v>
      </c>
      <c r="FG52" s="1365">
        <v>543593988</v>
      </c>
      <c r="FH52" s="1365">
        <v>543520804</v>
      </c>
      <c r="FI52" s="1365">
        <v>543520804</v>
      </c>
      <c r="FJ52" s="1365">
        <v>73184</v>
      </c>
      <c r="FK52" s="1367">
        <f t="shared" si="50"/>
        <v>543593.98800000001</v>
      </c>
      <c r="FL52" s="1367">
        <f t="shared" si="51"/>
        <v>543520.804</v>
      </c>
      <c r="FM52" s="1367">
        <f t="shared" si="52"/>
        <v>543520.804</v>
      </c>
      <c r="FN52" s="1367">
        <f t="shared" si="53"/>
        <v>73.183999999999997</v>
      </c>
      <c r="FQ52" s="1364" t="s">
        <v>358</v>
      </c>
      <c r="FR52" s="1366">
        <v>44616767</v>
      </c>
      <c r="FS52" s="1365">
        <f t="shared" si="54"/>
        <v>44616.767</v>
      </c>
      <c r="FV52" s="1364" t="s">
        <v>554</v>
      </c>
      <c r="FW52" s="1366">
        <v>732210824</v>
      </c>
      <c r="FX52" s="1366">
        <v>732210824</v>
      </c>
      <c r="FY52" s="1366">
        <v>732210824</v>
      </c>
      <c r="FZ52" s="1366">
        <v>0</v>
      </c>
      <c r="GA52" s="1367">
        <f t="shared" si="55"/>
        <v>732210.82400000002</v>
      </c>
      <c r="GB52" s="1367">
        <f t="shared" si="56"/>
        <v>732210.82400000002</v>
      </c>
      <c r="GC52" s="1367">
        <f t="shared" si="57"/>
        <v>732210.82400000002</v>
      </c>
      <c r="GD52" s="1367">
        <f t="shared" si="58"/>
        <v>0</v>
      </c>
    </row>
    <row r="53" spans="1:186" ht="15" customHeight="1" x14ac:dyDescent="0.2">
      <c r="A53" s="1364" t="s">
        <v>357</v>
      </c>
      <c r="B53" s="1366">
        <v>639949692</v>
      </c>
      <c r="C53" s="1366">
        <v>0</v>
      </c>
      <c r="D53" s="1366">
        <v>639949692</v>
      </c>
      <c r="E53" s="1366">
        <v>0</v>
      </c>
      <c r="F53" s="1366">
        <f t="shared" si="0"/>
        <v>662347.93122000003</v>
      </c>
      <c r="G53" s="1366">
        <f t="shared" si="1"/>
        <v>0</v>
      </c>
      <c r="H53" s="1366">
        <f t="shared" si="2"/>
        <v>662347.93122000003</v>
      </c>
      <c r="I53" s="1366">
        <f t="shared" si="3"/>
        <v>0</v>
      </c>
      <c r="L53" s="1364" t="s">
        <v>566</v>
      </c>
      <c r="M53" s="1366">
        <v>386000</v>
      </c>
      <c r="N53" s="1366">
        <f t="shared" si="4"/>
        <v>399.51</v>
      </c>
      <c r="Q53" s="1364" t="s">
        <v>357</v>
      </c>
      <c r="R53" s="1366">
        <v>639949692</v>
      </c>
      <c r="S53" s="1366">
        <v>0</v>
      </c>
      <c r="T53" s="1366">
        <v>639949692</v>
      </c>
      <c r="U53" s="1366">
        <v>0</v>
      </c>
      <c r="V53" s="1365">
        <f t="shared" si="5"/>
        <v>662347.93122000003</v>
      </c>
      <c r="W53" s="1365">
        <f t="shared" si="6"/>
        <v>0</v>
      </c>
      <c r="X53" s="1365">
        <f t="shared" si="7"/>
        <v>662347.93122000003</v>
      </c>
      <c r="Y53" s="1365">
        <f t="shared" si="8"/>
        <v>0</v>
      </c>
      <c r="AB53" s="1364" t="s">
        <v>362</v>
      </c>
      <c r="AC53" s="1366">
        <v>98238779</v>
      </c>
      <c r="AD53" s="1365">
        <f t="shared" si="9"/>
        <v>101677.13626499999</v>
      </c>
      <c r="AG53" s="1364" t="s">
        <v>357</v>
      </c>
      <c r="AH53" s="1366">
        <v>639949692</v>
      </c>
      <c r="AI53" s="1366">
        <v>164302965</v>
      </c>
      <c r="AJ53" s="1366">
        <v>164302965</v>
      </c>
      <c r="AK53" s="1366">
        <v>475646727</v>
      </c>
      <c r="AL53" s="1365">
        <f t="shared" si="10"/>
        <v>662347.93122000003</v>
      </c>
      <c r="AM53" s="1365">
        <f t="shared" si="11"/>
        <v>170053.56877499999</v>
      </c>
      <c r="AN53" s="1365">
        <f t="shared" si="12"/>
        <v>170053.56877499999</v>
      </c>
      <c r="AO53" s="1365">
        <f t="shared" si="13"/>
        <v>492294.36244499998</v>
      </c>
      <c r="AR53" s="1364" t="s">
        <v>558</v>
      </c>
      <c r="AS53" s="1365">
        <v>95499014</v>
      </c>
      <c r="AT53" s="1365">
        <f t="shared" si="14"/>
        <v>98841.479489999983</v>
      </c>
      <c r="AW53" s="1364" t="s">
        <v>357</v>
      </c>
      <c r="AX53" s="1366">
        <v>639949692</v>
      </c>
      <c r="AY53" s="1366">
        <v>164302965</v>
      </c>
      <c r="AZ53" s="1366">
        <v>164302965</v>
      </c>
      <c r="BA53" s="1366">
        <v>475646727</v>
      </c>
      <c r="BB53" s="1365">
        <f t="shared" si="15"/>
        <v>662347.93122000003</v>
      </c>
      <c r="BC53" s="1365">
        <f t="shared" si="16"/>
        <v>170053.56877499999</v>
      </c>
      <c r="BD53" s="1365">
        <f t="shared" si="17"/>
        <v>170053.56877499999</v>
      </c>
      <c r="BE53" s="1365">
        <f t="shared" si="18"/>
        <v>492294.36244499998</v>
      </c>
      <c r="BH53" s="1364" t="s">
        <v>564</v>
      </c>
      <c r="BI53" s="1365">
        <v>0</v>
      </c>
      <c r="BJ53" s="1365">
        <f t="shared" si="19"/>
        <v>0</v>
      </c>
      <c r="BM53" s="1364" t="s">
        <v>357</v>
      </c>
      <c r="BN53" s="1365">
        <v>639949692</v>
      </c>
      <c r="BO53" s="1365">
        <v>164302965</v>
      </c>
      <c r="BP53" s="1365">
        <v>164302965</v>
      </c>
      <c r="BQ53" s="1365">
        <v>475646727</v>
      </c>
      <c r="BR53" s="1365">
        <f t="shared" si="20"/>
        <v>662347.93122000003</v>
      </c>
      <c r="BS53" s="1365">
        <f t="shared" si="21"/>
        <v>170053.56877499999</v>
      </c>
      <c r="BT53" s="1365">
        <f t="shared" si="22"/>
        <v>170053.56877499999</v>
      </c>
      <c r="BU53" s="1365">
        <f t="shared" si="23"/>
        <v>492294.36244499998</v>
      </c>
      <c r="BX53" s="1372" t="s">
        <v>362</v>
      </c>
      <c r="BY53" s="1365">
        <v>98598991</v>
      </c>
      <c r="BZ53" s="1365">
        <f t="shared" si="24"/>
        <v>102049.95568499999</v>
      </c>
      <c r="CC53" s="1365" t="s">
        <v>357</v>
      </c>
      <c r="CD53" s="1365">
        <v>639949692</v>
      </c>
      <c r="CE53" s="1365">
        <v>326201364</v>
      </c>
      <c r="CF53" s="1365">
        <v>326201364</v>
      </c>
      <c r="CG53" s="1365">
        <v>313748328</v>
      </c>
      <c r="CH53" s="1365">
        <f t="shared" si="25"/>
        <v>662347.93122000003</v>
      </c>
      <c r="CI53" s="1365">
        <f t="shared" si="26"/>
        <v>337618.41173999995</v>
      </c>
      <c r="CJ53" s="1365">
        <f t="shared" si="27"/>
        <v>337618.41173999995</v>
      </c>
      <c r="CK53" s="1365">
        <f t="shared" si="28"/>
        <v>324729.51947999996</v>
      </c>
      <c r="CN53" s="1372" t="s">
        <v>558</v>
      </c>
      <c r="CO53" s="1365">
        <v>103734626</v>
      </c>
      <c r="CP53" s="1365">
        <f t="shared" si="29"/>
        <v>103734.626</v>
      </c>
      <c r="CS53" s="1364" t="s">
        <v>357</v>
      </c>
      <c r="CT53" s="1366">
        <v>639949692</v>
      </c>
      <c r="CU53" s="1366">
        <v>326201364</v>
      </c>
      <c r="CV53" s="1366">
        <v>326201364</v>
      </c>
      <c r="CW53" s="1366">
        <v>313748328</v>
      </c>
      <c r="CX53" s="1365">
        <f t="shared" si="30"/>
        <v>639949.69200000004</v>
      </c>
      <c r="CY53" s="1365">
        <f t="shared" si="31"/>
        <v>326201.364</v>
      </c>
      <c r="CZ53" s="1365">
        <f t="shared" si="32"/>
        <v>326201.364</v>
      </c>
      <c r="DA53" s="1365">
        <f t="shared" si="33"/>
        <v>313748.32799999998</v>
      </c>
      <c r="DD53" s="1372" t="s">
        <v>564</v>
      </c>
      <c r="DE53" s="1365">
        <v>1548230</v>
      </c>
      <c r="DF53" s="1365">
        <f t="shared" si="34"/>
        <v>1548.23</v>
      </c>
      <c r="DJ53" s="1372" t="s">
        <v>357</v>
      </c>
      <c r="DK53" s="1365">
        <v>639949692</v>
      </c>
      <c r="DL53" s="1365">
        <v>326201364</v>
      </c>
      <c r="DM53" s="1365">
        <v>313748328</v>
      </c>
      <c r="DN53" s="1365">
        <v>326201364</v>
      </c>
      <c r="DO53" s="1365">
        <f t="shared" si="35"/>
        <v>639949.69200000004</v>
      </c>
      <c r="DP53" s="1365">
        <f t="shared" si="36"/>
        <v>326201.364</v>
      </c>
      <c r="DQ53" s="1365">
        <f t="shared" si="37"/>
        <v>313748.32799999998</v>
      </c>
      <c r="DR53" s="1365">
        <f t="shared" si="38"/>
        <v>326201.364</v>
      </c>
      <c r="DV53" s="1364" t="s">
        <v>362</v>
      </c>
      <c r="DW53" s="1366">
        <v>90241217</v>
      </c>
      <c r="DX53" s="1373">
        <f t="shared" si="39"/>
        <v>90241.217000000004</v>
      </c>
      <c r="EA53" s="1364" t="s">
        <v>357</v>
      </c>
      <c r="EB53" s="1366">
        <v>639949692</v>
      </c>
      <c r="EC53" s="1366">
        <v>487075745</v>
      </c>
      <c r="ED53" s="1366">
        <v>487075745</v>
      </c>
      <c r="EE53" s="1366">
        <v>152873947</v>
      </c>
      <c r="EF53" s="1367">
        <f t="shared" si="40"/>
        <v>639949.69200000004</v>
      </c>
      <c r="EG53" s="1367">
        <f t="shared" si="41"/>
        <v>487075.745</v>
      </c>
      <c r="EH53" s="1367">
        <f t="shared" si="42"/>
        <v>487075.745</v>
      </c>
      <c r="EI53" s="1367">
        <f t="shared" si="43"/>
        <v>152873.94699999999</v>
      </c>
      <c r="EL53" s="1372" t="s">
        <v>558</v>
      </c>
      <c r="EM53" s="1365">
        <v>83759103</v>
      </c>
      <c r="EN53" s="1365">
        <f t="shared" si="44"/>
        <v>83759.103000000003</v>
      </c>
      <c r="EQ53" s="1364" t="s">
        <v>357</v>
      </c>
      <c r="ER53" s="1366">
        <v>639949692</v>
      </c>
      <c r="ES53" s="1366">
        <v>487075745</v>
      </c>
      <c r="ET53" s="1366">
        <v>152873947</v>
      </c>
      <c r="EU53" s="1366">
        <v>487075745</v>
      </c>
      <c r="EV53" s="1365">
        <f t="shared" si="45"/>
        <v>639949.69200000004</v>
      </c>
      <c r="EW53" s="1365">
        <f t="shared" si="46"/>
        <v>487075.745</v>
      </c>
      <c r="EX53" s="1365">
        <f t="shared" si="47"/>
        <v>487075.745</v>
      </c>
      <c r="EY53" s="1365">
        <f t="shared" si="48"/>
        <v>152873.94699999999</v>
      </c>
      <c r="FB53" s="1372" t="s">
        <v>369</v>
      </c>
      <c r="FC53" s="1365">
        <v>436730</v>
      </c>
      <c r="FD53" s="1365">
        <f t="shared" si="49"/>
        <v>436.73</v>
      </c>
      <c r="FF53" s="1372" t="s">
        <v>357</v>
      </c>
      <c r="FG53" s="1365">
        <v>491926833</v>
      </c>
      <c r="FH53" s="1365">
        <v>491007697</v>
      </c>
      <c r="FI53" s="1365">
        <v>491007697</v>
      </c>
      <c r="FJ53" s="1365">
        <v>919136</v>
      </c>
      <c r="FK53" s="1367">
        <f t="shared" si="50"/>
        <v>491926.83299999998</v>
      </c>
      <c r="FL53" s="1367">
        <f t="shared" si="51"/>
        <v>491007.69699999999</v>
      </c>
      <c r="FM53" s="1367">
        <f t="shared" si="52"/>
        <v>491007.69699999999</v>
      </c>
      <c r="FN53" s="1367">
        <f t="shared" si="53"/>
        <v>919.13599999999997</v>
      </c>
      <c r="FQ53" s="1364" t="s">
        <v>555</v>
      </c>
      <c r="FR53" s="1366">
        <v>19308441</v>
      </c>
      <c r="FS53" s="1365">
        <f t="shared" si="54"/>
        <v>19308.440999999999</v>
      </c>
      <c r="FV53" s="1364" t="s">
        <v>357</v>
      </c>
      <c r="FW53" s="1366">
        <v>655528457</v>
      </c>
      <c r="FX53" s="1366">
        <v>655528457</v>
      </c>
      <c r="FY53" s="1366">
        <v>655528457</v>
      </c>
      <c r="FZ53" s="1366">
        <v>0</v>
      </c>
      <c r="GA53" s="1367">
        <f t="shared" si="55"/>
        <v>655528.45700000005</v>
      </c>
      <c r="GB53" s="1367">
        <f t="shared" si="56"/>
        <v>655528.45700000005</v>
      </c>
      <c r="GC53" s="1367">
        <f t="shared" si="57"/>
        <v>655528.45700000005</v>
      </c>
      <c r="GD53" s="1367">
        <f t="shared" si="58"/>
        <v>0</v>
      </c>
    </row>
    <row r="54" spans="1:186" ht="15" customHeight="1" x14ac:dyDescent="0.2">
      <c r="A54" s="1364" t="s">
        <v>358</v>
      </c>
      <c r="B54" s="1366">
        <v>290726532</v>
      </c>
      <c r="C54" s="1366">
        <v>26134294</v>
      </c>
      <c r="D54" s="1366">
        <v>264592238</v>
      </c>
      <c r="E54" s="1366">
        <v>26134294</v>
      </c>
      <c r="F54" s="1366">
        <f t="shared" si="0"/>
        <v>300901.96061999997</v>
      </c>
      <c r="G54" s="1366">
        <f t="shared" si="1"/>
        <v>27048.994289999999</v>
      </c>
      <c r="H54" s="1366">
        <f t="shared" si="2"/>
        <v>273852.96632999997</v>
      </c>
      <c r="I54" s="1366">
        <f t="shared" si="3"/>
        <v>27048.994289999999</v>
      </c>
      <c r="L54" s="1364" t="s">
        <v>372</v>
      </c>
      <c r="M54" s="1366">
        <v>1435735</v>
      </c>
      <c r="N54" s="1366">
        <f t="shared" si="4"/>
        <v>1485.9857249999998</v>
      </c>
      <c r="Q54" s="1364" t="s">
        <v>358</v>
      </c>
      <c r="R54" s="1366">
        <v>290926533</v>
      </c>
      <c r="S54" s="1366">
        <v>68355851</v>
      </c>
      <c r="T54" s="1366">
        <v>222570682</v>
      </c>
      <c r="U54" s="1366">
        <v>68355851</v>
      </c>
      <c r="V54" s="1365">
        <f t="shared" si="5"/>
        <v>301108.96165499999</v>
      </c>
      <c r="W54" s="1365">
        <f t="shared" si="6"/>
        <v>70748.30578499999</v>
      </c>
      <c r="X54" s="1365">
        <f t="shared" si="7"/>
        <v>230360.65586999999</v>
      </c>
      <c r="Y54" s="1365">
        <f t="shared" si="8"/>
        <v>70748.30578499999</v>
      </c>
      <c r="AB54" s="1364" t="s">
        <v>557</v>
      </c>
      <c r="AC54" s="1366">
        <v>97062979</v>
      </c>
      <c r="AD54" s="1365">
        <f t="shared" si="9"/>
        <v>100460.183265</v>
      </c>
      <c r="AG54" s="1364" t="s">
        <v>358</v>
      </c>
      <c r="AH54" s="1366">
        <v>291426533</v>
      </c>
      <c r="AI54" s="1366">
        <v>107007626</v>
      </c>
      <c r="AJ54" s="1366">
        <v>107007626</v>
      </c>
      <c r="AK54" s="1366">
        <v>184418907</v>
      </c>
      <c r="AL54" s="1365">
        <f t="shared" si="10"/>
        <v>301626.46165499999</v>
      </c>
      <c r="AM54" s="1365">
        <f t="shared" si="11"/>
        <v>110752.89291</v>
      </c>
      <c r="AN54" s="1365">
        <f t="shared" si="12"/>
        <v>110752.89291</v>
      </c>
      <c r="AO54" s="1365">
        <f t="shared" si="13"/>
        <v>190873.568745</v>
      </c>
      <c r="AR54" s="1364" t="s">
        <v>559</v>
      </c>
      <c r="AS54" s="1365">
        <v>2208107</v>
      </c>
      <c r="AT54" s="1365">
        <f t="shared" si="14"/>
        <v>2285.3907449999997</v>
      </c>
      <c r="AW54" s="1364" t="s">
        <v>358</v>
      </c>
      <c r="AX54" s="1366">
        <v>292908879</v>
      </c>
      <c r="AY54" s="1366">
        <v>147590487</v>
      </c>
      <c r="AZ54" s="1366">
        <v>147590487</v>
      </c>
      <c r="BA54" s="1366">
        <v>145318392</v>
      </c>
      <c r="BB54" s="1365">
        <f t="shared" si="15"/>
        <v>303160.68976500002</v>
      </c>
      <c r="BC54" s="1365">
        <f t="shared" si="16"/>
        <v>152756.15404499997</v>
      </c>
      <c r="BD54" s="1365">
        <f t="shared" si="17"/>
        <v>152756.15404499997</v>
      </c>
      <c r="BE54" s="1365">
        <f t="shared" si="18"/>
        <v>150404.53571999999</v>
      </c>
      <c r="BH54" s="1364" t="s">
        <v>565</v>
      </c>
      <c r="BI54" s="1365">
        <v>0</v>
      </c>
      <c r="BJ54" s="1365">
        <f t="shared" si="19"/>
        <v>0</v>
      </c>
      <c r="BM54" s="1364" t="s">
        <v>358</v>
      </c>
      <c r="BN54" s="1365">
        <v>295335775</v>
      </c>
      <c r="BO54" s="1365">
        <v>183033580</v>
      </c>
      <c r="BP54" s="1365">
        <v>183033580</v>
      </c>
      <c r="BQ54" s="1365">
        <v>112302195</v>
      </c>
      <c r="BR54" s="1365">
        <f t="shared" si="20"/>
        <v>305672.52712500002</v>
      </c>
      <c r="BS54" s="1365">
        <f t="shared" si="21"/>
        <v>189439.75529999996</v>
      </c>
      <c r="BT54" s="1365">
        <f t="shared" si="22"/>
        <v>189439.75529999996</v>
      </c>
      <c r="BU54" s="1365">
        <f t="shared" si="23"/>
        <v>116232.771825</v>
      </c>
      <c r="BX54" s="1372" t="s">
        <v>557</v>
      </c>
      <c r="BY54" s="1365">
        <v>98598991</v>
      </c>
      <c r="BZ54" s="1365">
        <f t="shared" si="24"/>
        <v>102049.95568499999</v>
      </c>
      <c r="CC54" s="1365" t="s">
        <v>358</v>
      </c>
      <c r="CD54" s="1365">
        <v>365216431</v>
      </c>
      <c r="CE54" s="1365">
        <v>220222137</v>
      </c>
      <c r="CF54" s="1365">
        <v>220222137</v>
      </c>
      <c r="CG54" s="1365">
        <v>144994294</v>
      </c>
      <c r="CH54" s="1365">
        <f t="shared" si="25"/>
        <v>377999.00608499994</v>
      </c>
      <c r="CI54" s="1365">
        <f t="shared" si="26"/>
        <v>227929.91179499996</v>
      </c>
      <c r="CJ54" s="1365">
        <f t="shared" si="27"/>
        <v>227929.91179499996</v>
      </c>
      <c r="CK54" s="1365">
        <f t="shared" si="28"/>
        <v>150069.09428999998</v>
      </c>
      <c r="CN54" s="1372" t="s">
        <v>559</v>
      </c>
      <c r="CO54" s="1365">
        <v>167925</v>
      </c>
      <c r="CP54" s="1365">
        <f t="shared" si="29"/>
        <v>167.92500000000001</v>
      </c>
      <c r="CS54" s="1364" t="s">
        <v>358</v>
      </c>
      <c r="CT54" s="1366">
        <v>365216431</v>
      </c>
      <c r="CU54" s="1366">
        <v>253898924</v>
      </c>
      <c r="CV54" s="1366">
        <v>253898924</v>
      </c>
      <c r="CW54" s="1366">
        <v>111317507</v>
      </c>
      <c r="CX54" s="1365">
        <f t="shared" si="30"/>
        <v>365216.43099999998</v>
      </c>
      <c r="CY54" s="1365">
        <f t="shared" si="31"/>
        <v>253898.924</v>
      </c>
      <c r="CZ54" s="1365">
        <f t="shared" si="32"/>
        <v>253898.924</v>
      </c>
      <c r="DA54" s="1365">
        <f t="shared" si="33"/>
        <v>111317.507</v>
      </c>
      <c r="DD54" s="1372" t="s">
        <v>566</v>
      </c>
      <c r="DE54" s="1365">
        <v>418880</v>
      </c>
      <c r="DF54" s="1365">
        <f t="shared" si="34"/>
        <v>418.88</v>
      </c>
      <c r="DJ54" s="1372" t="s">
        <v>358</v>
      </c>
      <c r="DK54" s="1365">
        <v>365216431</v>
      </c>
      <c r="DL54" s="1365">
        <v>289621942</v>
      </c>
      <c r="DM54" s="1365">
        <v>75594489</v>
      </c>
      <c r="DN54" s="1365">
        <v>289621942</v>
      </c>
      <c r="DO54" s="1365">
        <f t="shared" si="35"/>
        <v>365216.43099999998</v>
      </c>
      <c r="DP54" s="1365">
        <f t="shared" si="36"/>
        <v>289621.94199999998</v>
      </c>
      <c r="DQ54" s="1365">
        <f t="shared" si="37"/>
        <v>75594.489000000001</v>
      </c>
      <c r="DR54" s="1365">
        <f t="shared" si="38"/>
        <v>289621.94199999998</v>
      </c>
      <c r="DV54" s="1364" t="s">
        <v>557</v>
      </c>
      <c r="DW54" s="1366">
        <v>82310553</v>
      </c>
      <c r="DX54" s="1373">
        <f t="shared" si="39"/>
        <v>82310.553</v>
      </c>
      <c r="EA54" s="1364" t="s">
        <v>358</v>
      </c>
      <c r="EB54" s="1366">
        <v>365216431</v>
      </c>
      <c r="EC54" s="1366">
        <v>325927297</v>
      </c>
      <c r="ED54" s="1366">
        <v>325927297</v>
      </c>
      <c r="EE54" s="1366">
        <v>39289134</v>
      </c>
      <c r="EF54" s="1367">
        <f t="shared" si="40"/>
        <v>365216.43099999998</v>
      </c>
      <c r="EG54" s="1367">
        <f t="shared" si="41"/>
        <v>325927.29700000002</v>
      </c>
      <c r="EH54" s="1367">
        <f t="shared" si="42"/>
        <v>325927.29700000002</v>
      </c>
      <c r="EI54" s="1367">
        <f t="shared" si="43"/>
        <v>39289.133999999998</v>
      </c>
      <c r="EL54" s="1372" t="s">
        <v>559</v>
      </c>
      <c r="EM54" s="1365">
        <v>1747130</v>
      </c>
      <c r="EN54" s="1365">
        <f t="shared" si="44"/>
        <v>1747.13</v>
      </c>
      <c r="EQ54" s="1364" t="s">
        <v>358</v>
      </c>
      <c r="ER54" s="1366">
        <v>390312016</v>
      </c>
      <c r="ES54" s="1366">
        <v>364086698</v>
      </c>
      <c r="ET54" s="1366">
        <v>26225318</v>
      </c>
      <c r="EU54" s="1366">
        <v>364086698</v>
      </c>
      <c r="EV54" s="1365">
        <f t="shared" si="45"/>
        <v>390312.016</v>
      </c>
      <c r="EW54" s="1365">
        <f t="shared" si="46"/>
        <v>364086.69799999997</v>
      </c>
      <c r="EX54" s="1365">
        <f t="shared" si="47"/>
        <v>364086.69799999997</v>
      </c>
      <c r="EY54" s="1365">
        <f t="shared" si="48"/>
        <v>26225.317999999999</v>
      </c>
      <c r="FB54" s="1372" t="s">
        <v>370</v>
      </c>
      <c r="FC54" s="1365">
        <v>0</v>
      </c>
      <c r="FD54" s="1365">
        <f t="shared" si="49"/>
        <v>0</v>
      </c>
      <c r="FF54" s="1372" t="s">
        <v>358</v>
      </c>
      <c r="FG54" s="1365">
        <v>408080215</v>
      </c>
      <c r="FH54" s="1365">
        <v>396729678</v>
      </c>
      <c r="FI54" s="1365">
        <v>396729678</v>
      </c>
      <c r="FJ54" s="1365">
        <v>11350537</v>
      </c>
      <c r="FK54" s="1367">
        <f t="shared" si="50"/>
        <v>408080.21500000003</v>
      </c>
      <c r="FL54" s="1367">
        <f t="shared" si="51"/>
        <v>396729.67800000001</v>
      </c>
      <c r="FM54" s="1367">
        <f t="shared" si="52"/>
        <v>396729.67800000001</v>
      </c>
      <c r="FN54" s="1367">
        <f t="shared" si="53"/>
        <v>11350.537</v>
      </c>
      <c r="FQ54" s="1364" t="s">
        <v>556</v>
      </c>
      <c r="FR54" s="1366">
        <v>14647075</v>
      </c>
      <c r="FS54" s="1365">
        <f t="shared" si="54"/>
        <v>14647.075000000001</v>
      </c>
      <c r="FV54" s="1364" t="s">
        <v>358</v>
      </c>
      <c r="FW54" s="1366">
        <v>447535212</v>
      </c>
      <c r="FX54" s="1366">
        <v>441346445</v>
      </c>
      <c r="FY54" s="1366">
        <v>441346445</v>
      </c>
      <c r="FZ54" s="1366">
        <v>6188767</v>
      </c>
      <c r="GA54" s="1367">
        <f t="shared" si="55"/>
        <v>447535.212</v>
      </c>
      <c r="GB54" s="1367">
        <f t="shared" si="56"/>
        <v>441346.44500000001</v>
      </c>
      <c r="GC54" s="1367">
        <f t="shared" si="57"/>
        <v>441346.44500000001</v>
      </c>
      <c r="GD54" s="1367">
        <f t="shared" si="58"/>
        <v>6188.7669999999998</v>
      </c>
    </row>
    <row r="55" spans="1:186" ht="15" customHeight="1" x14ac:dyDescent="0.2">
      <c r="A55" s="1364" t="s">
        <v>555</v>
      </c>
      <c r="B55" s="1366">
        <v>187398500</v>
      </c>
      <c r="C55" s="1366">
        <v>20521419</v>
      </c>
      <c r="D55" s="1366">
        <v>166877081</v>
      </c>
      <c r="E55" s="1366">
        <v>20521419</v>
      </c>
      <c r="F55" s="1366">
        <f t="shared" si="0"/>
        <v>193957.44749999998</v>
      </c>
      <c r="G55" s="1366">
        <f t="shared" si="1"/>
        <v>21239.668665000001</v>
      </c>
      <c r="H55" s="1366">
        <f t="shared" si="2"/>
        <v>172717.778835</v>
      </c>
      <c r="I55" s="1366">
        <f t="shared" si="3"/>
        <v>21239.668665000001</v>
      </c>
      <c r="L55" s="1364" t="s">
        <v>373</v>
      </c>
      <c r="M55" s="1366">
        <v>0</v>
      </c>
      <c r="N55" s="1366">
        <f t="shared" si="4"/>
        <v>0</v>
      </c>
      <c r="Q55" s="1364" t="s">
        <v>555</v>
      </c>
      <c r="R55" s="1366">
        <v>187398500</v>
      </c>
      <c r="S55" s="1366">
        <v>40524455</v>
      </c>
      <c r="T55" s="1366">
        <v>146874045</v>
      </c>
      <c r="U55" s="1366">
        <v>40524455</v>
      </c>
      <c r="V55" s="1365">
        <f t="shared" si="5"/>
        <v>193957.44749999998</v>
      </c>
      <c r="W55" s="1365">
        <f t="shared" si="6"/>
        <v>41942.810924999998</v>
      </c>
      <c r="X55" s="1365">
        <f t="shared" si="7"/>
        <v>152014.63657500001</v>
      </c>
      <c r="Y55" s="1365">
        <f t="shared" si="8"/>
        <v>41942.810924999998</v>
      </c>
      <c r="AB55" s="1364" t="s">
        <v>558</v>
      </c>
      <c r="AC55" s="1366">
        <v>95274381</v>
      </c>
      <c r="AD55" s="1365">
        <f t="shared" si="9"/>
        <v>98608.984334999986</v>
      </c>
      <c r="AG55" s="1364" t="s">
        <v>555</v>
      </c>
      <c r="AH55" s="1366">
        <v>187398500</v>
      </c>
      <c r="AI55" s="1366">
        <v>61317022</v>
      </c>
      <c r="AJ55" s="1366">
        <v>61317022</v>
      </c>
      <c r="AK55" s="1366">
        <v>126081478</v>
      </c>
      <c r="AL55" s="1365">
        <f t="shared" si="10"/>
        <v>193957.44749999998</v>
      </c>
      <c r="AM55" s="1365">
        <f t="shared" si="11"/>
        <v>63463.11776999999</v>
      </c>
      <c r="AN55" s="1365">
        <f t="shared" si="12"/>
        <v>63463.11776999999</v>
      </c>
      <c r="AO55" s="1365">
        <f t="shared" si="13"/>
        <v>130494.32973</v>
      </c>
      <c r="AR55" s="1364" t="s">
        <v>363</v>
      </c>
      <c r="AS55" s="1365">
        <v>0</v>
      </c>
      <c r="AT55" s="1365">
        <f t="shared" si="14"/>
        <v>0</v>
      </c>
      <c r="AW55" s="1364" t="s">
        <v>555</v>
      </c>
      <c r="AX55" s="1366">
        <v>187398500</v>
      </c>
      <c r="AY55" s="1366">
        <v>82109589</v>
      </c>
      <c r="AZ55" s="1366">
        <v>82109589</v>
      </c>
      <c r="BA55" s="1366">
        <v>105288911</v>
      </c>
      <c r="BB55" s="1365">
        <f t="shared" si="15"/>
        <v>193957.44749999998</v>
      </c>
      <c r="BC55" s="1365">
        <f t="shared" si="16"/>
        <v>84983.424614999996</v>
      </c>
      <c r="BD55" s="1365">
        <f t="shared" si="17"/>
        <v>84983.424614999996</v>
      </c>
      <c r="BE55" s="1365">
        <f t="shared" si="18"/>
        <v>108974.02288499998</v>
      </c>
      <c r="BH55" s="1364" t="s">
        <v>566</v>
      </c>
      <c r="BI55" s="1365">
        <v>881713</v>
      </c>
      <c r="BJ55" s="1365">
        <f t="shared" si="19"/>
        <v>912.57295499999987</v>
      </c>
      <c r="BM55" s="1364" t="s">
        <v>555</v>
      </c>
      <c r="BN55" s="1365">
        <v>187398500</v>
      </c>
      <c r="BO55" s="1365">
        <v>102673882</v>
      </c>
      <c r="BP55" s="1365">
        <v>102673882</v>
      </c>
      <c r="BQ55" s="1365">
        <v>84724618</v>
      </c>
      <c r="BR55" s="1365">
        <f t="shared" si="20"/>
        <v>193957.44749999998</v>
      </c>
      <c r="BS55" s="1365">
        <f t="shared" si="21"/>
        <v>106267.46786999999</v>
      </c>
      <c r="BT55" s="1365">
        <f t="shared" si="22"/>
        <v>106267.46786999999</v>
      </c>
      <c r="BU55" s="1365">
        <f t="shared" si="23"/>
        <v>87689.979630000002</v>
      </c>
      <c r="BX55" s="1372" t="s">
        <v>558</v>
      </c>
      <c r="BY55" s="1365">
        <v>98373212</v>
      </c>
      <c r="BZ55" s="1365">
        <f t="shared" si="24"/>
        <v>101816.27441999999</v>
      </c>
      <c r="CC55" s="1365" t="s">
        <v>555</v>
      </c>
      <c r="CD55" s="1365">
        <v>187398500</v>
      </c>
      <c r="CE55" s="1365">
        <v>123238175</v>
      </c>
      <c r="CF55" s="1365">
        <v>123238175</v>
      </c>
      <c r="CG55" s="1365">
        <v>64160325</v>
      </c>
      <c r="CH55" s="1365">
        <f t="shared" si="25"/>
        <v>193957.44749999998</v>
      </c>
      <c r="CI55" s="1365">
        <f t="shared" si="26"/>
        <v>127551.51112499999</v>
      </c>
      <c r="CJ55" s="1365">
        <f t="shared" si="27"/>
        <v>127551.51112499999</v>
      </c>
      <c r="CK55" s="1365">
        <f t="shared" si="28"/>
        <v>66405.93637499999</v>
      </c>
      <c r="CN55" s="1372" t="s">
        <v>363</v>
      </c>
      <c r="CO55" s="1365">
        <v>4188400</v>
      </c>
      <c r="CP55" s="1365">
        <f t="shared" si="29"/>
        <v>4188.3999999999996</v>
      </c>
      <c r="CS55" s="1364" t="s">
        <v>555</v>
      </c>
      <c r="CT55" s="1366">
        <v>187398500</v>
      </c>
      <c r="CU55" s="1366">
        <v>143802468</v>
      </c>
      <c r="CV55" s="1366">
        <v>143802468</v>
      </c>
      <c r="CW55" s="1366">
        <v>43596032</v>
      </c>
      <c r="CX55" s="1365">
        <f t="shared" si="30"/>
        <v>187398.5</v>
      </c>
      <c r="CY55" s="1365">
        <f t="shared" si="31"/>
        <v>143802.46799999999</v>
      </c>
      <c r="CZ55" s="1365">
        <f t="shared" si="32"/>
        <v>143802.46799999999</v>
      </c>
      <c r="DA55" s="1365">
        <f t="shared" si="33"/>
        <v>43596.031999999999</v>
      </c>
      <c r="DD55" s="1372" t="s">
        <v>372</v>
      </c>
      <c r="DE55" s="1365">
        <v>0</v>
      </c>
      <c r="DF55" s="1365">
        <f t="shared" si="34"/>
        <v>0</v>
      </c>
      <c r="DJ55" s="1372" t="s">
        <v>555</v>
      </c>
      <c r="DK55" s="1365">
        <v>187398500</v>
      </c>
      <c r="DL55" s="1365">
        <v>162129496</v>
      </c>
      <c r="DM55" s="1365">
        <v>25269004</v>
      </c>
      <c r="DN55" s="1365">
        <v>162129496</v>
      </c>
      <c r="DO55" s="1365">
        <f t="shared" si="35"/>
        <v>187398.5</v>
      </c>
      <c r="DP55" s="1365">
        <f t="shared" si="36"/>
        <v>162129.49600000001</v>
      </c>
      <c r="DQ55" s="1365">
        <f t="shared" si="37"/>
        <v>25269.004000000001</v>
      </c>
      <c r="DR55" s="1365">
        <f t="shared" si="38"/>
        <v>162129.49600000001</v>
      </c>
      <c r="DV55" s="1364" t="s">
        <v>558</v>
      </c>
      <c r="DW55" s="1366">
        <v>81893562</v>
      </c>
      <c r="DX55" s="1373">
        <f t="shared" si="39"/>
        <v>81893.562000000005</v>
      </c>
      <c r="EA55" s="1364" t="s">
        <v>555</v>
      </c>
      <c r="EB55" s="1366">
        <v>187398500</v>
      </c>
      <c r="EC55" s="1366">
        <v>185359609</v>
      </c>
      <c r="ED55" s="1366">
        <v>185359609</v>
      </c>
      <c r="EE55" s="1366">
        <v>2038891</v>
      </c>
      <c r="EF55" s="1367">
        <f t="shared" si="40"/>
        <v>187398.5</v>
      </c>
      <c r="EG55" s="1367">
        <f t="shared" si="41"/>
        <v>185359.609</v>
      </c>
      <c r="EH55" s="1367">
        <f t="shared" si="42"/>
        <v>185359.609</v>
      </c>
      <c r="EI55" s="1367">
        <f t="shared" si="43"/>
        <v>2038.8910000000001</v>
      </c>
      <c r="EL55" s="1372" t="s">
        <v>363</v>
      </c>
      <c r="EM55" s="1365">
        <v>10922546</v>
      </c>
      <c r="EN55" s="1365">
        <f t="shared" si="44"/>
        <v>10922.546</v>
      </c>
      <c r="EQ55" s="1364" t="s">
        <v>555</v>
      </c>
      <c r="ER55" s="1366">
        <v>206398500</v>
      </c>
      <c r="ES55" s="1366">
        <v>206306157</v>
      </c>
      <c r="ET55" s="1366">
        <v>92343</v>
      </c>
      <c r="EU55" s="1366">
        <v>206306157</v>
      </c>
      <c r="EV55" s="1365">
        <f t="shared" si="45"/>
        <v>206398.5</v>
      </c>
      <c r="EW55" s="1365">
        <f t="shared" si="46"/>
        <v>206306.15700000001</v>
      </c>
      <c r="EX55" s="1365">
        <f t="shared" si="47"/>
        <v>206306.15700000001</v>
      </c>
      <c r="EY55" s="1365">
        <f t="shared" si="48"/>
        <v>92.343000000000004</v>
      </c>
      <c r="FB55" s="1372" t="s">
        <v>780</v>
      </c>
      <c r="FC55" s="1365">
        <v>0</v>
      </c>
      <c r="FD55" s="1365">
        <f t="shared" si="49"/>
        <v>0</v>
      </c>
      <c r="FF55" s="1372" t="s">
        <v>555</v>
      </c>
      <c r="FG55" s="1365">
        <v>223855699</v>
      </c>
      <c r="FH55" s="1365">
        <v>223855699</v>
      </c>
      <c r="FI55" s="1365">
        <v>223855699</v>
      </c>
      <c r="FJ55" s="1365">
        <v>0</v>
      </c>
      <c r="FK55" s="1367">
        <f t="shared" si="50"/>
        <v>223855.69899999999</v>
      </c>
      <c r="FL55" s="1367">
        <f t="shared" si="51"/>
        <v>223855.69899999999</v>
      </c>
      <c r="FM55" s="1367">
        <f t="shared" si="52"/>
        <v>223855.69899999999</v>
      </c>
      <c r="FN55" s="1367">
        <f t="shared" si="53"/>
        <v>0</v>
      </c>
      <c r="FQ55" s="1364" t="s">
        <v>596</v>
      </c>
      <c r="FR55" s="1366">
        <v>10661251</v>
      </c>
      <c r="FS55" s="1365">
        <f t="shared" si="54"/>
        <v>10661.251</v>
      </c>
      <c r="FV55" s="1364" t="s">
        <v>555</v>
      </c>
      <c r="FW55" s="1366">
        <v>243164140</v>
      </c>
      <c r="FX55" s="1366">
        <v>243164140</v>
      </c>
      <c r="FY55" s="1366">
        <v>243164140</v>
      </c>
      <c r="FZ55" s="1366">
        <v>0</v>
      </c>
      <c r="GA55" s="1367">
        <f t="shared" si="55"/>
        <v>243164.14</v>
      </c>
      <c r="GB55" s="1367">
        <f t="shared" si="56"/>
        <v>243164.14</v>
      </c>
      <c r="GC55" s="1367">
        <f t="shared" si="57"/>
        <v>243164.14</v>
      </c>
      <c r="GD55" s="1367">
        <f t="shared" si="58"/>
        <v>0</v>
      </c>
    </row>
    <row r="56" spans="1:186" ht="15" customHeight="1" x14ac:dyDescent="0.2">
      <c r="A56" s="1364" t="s">
        <v>556</v>
      </c>
      <c r="B56" s="1366">
        <v>50000000</v>
      </c>
      <c r="C56" s="1366">
        <v>695794</v>
      </c>
      <c r="D56" s="1366">
        <v>49304206</v>
      </c>
      <c r="E56" s="1366">
        <v>695794</v>
      </c>
      <c r="F56" s="1366">
        <f t="shared" si="0"/>
        <v>51749.999999999993</v>
      </c>
      <c r="G56" s="1366">
        <f t="shared" si="1"/>
        <v>720.1467899999999</v>
      </c>
      <c r="H56" s="1366">
        <f t="shared" si="2"/>
        <v>51029.853209999994</v>
      </c>
      <c r="I56" s="1366">
        <f t="shared" si="3"/>
        <v>720.1467899999999</v>
      </c>
      <c r="L56" s="1364" t="s">
        <v>374</v>
      </c>
      <c r="M56" s="1366">
        <v>9494572</v>
      </c>
      <c r="N56" s="1366">
        <f t="shared" si="4"/>
        <v>9826.8820199999991</v>
      </c>
      <c r="Q56" s="1364" t="s">
        <v>556</v>
      </c>
      <c r="R56" s="1366">
        <v>50000000</v>
      </c>
      <c r="S56" s="1366">
        <v>9128821</v>
      </c>
      <c r="T56" s="1366">
        <v>40871179</v>
      </c>
      <c r="U56" s="1366">
        <v>9128821</v>
      </c>
      <c r="V56" s="1365">
        <f t="shared" si="5"/>
        <v>51749.999999999993</v>
      </c>
      <c r="W56" s="1365">
        <f t="shared" si="6"/>
        <v>9448.3297349999993</v>
      </c>
      <c r="X56" s="1365">
        <f t="shared" si="7"/>
        <v>42301.670264999993</v>
      </c>
      <c r="Y56" s="1365">
        <f t="shared" si="8"/>
        <v>9448.3297349999993</v>
      </c>
      <c r="AB56" s="1364" t="s">
        <v>559</v>
      </c>
      <c r="AC56" s="1366">
        <v>1788598</v>
      </c>
      <c r="AD56" s="1365">
        <f t="shared" si="9"/>
        <v>1851.1989299999998</v>
      </c>
      <c r="AG56" s="1364" t="s">
        <v>556</v>
      </c>
      <c r="AH56" s="1366">
        <v>50000000</v>
      </c>
      <c r="AI56" s="1366">
        <v>14809755</v>
      </c>
      <c r="AJ56" s="1366">
        <v>14809755</v>
      </c>
      <c r="AK56" s="1366">
        <v>35190245</v>
      </c>
      <c r="AL56" s="1365">
        <f t="shared" si="10"/>
        <v>51749.999999999993</v>
      </c>
      <c r="AM56" s="1365">
        <f t="shared" si="11"/>
        <v>15328.096424999998</v>
      </c>
      <c r="AN56" s="1365">
        <f t="shared" si="12"/>
        <v>15328.096424999998</v>
      </c>
      <c r="AO56" s="1365">
        <f t="shared" si="13"/>
        <v>36421.903574999997</v>
      </c>
      <c r="AR56" s="1364" t="s">
        <v>365</v>
      </c>
      <c r="AS56" s="1365">
        <v>142889473</v>
      </c>
      <c r="AT56" s="1365">
        <f t="shared" si="14"/>
        <v>147890.604555</v>
      </c>
      <c r="AW56" s="1364" t="s">
        <v>556</v>
      </c>
      <c r="AX56" s="1366">
        <v>50000000</v>
      </c>
      <c r="AY56" s="1366">
        <v>22133842</v>
      </c>
      <c r="AZ56" s="1366">
        <v>22133842</v>
      </c>
      <c r="BA56" s="1366">
        <v>27866158</v>
      </c>
      <c r="BB56" s="1365">
        <f t="shared" si="15"/>
        <v>51749.999999999993</v>
      </c>
      <c r="BC56" s="1365">
        <f t="shared" si="16"/>
        <v>22908.526469999997</v>
      </c>
      <c r="BD56" s="1365">
        <f t="shared" si="17"/>
        <v>22908.526469999997</v>
      </c>
      <c r="BE56" s="1365">
        <f t="shared" si="18"/>
        <v>28841.473529999996</v>
      </c>
      <c r="BH56" s="1364" t="s">
        <v>567</v>
      </c>
      <c r="BI56" s="1365">
        <v>0</v>
      </c>
      <c r="BJ56" s="1365">
        <f t="shared" si="19"/>
        <v>0</v>
      </c>
      <c r="BM56" s="1364" t="s">
        <v>556</v>
      </c>
      <c r="BN56" s="1365">
        <v>50000000</v>
      </c>
      <c r="BO56" s="1365">
        <v>27134462</v>
      </c>
      <c r="BP56" s="1365">
        <v>27134462</v>
      </c>
      <c r="BQ56" s="1365">
        <v>22865538</v>
      </c>
      <c r="BR56" s="1365">
        <f t="shared" si="20"/>
        <v>51749.999999999993</v>
      </c>
      <c r="BS56" s="1365">
        <f t="shared" si="21"/>
        <v>28084.168169999997</v>
      </c>
      <c r="BT56" s="1365">
        <f t="shared" si="22"/>
        <v>28084.168169999997</v>
      </c>
      <c r="BU56" s="1365">
        <f t="shared" si="23"/>
        <v>23665.831829999999</v>
      </c>
      <c r="BX56" s="1372" t="s">
        <v>559</v>
      </c>
      <c r="BY56" s="1365">
        <v>225779</v>
      </c>
      <c r="BZ56" s="1365">
        <f t="shared" si="24"/>
        <v>233.68126499999997</v>
      </c>
      <c r="CC56" s="1365" t="s">
        <v>556</v>
      </c>
      <c r="CD56" s="1365">
        <v>50000000</v>
      </c>
      <c r="CE56" s="1365">
        <v>31457298</v>
      </c>
      <c r="CF56" s="1365">
        <v>31457298</v>
      </c>
      <c r="CG56" s="1365">
        <v>18542702</v>
      </c>
      <c r="CH56" s="1365">
        <f t="shared" si="25"/>
        <v>51749.999999999993</v>
      </c>
      <c r="CI56" s="1365">
        <f t="shared" si="26"/>
        <v>32558.303429999996</v>
      </c>
      <c r="CJ56" s="1365">
        <f t="shared" si="27"/>
        <v>32558.303429999996</v>
      </c>
      <c r="CK56" s="1365">
        <f t="shared" si="28"/>
        <v>19191.69657</v>
      </c>
      <c r="CN56" s="1372" t="s">
        <v>365</v>
      </c>
      <c r="CO56" s="1365">
        <v>362320677</v>
      </c>
      <c r="CP56" s="1365">
        <f t="shared" si="29"/>
        <v>362320.67700000003</v>
      </c>
      <c r="CS56" s="1364" t="s">
        <v>556</v>
      </c>
      <c r="CT56" s="1366">
        <v>50000000</v>
      </c>
      <c r="CU56" s="1366">
        <v>37288006</v>
      </c>
      <c r="CV56" s="1366">
        <v>37288006</v>
      </c>
      <c r="CW56" s="1366">
        <v>12711994</v>
      </c>
      <c r="CX56" s="1365">
        <f t="shared" si="30"/>
        <v>50000</v>
      </c>
      <c r="CY56" s="1365">
        <f t="shared" si="31"/>
        <v>37288.006000000001</v>
      </c>
      <c r="CZ56" s="1365">
        <f t="shared" si="32"/>
        <v>37288.006000000001</v>
      </c>
      <c r="DA56" s="1365">
        <f t="shared" si="33"/>
        <v>12711.994000000001</v>
      </c>
      <c r="DD56" s="1372" t="s">
        <v>374</v>
      </c>
      <c r="DE56" s="1365">
        <v>20315330</v>
      </c>
      <c r="DF56" s="1365">
        <f t="shared" si="34"/>
        <v>20315.330000000002</v>
      </c>
      <c r="DJ56" s="1372" t="s">
        <v>556</v>
      </c>
      <c r="DK56" s="1365">
        <v>50000000</v>
      </c>
      <c r="DL56" s="1365">
        <v>41623342</v>
      </c>
      <c r="DM56" s="1365">
        <v>8376658</v>
      </c>
      <c r="DN56" s="1365">
        <v>41623342</v>
      </c>
      <c r="DO56" s="1365">
        <f t="shared" si="35"/>
        <v>50000</v>
      </c>
      <c r="DP56" s="1365">
        <f t="shared" si="36"/>
        <v>41623.341999999997</v>
      </c>
      <c r="DQ56" s="1365">
        <f t="shared" si="37"/>
        <v>8376.6579999999994</v>
      </c>
      <c r="DR56" s="1365">
        <f t="shared" si="38"/>
        <v>41623.341999999997</v>
      </c>
      <c r="DV56" s="1364" t="s">
        <v>559</v>
      </c>
      <c r="DW56" s="1366">
        <v>416991</v>
      </c>
      <c r="DX56" s="1373">
        <f t="shared" si="39"/>
        <v>416.99099999999999</v>
      </c>
      <c r="EA56" s="1364" t="s">
        <v>556</v>
      </c>
      <c r="EB56" s="1366">
        <v>50000000</v>
      </c>
      <c r="EC56" s="1366">
        <v>46392087</v>
      </c>
      <c r="ED56" s="1366">
        <v>46392087</v>
      </c>
      <c r="EE56" s="1366">
        <v>3607913</v>
      </c>
      <c r="EF56" s="1367">
        <f t="shared" si="40"/>
        <v>50000</v>
      </c>
      <c r="EG56" s="1367">
        <f t="shared" si="41"/>
        <v>46392.087</v>
      </c>
      <c r="EH56" s="1367">
        <f t="shared" si="42"/>
        <v>46392.087</v>
      </c>
      <c r="EI56" s="1367">
        <f t="shared" si="43"/>
        <v>3607.913</v>
      </c>
      <c r="EL56" s="1372" t="s">
        <v>364</v>
      </c>
      <c r="EM56" s="1365">
        <v>100000</v>
      </c>
      <c r="EN56" s="1365">
        <f t="shared" si="44"/>
        <v>100</v>
      </c>
      <c r="EQ56" s="1364" t="s">
        <v>556</v>
      </c>
      <c r="ER56" s="1366">
        <v>57095585</v>
      </c>
      <c r="ES56" s="1366">
        <v>50108288</v>
      </c>
      <c r="ET56" s="1366">
        <v>6987297</v>
      </c>
      <c r="EU56" s="1366">
        <v>50108288</v>
      </c>
      <c r="EV56" s="1365">
        <f t="shared" si="45"/>
        <v>57095.584999999999</v>
      </c>
      <c r="EW56" s="1365">
        <f t="shared" si="46"/>
        <v>50108.288</v>
      </c>
      <c r="EX56" s="1365">
        <f t="shared" si="47"/>
        <v>50108.288</v>
      </c>
      <c r="EY56" s="1365">
        <f t="shared" si="48"/>
        <v>6987.2969999999996</v>
      </c>
      <c r="FB56" s="1372" t="s">
        <v>371</v>
      </c>
      <c r="FC56" s="1365">
        <v>0</v>
      </c>
      <c r="FD56" s="1365">
        <f t="shared" si="49"/>
        <v>0</v>
      </c>
      <c r="FF56" s="1372" t="s">
        <v>556</v>
      </c>
      <c r="FG56" s="1365">
        <v>57095585</v>
      </c>
      <c r="FH56" s="1365">
        <v>53479823</v>
      </c>
      <c r="FI56" s="1365">
        <v>53479823</v>
      </c>
      <c r="FJ56" s="1365">
        <v>3615762</v>
      </c>
      <c r="FK56" s="1367">
        <f t="shared" si="50"/>
        <v>57095.584999999999</v>
      </c>
      <c r="FL56" s="1367">
        <f t="shared" si="51"/>
        <v>53479.822999999997</v>
      </c>
      <c r="FM56" s="1367">
        <f t="shared" si="52"/>
        <v>53479.822999999997</v>
      </c>
      <c r="FN56" s="1367">
        <f t="shared" si="53"/>
        <v>3615.7620000000002</v>
      </c>
      <c r="FQ56" s="1364" t="s">
        <v>359</v>
      </c>
      <c r="FR56" s="1366">
        <v>82322749</v>
      </c>
      <c r="FS56" s="1365">
        <f t="shared" si="54"/>
        <v>82322.748999999996</v>
      </c>
      <c r="FV56" s="1364" t="s">
        <v>556</v>
      </c>
      <c r="FW56" s="1366">
        <v>68126898</v>
      </c>
      <c r="FX56" s="1366">
        <v>68126898</v>
      </c>
      <c r="FY56" s="1366">
        <v>68126898</v>
      </c>
      <c r="FZ56" s="1366">
        <v>0</v>
      </c>
      <c r="GA56" s="1367">
        <f t="shared" si="55"/>
        <v>68126.898000000001</v>
      </c>
      <c r="GB56" s="1367">
        <f t="shared" si="56"/>
        <v>68126.898000000001</v>
      </c>
      <c r="GC56" s="1367">
        <f t="shared" si="57"/>
        <v>68126.898000000001</v>
      </c>
      <c r="GD56" s="1367">
        <f t="shared" si="58"/>
        <v>0</v>
      </c>
    </row>
    <row r="57" spans="1:186" ht="15" customHeight="1" x14ac:dyDescent="0.2">
      <c r="A57" s="1364" t="s">
        <v>596</v>
      </c>
      <c r="B57" s="1366">
        <v>52828032</v>
      </c>
      <c r="C57" s="1366">
        <v>4917081</v>
      </c>
      <c r="D57" s="1366">
        <v>47910951</v>
      </c>
      <c r="E57" s="1366">
        <v>4917081</v>
      </c>
      <c r="F57" s="1366">
        <f t="shared" si="0"/>
        <v>54677.013119999996</v>
      </c>
      <c r="G57" s="1366">
        <f t="shared" si="1"/>
        <v>5089.1788349999997</v>
      </c>
      <c r="H57" s="1366">
        <f t="shared" si="2"/>
        <v>49587.834284999997</v>
      </c>
      <c r="I57" s="1366">
        <f t="shared" si="3"/>
        <v>5089.1788349999997</v>
      </c>
      <c r="L57" s="1364" t="s">
        <v>375</v>
      </c>
      <c r="M57" s="1366">
        <v>670200</v>
      </c>
      <c r="N57" s="1366">
        <f t="shared" si="4"/>
        <v>693.65700000000004</v>
      </c>
      <c r="Q57" s="1364" t="s">
        <v>596</v>
      </c>
      <c r="R57" s="1366">
        <v>53028033</v>
      </c>
      <c r="S57" s="1366">
        <v>18702575</v>
      </c>
      <c r="T57" s="1366">
        <v>34325458</v>
      </c>
      <c r="U57" s="1366">
        <v>18702575</v>
      </c>
      <c r="V57" s="1365">
        <f t="shared" si="5"/>
        <v>54884.014154999997</v>
      </c>
      <c r="W57" s="1365">
        <f t="shared" si="6"/>
        <v>19357.165125</v>
      </c>
      <c r="X57" s="1365">
        <f t="shared" si="7"/>
        <v>35526.849029999998</v>
      </c>
      <c r="Y57" s="1365">
        <f t="shared" si="8"/>
        <v>19357.165125</v>
      </c>
      <c r="AB57" s="1364" t="s">
        <v>363</v>
      </c>
      <c r="AC57" s="1366">
        <v>1175800</v>
      </c>
      <c r="AD57" s="1365">
        <f t="shared" si="9"/>
        <v>1216.9529999999997</v>
      </c>
      <c r="AG57" s="1364" t="s">
        <v>596</v>
      </c>
      <c r="AH57" s="1366">
        <v>53528033</v>
      </c>
      <c r="AI57" s="1366">
        <v>30880849</v>
      </c>
      <c r="AJ57" s="1366">
        <v>30880849</v>
      </c>
      <c r="AK57" s="1366">
        <v>22647184</v>
      </c>
      <c r="AL57" s="1365">
        <f t="shared" si="10"/>
        <v>55401.514154999997</v>
      </c>
      <c r="AM57" s="1365">
        <f t="shared" si="11"/>
        <v>31961.678714999995</v>
      </c>
      <c r="AN57" s="1365">
        <f t="shared" si="12"/>
        <v>31961.678714999995</v>
      </c>
      <c r="AO57" s="1365">
        <f t="shared" si="13"/>
        <v>23439.835439999999</v>
      </c>
      <c r="AR57" s="1364" t="s">
        <v>366</v>
      </c>
      <c r="AS57" s="1365">
        <v>7544230</v>
      </c>
      <c r="AT57" s="1365">
        <f t="shared" si="14"/>
        <v>7808.278049999999</v>
      </c>
      <c r="AW57" s="1364" t="s">
        <v>596</v>
      </c>
      <c r="AX57" s="1366">
        <v>55010379</v>
      </c>
      <c r="AY57" s="1366">
        <v>43347056</v>
      </c>
      <c r="AZ57" s="1366">
        <v>43347056</v>
      </c>
      <c r="BA57" s="1366">
        <v>11663323</v>
      </c>
      <c r="BB57" s="1365">
        <f t="shared" si="15"/>
        <v>56935.742264999993</v>
      </c>
      <c r="BC57" s="1365">
        <f t="shared" si="16"/>
        <v>44864.202959999995</v>
      </c>
      <c r="BD57" s="1365">
        <f t="shared" si="17"/>
        <v>44864.202959999995</v>
      </c>
      <c r="BE57" s="1365">
        <f t="shared" si="18"/>
        <v>12071.539305</v>
      </c>
      <c r="BH57" s="1364" t="s">
        <v>372</v>
      </c>
      <c r="BI57" s="1365">
        <v>0</v>
      </c>
      <c r="BJ57" s="1365">
        <f t="shared" si="19"/>
        <v>0</v>
      </c>
      <c r="BM57" s="1364" t="s">
        <v>596</v>
      </c>
      <c r="BN57" s="1365">
        <v>57437275</v>
      </c>
      <c r="BO57" s="1365">
        <v>53225236</v>
      </c>
      <c r="BP57" s="1365">
        <v>53225236</v>
      </c>
      <c r="BQ57" s="1365">
        <v>4212039</v>
      </c>
      <c r="BR57" s="1365">
        <f t="shared" si="20"/>
        <v>59447.579624999998</v>
      </c>
      <c r="BS57" s="1365">
        <f t="shared" si="21"/>
        <v>55088.119259999992</v>
      </c>
      <c r="BT57" s="1365">
        <f t="shared" si="22"/>
        <v>55088.119259999992</v>
      </c>
      <c r="BU57" s="1365">
        <f t="shared" si="23"/>
        <v>4359.460364999999</v>
      </c>
      <c r="BX57" s="1372" t="s">
        <v>364</v>
      </c>
      <c r="BY57" s="1365">
        <v>0</v>
      </c>
      <c r="BZ57" s="1365">
        <f t="shared" si="24"/>
        <v>0</v>
      </c>
      <c r="CC57" s="1365" t="s">
        <v>596</v>
      </c>
      <c r="CD57" s="1365">
        <v>127317931</v>
      </c>
      <c r="CE57" s="1365">
        <v>65526664</v>
      </c>
      <c r="CF57" s="1365">
        <v>65526664</v>
      </c>
      <c r="CG57" s="1365">
        <v>61791267</v>
      </c>
      <c r="CH57" s="1365">
        <f t="shared" si="25"/>
        <v>131774.05858499999</v>
      </c>
      <c r="CI57" s="1365">
        <f t="shared" si="26"/>
        <v>67820.097239999988</v>
      </c>
      <c r="CJ57" s="1365">
        <f t="shared" si="27"/>
        <v>67820.097239999988</v>
      </c>
      <c r="CK57" s="1365">
        <f t="shared" si="28"/>
        <v>63953.961344999996</v>
      </c>
      <c r="CN57" s="1372" t="s">
        <v>366</v>
      </c>
      <c r="CO57" s="1365">
        <v>0</v>
      </c>
      <c r="CP57" s="1365">
        <f t="shared" si="29"/>
        <v>0</v>
      </c>
      <c r="CS57" s="1364" t="s">
        <v>596</v>
      </c>
      <c r="CT57" s="1366">
        <v>127317931</v>
      </c>
      <c r="CU57" s="1366">
        <v>72808450</v>
      </c>
      <c r="CV57" s="1366">
        <v>72808450</v>
      </c>
      <c r="CW57" s="1366">
        <v>54509481</v>
      </c>
      <c r="CX57" s="1365">
        <f t="shared" si="30"/>
        <v>127317.931</v>
      </c>
      <c r="CY57" s="1365">
        <f t="shared" si="31"/>
        <v>72808.45</v>
      </c>
      <c r="CZ57" s="1365">
        <f t="shared" si="32"/>
        <v>72808.45</v>
      </c>
      <c r="DA57" s="1365">
        <f t="shared" si="33"/>
        <v>54509.481</v>
      </c>
      <c r="DD57" s="1372" t="s">
        <v>375</v>
      </c>
      <c r="DE57" s="1365">
        <v>1666867</v>
      </c>
      <c r="DF57" s="1365">
        <f t="shared" si="34"/>
        <v>1666.867</v>
      </c>
      <c r="DJ57" s="1372" t="s">
        <v>596</v>
      </c>
      <c r="DK57" s="1365">
        <v>127317931</v>
      </c>
      <c r="DL57" s="1365">
        <v>85869104</v>
      </c>
      <c r="DM57" s="1365">
        <v>41448827</v>
      </c>
      <c r="DN57" s="1365">
        <v>85869104</v>
      </c>
      <c r="DO57" s="1365">
        <f t="shared" si="35"/>
        <v>127317.931</v>
      </c>
      <c r="DP57" s="1365">
        <f t="shared" si="36"/>
        <v>85869.104000000007</v>
      </c>
      <c r="DQ57" s="1365">
        <f t="shared" si="37"/>
        <v>41448.826999999997</v>
      </c>
      <c r="DR57" s="1365">
        <f t="shared" si="38"/>
        <v>85869.104000000007</v>
      </c>
      <c r="DV57" s="1364" t="s">
        <v>363</v>
      </c>
      <c r="DW57" s="1366">
        <v>7610664</v>
      </c>
      <c r="DX57" s="1373">
        <f t="shared" si="39"/>
        <v>7610.6639999999998</v>
      </c>
      <c r="EA57" s="1364" t="s">
        <v>596</v>
      </c>
      <c r="EB57" s="1366">
        <v>127317931</v>
      </c>
      <c r="EC57" s="1366">
        <v>94175601</v>
      </c>
      <c r="ED57" s="1366">
        <v>94175601</v>
      </c>
      <c r="EE57" s="1366">
        <v>33142330</v>
      </c>
      <c r="EF57" s="1367">
        <f t="shared" si="40"/>
        <v>127317.931</v>
      </c>
      <c r="EG57" s="1367">
        <f t="shared" si="41"/>
        <v>94175.600999999995</v>
      </c>
      <c r="EH57" s="1367">
        <f t="shared" si="42"/>
        <v>94175.600999999995</v>
      </c>
      <c r="EI57" s="1367">
        <f t="shared" si="43"/>
        <v>33142.33</v>
      </c>
      <c r="EL57" s="1372" t="s">
        <v>365</v>
      </c>
      <c r="EM57" s="1365">
        <v>167771695</v>
      </c>
      <c r="EN57" s="1365">
        <f t="shared" si="44"/>
        <v>167771.69500000001</v>
      </c>
      <c r="EQ57" s="1364" t="s">
        <v>596</v>
      </c>
      <c r="ER57" s="1366">
        <v>126317931</v>
      </c>
      <c r="ES57" s="1366">
        <v>107672253</v>
      </c>
      <c r="ET57" s="1366">
        <v>18645678</v>
      </c>
      <c r="EU57" s="1366">
        <v>107672253</v>
      </c>
      <c r="EV57" s="1365">
        <f t="shared" si="45"/>
        <v>126317.931</v>
      </c>
      <c r="EW57" s="1365">
        <f t="shared" si="46"/>
        <v>107672.253</v>
      </c>
      <c r="EX57" s="1365">
        <f t="shared" si="47"/>
        <v>107672.253</v>
      </c>
      <c r="EY57" s="1365">
        <f t="shared" si="48"/>
        <v>18645.678</v>
      </c>
      <c r="FB57" s="1372" t="s">
        <v>564</v>
      </c>
      <c r="FC57" s="1365">
        <v>3657490</v>
      </c>
      <c r="FD57" s="1365">
        <f t="shared" si="49"/>
        <v>3657.49</v>
      </c>
      <c r="FF57" s="1372" t="s">
        <v>596</v>
      </c>
      <c r="FG57" s="1365">
        <v>126628931</v>
      </c>
      <c r="FH57" s="1365">
        <v>119394156</v>
      </c>
      <c r="FI57" s="1365">
        <v>119394156</v>
      </c>
      <c r="FJ57" s="1365">
        <v>7234775</v>
      </c>
      <c r="FK57" s="1367">
        <f t="shared" si="50"/>
        <v>126628.931</v>
      </c>
      <c r="FL57" s="1367">
        <f t="shared" si="51"/>
        <v>119394.156</v>
      </c>
      <c r="FM57" s="1367">
        <f t="shared" si="52"/>
        <v>119394.156</v>
      </c>
      <c r="FN57" s="1367">
        <f t="shared" si="53"/>
        <v>7234.7749999999996</v>
      </c>
      <c r="FQ57" s="1364" t="s">
        <v>360</v>
      </c>
      <c r="FR57" s="1366">
        <v>15357149</v>
      </c>
      <c r="FS57" s="1365">
        <f t="shared" si="54"/>
        <v>15357.148999999999</v>
      </c>
      <c r="FV57" s="1364" t="s">
        <v>596</v>
      </c>
      <c r="FW57" s="1366">
        <v>135744174</v>
      </c>
      <c r="FX57" s="1366">
        <v>130055407</v>
      </c>
      <c r="FY57" s="1366">
        <v>130055407</v>
      </c>
      <c r="FZ57" s="1366">
        <v>5688767</v>
      </c>
      <c r="GA57" s="1367">
        <f t="shared" si="55"/>
        <v>135744.174</v>
      </c>
      <c r="GB57" s="1367">
        <f t="shared" si="56"/>
        <v>130055.40700000001</v>
      </c>
      <c r="GC57" s="1367">
        <f t="shared" si="57"/>
        <v>130055.40700000001</v>
      </c>
      <c r="GD57" s="1367">
        <f t="shared" si="58"/>
        <v>5688.7669999999998</v>
      </c>
    </row>
    <row r="58" spans="1:186" ht="15" customHeight="1" x14ac:dyDescent="0.2">
      <c r="A58" s="1364" t="s">
        <v>869</v>
      </c>
      <c r="B58" s="1366">
        <v>500000</v>
      </c>
      <c r="C58" s="1366">
        <v>0</v>
      </c>
      <c r="D58" s="1366">
        <v>500000</v>
      </c>
      <c r="E58" s="1366">
        <v>0</v>
      </c>
      <c r="F58" s="1366">
        <f t="shared" si="0"/>
        <v>517.5</v>
      </c>
      <c r="G58" s="1366">
        <f t="shared" si="1"/>
        <v>0</v>
      </c>
      <c r="H58" s="1366">
        <f t="shared" si="2"/>
        <v>517.5</v>
      </c>
      <c r="I58" s="1366">
        <f t="shared" si="3"/>
        <v>0</v>
      </c>
      <c r="L58" s="1364" t="s">
        <v>376</v>
      </c>
      <c r="M58" s="1366">
        <v>2390080</v>
      </c>
      <c r="N58" s="1366">
        <f t="shared" si="4"/>
        <v>2473.7327999999998</v>
      </c>
      <c r="Q58" s="1364" t="s">
        <v>869</v>
      </c>
      <c r="R58" s="1366">
        <v>500000</v>
      </c>
      <c r="S58" s="1366">
        <v>0</v>
      </c>
      <c r="T58" s="1366">
        <v>500000</v>
      </c>
      <c r="U58" s="1366">
        <v>0</v>
      </c>
      <c r="V58" s="1365">
        <f t="shared" si="5"/>
        <v>517.5</v>
      </c>
      <c r="W58" s="1365">
        <f t="shared" si="6"/>
        <v>0</v>
      </c>
      <c r="X58" s="1365">
        <f t="shared" si="7"/>
        <v>517.5</v>
      </c>
      <c r="Y58" s="1365">
        <f t="shared" si="8"/>
        <v>0</v>
      </c>
      <c r="AB58" s="1364" t="s">
        <v>365</v>
      </c>
      <c r="AC58" s="1366">
        <v>291068604</v>
      </c>
      <c r="AD58" s="1365">
        <f t="shared" si="9"/>
        <v>301256.00513999996</v>
      </c>
      <c r="AG58" s="1364" t="s">
        <v>869</v>
      </c>
      <c r="AH58" s="1366">
        <v>500000</v>
      </c>
      <c r="AI58" s="1366">
        <v>0</v>
      </c>
      <c r="AJ58" s="1366">
        <v>0</v>
      </c>
      <c r="AK58" s="1366">
        <v>500000</v>
      </c>
      <c r="AL58" s="1365">
        <f t="shared" si="10"/>
        <v>517.5</v>
      </c>
      <c r="AM58" s="1365">
        <f t="shared" si="11"/>
        <v>0</v>
      </c>
      <c r="AN58" s="1365">
        <f t="shared" si="12"/>
        <v>0</v>
      </c>
      <c r="AO58" s="1365">
        <f t="shared" si="13"/>
        <v>517.5</v>
      </c>
      <c r="AR58" s="1364" t="s">
        <v>561</v>
      </c>
      <c r="AS58" s="1365">
        <v>6114450</v>
      </c>
      <c r="AT58" s="1365">
        <f t="shared" si="14"/>
        <v>6328.4557499999992</v>
      </c>
      <c r="AW58" s="1364" t="s">
        <v>869</v>
      </c>
      <c r="AX58" s="1366">
        <v>500000</v>
      </c>
      <c r="AY58" s="1366">
        <v>0</v>
      </c>
      <c r="AZ58" s="1366">
        <v>0</v>
      </c>
      <c r="BA58" s="1366">
        <v>500000</v>
      </c>
      <c r="BB58" s="1365">
        <f t="shared" si="15"/>
        <v>517.5</v>
      </c>
      <c r="BC58" s="1365">
        <f t="shared" si="16"/>
        <v>0</v>
      </c>
      <c r="BD58" s="1365">
        <f t="shared" si="17"/>
        <v>0</v>
      </c>
      <c r="BE58" s="1365">
        <f t="shared" si="18"/>
        <v>517.5</v>
      </c>
      <c r="BH58" s="1364" t="s">
        <v>374</v>
      </c>
      <c r="BI58" s="1365">
        <v>8122392</v>
      </c>
      <c r="BJ58" s="1365">
        <f t="shared" si="19"/>
        <v>8406.6757199999993</v>
      </c>
      <c r="BM58" s="1364" t="s">
        <v>869</v>
      </c>
      <c r="BN58" s="1365">
        <v>500000</v>
      </c>
      <c r="BO58" s="1365">
        <v>0</v>
      </c>
      <c r="BP58" s="1365">
        <v>0</v>
      </c>
      <c r="BQ58" s="1365">
        <v>500000</v>
      </c>
      <c r="BR58" s="1365">
        <f t="shared" si="20"/>
        <v>517.5</v>
      </c>
      <c r="BS58" s="1365">
        <f t="shared" si="21"/>
        <v>0</v>
      </c>
      <c r="BT58" s="1365">
        <f t="shared" si="22"/>
        <v>0</v>
      </c>
      <c r="BU58" s="1365">
        <f t="shared" si="23"/>
        <v>517.5</v>
      </c>
      <c r="BX58" s="1372" t="s">
        <v>365</v>
      </c>
      <c r="BY58" s="1365">
        <v>203367158</v>
      </c>
      <c r="BZ58" s="1365">
        <f t="shared" si="24"/>
        <v>210485.00852999999</v>
      </c>
      <c r="CC58" s="1365" t="s">
        <v>869</v>
      </c>
      <c r="CD58" s="1365">
        <v>500000</v>
      </c>
      <c r="CE58" s="1365">
        <v>0</v>
      </c>
      <c r="CF58" s="1365">
        <v>0</v>
      </c>
      <c r="CG58" s="1365">
        <v>500000</v>
      </c>
      <c r="CH58" s="1365">
        <f t="shared" si="25"/>
        <v>517.5</v>
      </c>
      <c r="CI58" s="1365">
        <f t="shared" si="26"/>
        <v>0</v>
      </c>
      <c r="CJ58" s="1365">
        <f t="shared" si="27"/>
        <v>0</v>
      </c>
      <c r="CK58" s="1365">
        <f t="shared" si="28"/>
        <v>517.5</v>
      </c>
      <c r="CN58" s="1372" t="s">
        <v>561</v>
      </c>
      <c r="CO58" s="1365">
        <v>0</v>
      </c>
      <c r="CP58" s="1365">
        <f t="shared" si="29"/>
        <v>0</v>
      </c>
      <c r="CS58" s="1364" t="s">
        <v>869</v>
      </c>
      <c r="CT58" s="1366">
        <v>500000</v>
      </c>
      <c r="CU58" s="1366">
        <v>0</v>
      </c>
      <c r="CV58" s="1366">
        <v>0</v>
      </c>
      <c r="CW58" s="1366">
        <v>500000</v>
      </c>
      <c r="CX58" s="1365">
        <f t="shared" si="30"/>
        <v>500</v>
      </c>
      <c r="CY58" s="1365">
        <f t="shared" si="31"/>
        <v>0</v>
      </c>
      <c r="CZ58" s="1365">
        <f t="shared" si="32"/>
        <v>0</v>
      </c>
      <c r="DA58" s="1365">
        <f t="shared" si="33"/>
        <v>500</v>
      </c>
      <c r="DD58" s="1372" t="s">
        <v>376</v>
      </c>
      <c r="DE58" s="1365">
        <v>1342865</v>
      </c>
      <c r="DF58" s="1365">
        <f t="shared" si="34"/>
        <v>1342.865</v>
      </c>
      <c r="DJ58" s="1372" t="s">
        <v>869</v>
      </c>
      <c r="DK58" s="1365">
        <v>500000</v>
      </c>
      <c r="DL58" s="1365">
        <v>0</v>
      </c>
      <c r="DM58" s="1365">
        <v>500000</v>
      </c>
      <c r="DN58" s="1365">
        <v>0</v>
      </c>
      <c r="DO58" s="1365">
        <f t="shared" si="35"/>
        <v>500</v>
      </c>
      <c r="DP58" s="1365">
        <f t="shared" si="36"/>
        <v>0</v>
      </c>
      <c r="DQ58" s="1365">
        <f t="shared" si="37"/>
        <v>500</v>
      </c>
      <c r="DR58" s="1365">
        <f t="shared" si="38"/>
        <v>0</v>
      </c>
      <c r="DV58" s="1364" t="s">
        <v>364</v>
      </c>
      <c r="DW58" s="1366">
        <v>320000</v>
      </c>
      <c r="DX58" s="1373">
        <f t="shared" si="39"/>
        <v>320</v>
      </c>
      <c r="EA58" s="1364" t="s">
        <v>869</v>
      </c>
      <c r="EB58" s="1366">
        <v>500000</v>
      </c>
      <c r="EC58" s="1366">
        <v>0</v>
      </c>
      <c r="ED58" s="1366">
        <v>0</v>
      </c>
      <c r="EE58" s="1366">
        <v>500000</v>
      </c>
      <c r="EF58" s="1367">
        <f t="shared" si="40"/>
        <v>500</v>
      </c>
      <c r="EG58" s="1367">
        <f t="shared" si="41"/>
        <v>0</v>
      </c>
      <c r="EH58" s="1367">
        <f t="shared" si="42"/>
        <v>0</v>
      </c>
      <c r="EI58" s="1367">
        <f t="shared" si="43"/>
        <v>500</v>
      </c>
      <c r="EL58" s="1372" t="s">
        <v>366</v>
      </c>
      <c r="EM58" s="1365">
        <v>1867472</v>
      </c>
      <c r="EN58" s="1365">
        <f t="shared" si="44"/>
        <v>1867.472</v>
      </c>
      <c r="EQ58" s="1364" t="s">
        <v>869</v>
      </c>
      <c r="ER58" s="1366">
        <v>500000</v>
      </c>
      <c r="ES58" s="1366">
        <v>0</v>
      </c>
      <c r="ET58" s="1366">
        <v>500000</v>
      </c>
      <c r="EU58" s="1366">
        <v>0</v>
      </c>
      <c r="EV58" s="1365">
        <f t="shared" si="45"/>
        <v>500</v>
      </c>
      <c r="EW58" s="1365">
        <f t="shared" si="46"/>
        <v>0</v>
      </c>
      <c r="EX58" s="1365">
        <f t="shared" si="47"/>
        <v>0</v>
      </c>
      <c r="EY58" s="1365">
        <f t="shared" si="48"/>
        <v>500</v>
      </c>
      <c r="FB58" s="1372" t="s">
        <v>565</v>
      </c>
      <c r="FC58" s="1365">
        <v>0</v>
      </c>
      <c r="FD58" s="1365">
        <f t="shared" si="49"/>
        <v>0</v>
      </c>
      <c r="FF58" s="1372" t="s">
        <v>869</v>
      </c>
      <c r="FG58" s="1365">
        <v>500000</v>
      </c>
      <c r="FH58" s="1365">
        <v>0</v>
      </c>
      <c r="FI58" s="1365">
        <v>0</v>
      </c>
      <c r="FJ58" s="1365">
        <v>500000</v>
      </c>
      <c r="FK58" s="1367">
        <f t="shared" si="50"/>
        <v>500</v>
      </c>
      <c r="FL58" s="1367">
        <f t="shared" si="51"/>
        <v>0</v>
      </c>
      <c r="FM58" s="1367">
        <f t="shared" si="52"/>
        <v>0</v>
      </c>
      <c r="FN58" s="1367">
        <f t="shared" si="53"/>
        <v>500</v>
      </c>
      <c r="FQ58" s="1364" t="s">
        <v>464</v>
      </c>
      <c r="FR58" s="1366">
        <v>0</v>
      </c>
      <c r="FS58" s="1365">
        <f t="shared" si="54"/>
        <v>0</v>
      </c>
      <c r="FV58" s="1364" t="s">
        <v>869</v>
      </c>
      <c r="FW58" s="1366">
        <v>500000</v>
      </c>
      <c r="FX58" s="1366">
        <v>0</v>
      </c>
      <c r="FY58" s="1366">
        <v>0</v>
      </c>
      <c r="FZ58" s="1366">
        <v>500000</v>
      </c>
      <c r="GA58" s="1367">
        <f t="shared" si="55"/>
        <v>500</v>
      </c>
      <c r="GB58" s="1367">
        <f t="shared" si="56"/>
        <v>0</v>
      </c>
      <c r="GC58" s="1367">
        <f t="shared" si="57"/>
        <v>0</v>
      </c>
      <c r="GD58" s="1367">
        <f t="shared" si="58"/>
        <v>500</v>
      </c>
    </row>
    <row r="59" spans="1:186" ht="15" customHeight="1" x14ac:dyDescent="0.2">
      <c r="A59" s="1364" t="s">
        <v>359</v>
      </c>
      <c r="B59" s="1366">
        <v>163673576</v>
      </c>
      <c r="C59" s="1366">
        <v>0</v>
      </c>
      <c r="D59" s="1366">
        <v>163673576</v>
      </c>
      <c r="E59" s="1366">
        <v>0</v>
      </c>
      <c r="F59" s="1366">
        <f t="shared" si="0"/>
        <v>169402.15115999998</v>
      </c>
      <c r="G59" s="1366">
        <f t="shared" si="1"/>
        <v>0</v>
      </c>
      <c r="H59" s="1366">
        <f t="shared" si="2"/>
        <v>169402.15115999998</v>
      </c>
      <c r="I59" s="1366">
        <f t="shared" si="3"/>
        <v>0</v>
      </c>
      <c r="L59" s="1364" t="s">
        <v>377</v>
      </c>
      <c r="M59" s="1366">
        <v>69250</v>
      </c>
      <c r="N59" s="1366">
        <f t="shared" si="4"/>
        <v>71.673749999999998</v>
      </c>
      <c r="Q59" s="1364" t="s">
        <v>359</v>
      </c>
      <c r="R59" s="1366">
        <v>163673576</v>
      </c>
      <c r="S59" s="1366">
        <v>0</v>
      </c>
      <c r="T59" s="1366">
        <v>163673576</v>
      </c>
      <c r="U59" s="1366">
        <v>0</v>
      </c>
      <c r="V59" s="1365">
        <f t="shared" si="5"/>
        <v>169402.15115999998</v>
      </c>
      <c r="W59" s="1365">
        <f t="shared" si="6"/>
        <v>0</v>
      </c>
      <c r="X59" s="1365">
        <f t="shared" si="7"/>
        <v>169402.15115999998</v>
      </c>
      <c r="Y59" s="1365">
        <f t="shared" si="8"/>
        <v>0</v>
      </c>
      <c r="AB59" s="1364" t="s">
        <v>366</v>
      </c>
      <c r="AC59" s="1366">
        <v>0</v>
      </c>
      <c r="AD59" s="1365">
        <f t="shared" si="9"/>
        <v>0</v>
      </c>
      <c r="AG59" s="1364" t="s">
        <v>359</v>
      </c>
      <c r="AH59" s="1366">
        <v>163673576</v>
      </c>
      <c r="AI59" s="1366">
        <v>7659702</v>
      </c>
      <c r="AJ59" s="1366">
        <v>7659702</v>
      </c>
      <c r="AK59" s="1366">
        <v>156013874</v>
      </c>
      <c r="AL59" s="1365">
        <f t="shared" si="10"/>
        <v>169402.15115999998</v>
      </c>
      <c r="AM59" s="1365">
        <f t="shared" si="11"/>
        <v>7927.7915699999994</v>
      </c>
      <c r="AN59" s="1365">
        <f t="shared" si="12"/>
        <v>7927.7915699999994</v>
      </c>
      <c r="AO59" s="1365">
        <f t="shared" si="13"/>
        <v>161474.35959000001</v>
      </c>
      <c r="AR59" s="1364" t="s">
        <v>367</v>
      </c>
      <c r="AS59" s="1365">
        <v>1429780</v>
      </c>
      <c r="AT59" s="1365">
        <f t="shared" si="14"/>
        <v>1479.8222999999998</v>
      </c>
      <c r="AW59" s="1364" t="s">
        <v>359</v>
      </c>
      <c r="AX59" s="1366">
        <v>163673576</v>
      </c>
      <c r="AY59" s="1366">
        <v>7659702</v>
      </c>
      <c r="AZ59" s="1366">
        <v>7659702</v>
      </c>
      <c r="BA59" s="1366">
        <v>156013874</v>
      </c>
      <c r="BB59" s="1365">
        <f t="shared" si="15"/>
        <v>169402.15115999998</v>
      </c>
      <c r="BC59" s="1365">
        <f t="shared" si="16"/>
        <v>7927.7915699999994</v>
      </c>
      <c r="BD59" s="1365">
        <f t="shared" si="17"/>
        <v>7927.7915699999994</v>
      </c>
      <c r="BE59" s="1365">
        <f t="shared" si="18"/>
        <v>161474.35959000001</v>
      </c>
      <c r="BH59" s="1364" t="s">
        <v>375</v>
      </c>
      <c r="BI59" s="1365">
        <v>1029530</v>
      </c>
      <c r="BJ59" s="1365">
        <f t="shared" si="19"/>
        <v>1065.5635499999999</v>
      </c>
      <c r="BM59" s="1364" t="s">
        <v>359</v>
      </c>
      <c r="BN59" s="1365">
        <v>163673576</v>
      </c>
      <c r="BO59" s="1365">
        <v>7659702</v>
      </c>
      <c r="BP59" s="1365">
        <v>7659702</v>
      </c>
      <c r="BQ59" s="1365">
        <v>156013874</v>
      </c>
      <c r="BR59" s="1365">
        <f t="shared" si="20"/>
        <v>169402.15115999998</v>
      </c>
      <c r="BS59" s="1365">
        <f t="shared" si="21"/>
        <v>7927.7915699999994</v>
      </c>
      <c r="BT59" s="1365">
        <f t="shared" si="22"/>
        <v>7927.7915699999994</v>
      </c>
      <c r="BU59" s="1365">
        <f t="shared" si="23"/>
        <v>161474.35959000001</v>
      </c>
      <c r="BX59" s="1372" t="s">
        <v>366</v>
      </c>
      <c r="BY59" s="1365">
        <v>8312684</v>
      </c>
      <c r="BZ59" s="1365">
        <f t="shared" si="24"/>
        <v>8603.6279399999985</v>
      </c>
      <c r="CC59" s="1365" t="s">
        <v>359</v>
      </c>
      <c r="CD59" s="1365">
        <v>163673576</v>
      </c>
      <c r="CE59" s="1365">
        <v>17096139</v>
      </c>
      <c r="CF59" s="1365">
        <v>17096139</v>
      </c>
      <c r="CG59" s="1365">
        <v>146577437</v>
      </c>
      <c r="CH59" s="1365">
        <f t="shared" si="25"/>
        <v>169402.15115999998</v>
      </c>
      <c r="CI59" s="1365">
        <f t="shared" si="26"/>
        <v>17694.503864999999</v>
      </c>
      <c r="CJ59" s="1365">
        <f t="shared" si="27"/>
        <v>17694.503864999999</v>
      </c>
      <c r="CK59" s="1365">
        <f t="shared" si="28"/>
        <v>151707.647295</v>
      </c>
      <c r="CN59" s="1372" t="s">
        <v>367</v>
      </c>
      <c r="CO59" s="1365">
        <v>0</v>
      </c>
      <c r="CP59" s="1365">
        <f t="shared" si="29"/>
        <v>0</v>
      </c>
      <c r="CS59" s="1364" t="s">
        <v>359</v>
      </c>
      <c r="CT59" s="1366">
        <v>163673576</v>
      </c>
      <c r="CU59" s="1366">
        <v>17096139</v>
      </c>
      <c r="CV59" s="1366">
        <v>17096139</v>
      </c>
      <c r="CW59" s="1366">
        <v>146577437</v>
      </c>
      <c r="CX59" s="1365">
        <f t="shared" si="30"/>
        <v>163673.576</v>
      </c>
      <c r="CY59" s="1365">
        <f t="shared" si="31"/>
        <v>17096.138999999999</v>
      </c>
      <c r="CZ59" s="1365">
        <f t="shared" si="32"/>
        <v>17096.138999999999</v>
      </c>
      <c r="DA59" s="1365">
        <f t="shared" si="33"/>
        <v>146577.43700000001</v>
      </c>
      <c r="DD59" s="1372" t="s">
        <v>377</v>
      </c>
      <c r="DE59" s="1365">
        <v>357250</v>
      </c>
      <c r="DF59" s="1365">
        <f t="shared" si="34"/>
        <v>357.25</v>
      </c>
      <c r="DJ59" s="1372" t="s">
        <v>359</v>
      </c>
      <c r="DK59" s="1365">
        <v>163673576</v>
      </c>
      <c r="DL59" s="1365">
        <v>17096139</v>
      </c>
      <c r="DM59" s="1365">
        <v>146577437</v>
      </c>
      <c r="DN59" s="1365">
        <v>17096139</v>
      </c>
      <c r="DO59" s="1365">
        <f t="shared" si="35"/>
        <v>163673.576</v>
      </c>
      <c r="DP59" s="1365">
        <f t="shared" si="36"/>
        <v>17096.138999999999</v>
      </c>
      <c r="DQ59" s="1365">
        <f t="shared" si="37"/>
        <v>146577.43700000001</v>
      </c>
      <c r="DR59" s="1365">
        <f t="shared" si="38"/>
        <v>17096.138999999999</v>
      </c>
      <c r="DV59" s="1364" t="s">
        <v>365</v>
      </c>
      <c r="DW59" s="1366">
        <v>540107452</v>
      </c>
      <c r="DX59" s="1373">
        <f t="shared" si="39"/>
        <v>540107.45200000005</v>
      </c>
      <c r="EA59" s="1364" t="s">
        <v>359</v>
      </c>
      <c r="EB59" s="1366">
        <v>163673576</v>
      </c>
      <c r="EC59" s="1366">
        <v>38450550</v>
      </c>
      <c r="ED59" s="1366">
        <v>38450550</v>
      </c>
      <c r="EE59" s="1366">
        <v>125223026</v>
      </c>
      <c r="EF59" s="1367">
        <f t="shared" si="40"/>
        <v>163673.576</v>
      </c>
      <c r="EG59" s="1367">
        <f t="shared" si="41"/>
        <v>38450.550000000003</v>
      </c>
      <c r="EH59" s="1367">
        <f t="shared" si="42"/>
        <v>38450.550000000003</v>
      </c>
      <c r="EI59" s="1367">
        <f t="shared" si="43"/>
        <v>125223.026</v>
      </c>
      <c r="EL59" s="1372" t="s">
        <v>561</v>
      </c>
      <c r="EM59" s="1365">
        <v>1867472</v>
      </c>
      <c r="EN59" s="1365">
        <f t="shared" si="44"/>
        <v>1867.472</v>
      </c>
      <c r="EQ59" s="1364" t="s">
        <v>359</v>
      </c>
      <c r="ER59" s="1366">
        <v>163673576</v>
      </c>
      <c r="ES59" s="1366">
        <v>38450550</v>
      </c>
      <c r="ET59" s="1366">
        <v>125223026</v>
      </c>
      <c r="EU59" s="1366">
        <v>38450550</v>
      </c>
      <c r="EV59" s="1365">
        <f t="shared" si="45"/>
        <v>163673.576</v>
      </c>
      <c r="EW59" s="1365">
        <f t="shared" si="46"/>
        <v>38450.550000000003</v>
      </c>
      <c r="EX59" s="1365">
        <f t="shared" si="47"/>
        <v>38450.550000000003</v>
      </c>
      <c r="EY59" s="1365">
        <f t="shared" si="48"/>
        <v>125223.026</v>
      </c>
      <c r="FB59" s="1372" t="s">
        <v>566</v>
      </c>
      <c r="FC59" s="1365">
        <v>236000</v>
      </c>
      <c r="FD59" s="1365">
        <f t="shared" si="49"/>
        <v>236</v>
      </c>
      <c r="FF59" s="1372" t="s">
        <v>359</v>
      </c>
      <c r="FG59" s="1365">
        <v>163673576</v>
      </c>
      <c r="FH59" s="1365">
        <v>38450550</v>
      </c>
      <c r="FI59" s="1365">
        <v>38450550</v>
      </c>
      <c r="FJ59" s="1365">
        <v>125223026</v>
      </c>
      <c r="FK59" s="1367">
        <f t="shared" si="50"/>
        <v>163673.576</v>
      </c>
      <c r="FL59" s="1367">
        <f t="shared" si="51"/>
        <v>38450.550000000003</v>
      </c>
      <c r="FM59" s="1367">
        <f t="shared" si="52"/>
        <v>38450.550000000003</v>
      </c>
      <c r="FN59" s="1367">
        <f t="shared" si="53"/>
        <v>125223.026</v>
      </c>
      <c r="FQ59" s="1364" t="s">
        <v>361</v>
      </c>
      <c r="FR59" s="1366">
        <v>66965600</v>
      </c>
      <c r="FS59" s="1365">
        <f t="shared" si="54"/>
        <v>66965.600000000006</v>
      </c>
      <c r="FV59" s="1364" t="s">
        <v>359</v>
      </c>
      <c r="FW59" s="1366">
        <v>120773299</v>
      </c>
      <c r="FX59" s="1366">
        <v>120773299</v>
      </c>
      <c r="FY59" s="1366">
        <v>120773299</v>
      </c>
      <c r="FZ59" s="1366">
        <v>0</v>
      </c>
      <c r="GA59" s="1367">
        <f t="shared" si="55"/>
        <v>120773.299</v>
      </c>
      <c r="GB59" s="1367">
        <f t="shared" si="56"/>
        <v>120773.299</v>
      </c>
      <c r="GC59" s="1367">
        <f t="shared" si="57"/>
        <v>120773.299</v>
      </c>
      <c r="GD59" s="1367">
        <f t="shared" si="58"/>
        <v>0</v>
      </c>
    </row>
    <row r="60" spans="1:186" ht="15" customHeight="1" x14ac:dyDescent="0.2">
      <c r="A60" s="1364" t="s">
        <v>360</v>
      </c>
      <c r="B60" s="1366">
        <v>47688318</v>
      </c>
      <c r="C60" s="1366">
        <v>0</v>
      </c>
      <c r="D60" s="1366">
        <v>47688318</v>
      </c>
      <c r="E60" s="1366">
        <v>0</v>
      </c>
      <c r="F60" s="1366">
        <f t="shared" si="0"/>
        <v>49357.409129999993</v>
      </c>
      <c r="G60" s="1366">
        <f t="shared" si="1"/>
        <v>0</v>
      </c>
      <c r="H60" s="1366">
        <f t="shared" si="2"/>
        <v>49357.409129999993</v>
      </c>
      <c r="I60" s="1366">
        <f t="shared" si="3"/>
        <v>0</v>
      </c>
      <c r="L60" s="1364" t="s">
        <v>378</v>
      </c>
      <c r="M60" s="1366">
        <v>899896</v>
      </c>
      <c r="N60" s="1366">
        <f t="shared" si="4"/>
        <v>931.39235999999994</v>
      </c>
      <c r="Q60" s="1364" t="s">
        <v>360</v>
      </c>
      <c r="R60" s="1366">
        <v>47688318</v>
      </c>
      <c r="S60" s="1366">
        <v>0</v>
      </c>
      <c r="T60" s="1366">
        <v>47688318</v>
      </c>
      <c r="U60" s="1366">
        <v>0</v>
      </c>
      <c r="V60" s="1365">
        <f t="shared" si="5"/>
        <v>49357.409129999993</v>
      </c>
      <c r="W60" s="1365">
        <f t="shared" si="6"/>
        <v>0</v>
      </c>
      <c r="X60" s="1365">
        <f t="shared" si="7"/>
        <v>49357.409129999993</v>
      </c>
      <c r="Y60" s="1365">
        <f t="shared" si="8"/>
        <v>0</v>
      </c>
      <c r="AB60" s="1364" t="s">
        <v>561</v>
      </c>
      <c r="AC60" s="1366">
        <v>0</v>
      </c>
      <c r="AD60" s="1365">
        <f t="shared" si="9"/>
        <v>0</v>
      </c>
      <c r="AG60" s="1364" t="s">
        <v>360</v>
      </c>
      <c r="AH60" s="1366">
        <v>47688318</v>
      </c>
      <c r="AI60" s="1366">
        <v>0</v>
      </c>
      <c r="AJ60" s="1366">
        <v>0</v>
      </c>
      <c r="AK60" s="1366">
        <v>47688318</v>
      </c>
      <c r="AL60" s="1365">
        <f t="shared" si="10"/>
        <v>49357.409129999993</v>
      </c>
      <c r="AM60" s="1365">
        <f t="shared" si="11"/>
        <v>0</v>
      </c>
      <c r="AN60" s="1365">
        <f t="shared" si="12"/>
        <v>0</v>
      </c>
      <c r="AO60" s="1365">
        <f t="shared" si="13"/>
        <v>49357.409129999993</v>
      </c>
      <c r="AR60" s="1364" t="s">
        <v>368</v>
      </c>
      <c r="AS60" s="1365">
        <v>5613268</v>
      </c>
      <c r="AT60" s="1365">
        <f t="shared" si="14"/>
        <v>5809.7323799999995</v>
      </c>
      <c r="AW60" s="1364" t="s">
        <v>360</v>
      </c>
      <c r="AX60" s="1366">
        <v>47688318</v>
      </c>
      <c r="AY60" s="1366">
        <v>0</v>
      </c>
      <c r="AZ60" s="1366">
        <v>0</v>
      </c>
      <c r="BA60" s="1366">
        <v>47688318</v>
      </c>
      <c r="BB60" s="1365">
        <f t="shared" si="15"/>
        <v>49357.409129999993</v>
      </c>
      <c r="BC60" s="1365">
        <f t="shared" si="16"/>
        <v>0</v>
      </c>
      <c r="BD60" s="1365">
        <f t="shared" si="17"/>
        <v>0</v>
      </c>
      <c r="BE60" s="1365">
        <f t="shared" si="18"/>
        <v>49357.409129999993</v>
      </c>
      <c r="BH60" s="1364" t="s">
        <v>376</v>
      </c>
      <c r="BI60" s="1365">
        <v>1487866</v>
      </c>
      <c r="BJ60" s="1365">
        <f t="shared" si="19"/>
        <v>1539.9413099999999</v>
      </c>
      <c r="BM60" s="1364" t="s">
        <v>360</v>
      </c>
      <c r="BN60" s="1365">
        <v>47688318</v>
      </c>
      <c r="BO60" s="1365">
        <v>0</v>
      </c>
      <c r="BP60" s="1365">
        <v>0</v>
      </c>
      <c r="BQ60" s="1365">
        <v>47688318</v>
      </c>
      <c r="BR60" s="1365">
        <f t="shared" si="20"/>
        <v>49357.409129999993</v>
      </c>
      <c r="BS60" s="1365">
        <f t="shared" si="21"/>
        <v>0</v>
      </c>
      <c r="BT60" s="1365">
        <f t="shared" si="22"/>
        <v>0</v>
      </c>
      <c r="BU60" s="1365">
        <f t="shared" si="23"/>
        <v>49357.409129999993</v>
      </c>
      <c r="BX60" s="1372" t="s">
        <v>561</v>
      </c>
      <c r="BY60" s="1365">
        <v>8312684</v>
      </c>
      <c r="BZ60" s="1365">
        <f t="shared" si="24"/>
        <v>8603.6279399999985</v>
      </c>
      <c r="CC60" s="1365" t="s">
        <v>360</v>
      </c>
      <c r="CD60" s="1365">
        <v>47688318</v>
      </c>
      <c r="CE60" s="1365">
        <v>0</v>
      </c>
      <c r="CF60" s="1365">
        <v>0</v>
      </c>
      <c r="CG60" s="1365">
        <v>47688318</v>
      </c>
      <c r="CH60" s="1365">
        <f t="shared" si="25"/>
        <v>49357.409129999993</v>
      </c>
      <c r="CI60" s="1365">
        <f t="shared" si="26"/>
        <v>0</v>
      </c>
      <c r="CJ60" s="1365">
        <f t="shared" si="27"/>
        <v>0</v>
      </c>
      <c r="CK60" s="1365">
        <f t="shared" si="28"/>
        <v>49357.409129999993</v>
      </c>
      <c r="CN60" s="1372" t="s">
        <v>483</v>
      </c>
      <c r="CO60" s="1365">
        <v>35000000</v>
      </c>
      <c r="CP60" s="1365">
        <f t="shared" si="29"/>
        <v>35000</v>
      </c>
      <c r="CS60" s="1364" t="s">
        <v>360</v>
      </c>
      <c r="CT60" s="1366">
        <v>47688318</v>
      </c>
      <c r="CU60" s="1366">
        <v>0</v>
      </c>
      <c r="CV60" s="1366">
        <v>0</v>
      </c>
      <c r="CW60" s="1366">
        <v>47688318</v>
      </c>
      <c r="CX60" s="1365">
        <f t="shared" si="30"/>
        <v>47688.317999999999</v>
      </c>
      <c r="CY60" s="1365">
        <f t="shared" si="31"/>
        <v>0</v>
      </c>
      <c r="CZ60" s="1365">
        <f t="shared" si="32"/>
        <v>0</v>
      </c>
      <c r="DA60" s="1365">
        <f t="shared" si="33"/>
        <v>47688.317999999999</v>
      </c>
      <c r="DD60" s="1372" t="s">
        <v>378</v>
      </c>
      <c r="DE60" s="1365">
        <v>1933616</v>
      </c>
      <c r="DF60" s="1365">
        <f t="shared" si="34"/>
        <v>1933.616</v>
      </c>
      <c r="DJ60" s="1372" t="s">
        <v>360</v>
      </c>
      <c r="DK60" s="1365">
        <v>47688318</v>
      </c>
      <c r="DL60" s="1365">
        <v>0</v>
      </c>
      <c r="DM60" s="1365">
        <v>47688318</v>
      </c>
      <c r="DN60" s="1365">
        <v>0</v>
      </c>
      <c r="DO60" s="1365">
        <f t="shared" si="35"/>
        <v>47688.317999999999</v>
      </c>
      <c r="DP60" s="1365">
        <f t="shared" si="36"/>
        <v>0</v>
      </c>
      <c r="DQ60" s="1365">
        <f t="shared" si="37"/>
        <v>47688.317999999999</v>
      </c>
      <c r="DR60" s="1365">
        <f t="shared" si="38"/>
        <v>0</v>
      </c>
      <c r="DV60" s="1364" t="s">
        <v>366</v>
      </c>
      <c r="DW60" s="1366">
        <v>342351</v>
      </c>
      <c r="DX60" s="1373">
        <f t="shared" si="39"/>
        <v>342.351</v>
      </c>
      <c r="EA60" s="1364" t="s">
        <v>360</v>
      </c>
      <c r="EB60" s="1366">
        <v>47688318</v>
      </c>
      <c r="EC60" s="1366">
        <v>21354411</v>
      </c>
      <c r="ED60" s="1366">
        <v>21354411</v>
      </c>
      <c r="EE60" s="1366">
        <v>26333907</v>
      </c>
      <c r="EF60" s="1367">
        <f t="shared" si="40"/>
        <v>47688.317999999999</v>
      </c>
      <c r="EG60" s="1367">
        <f t="shared" si="41"/>
        <v>21354.411</v>
      </c>
      <c r="EH60" s="1367">
        <f t="shared" si="42"/>
        <v>21354.411</v>
      </c>
      <c r="EI60" s="1367">
        <f t="shared" si="43"/>
        <v>26333.906999999999</v>
      </c>
      <c r="EL60" s="1372" t="s">
        <v>368</v>
      </c>
      <c r="EM60" s="1365">
        <v>2948387</v>
      </c>
      <c r="EN60" s="1365">
        <f t="shared" si="44"/>
        <v>2948.3870000000002</v>
      </c>
      <c r="EQ60" s="1364" t="s">
        <v>360</v>
      </c>
      <c r="ER60" s="1366">
        <v>47688318</v>
      </c>
      <c r="ES60" s="1366">
        <v>21354411</v>
      </c>
      <c r="ET60" s="1366">
        <v>26333907</v>
      </c>
      <c r="EU60" s="1366">
        <v>21354411</v>
      </c>
      <c r="EV60" s="1365">
        <f t="shared" si="45"/>
        <v>47688.317999999999</v>
      </c>
      <c r="EW60" s="1365">
        <f t="shared" si="46"/>
        <v>21354.411</v>
      </c>
      <c r="EX60" s="1365">
        <f t="shared" si="47"/>
        <v>21354.411</v>
      </c>
      <c r="EY60" s="1365">
        <f t="shared" si="48"/>
        <v>26333.906999999999</v>
      </c>
      <c r="FB60" s="1372" t="s">
        <v>372</v>
      </c>
      <c r="FC60" s="1365">
        <v>6003634</v>
      </c>
      <c r="FD60" s="1365">
        <f t="shared" si="49"/>
        <v>6003.634</v>
      </c>
      <c r="FF60" s="1372" t="s">
        <v>360</v>
      </c>
      <c r="FG60" s="1365">
        <v>47688318</v>
      </c>
      <c r="FH60" s="1365">
        <v>21354411</v>
      </c>
      <c r="FI60" s="1365">
        <v>21354411</v>
      </c>
      <c r="FJ60" s="1365">
        <v>26333907</v>
      </c>
      <c r="FK60" s="1367">
        <f t="shared" si="50"/>
        <v>47688.317999999999</v>
      </c>
      <c r="FL60" s="1367">
        <f t="shared" si="51"/>
        <v>21354.411</v>
      </c>
      <c r="FM60" s="1367">
        <f t="shared" si="52"/>
        <v>21354.411</v>
      </c>
      <c r="FN60" s="1367">
        <f t="shared" si="53"/>
        <v>26333.906999999999</v>
      </c>
      <c r="FQ60" s="1364" t="s">
        <v>362</v>
      </c>
      <c r="FR60" s="1366">
        <v>121203729</v>
      </c>
      <c r="FS60" s="1365">
        <f t="shared" si="54"/>
        <v>121203.72900000001</v>
      </c>
      <c r="FV60" s="1364" t="s">
        <v>360</v>
      </c>
      <c r="FW60" s="1366">
        <v>36711560</v>
      </c>
      <c r="FX60" s="1366">
        <v>36711560</v>
      </c>
      <c r="FY60" s="1366">
        <v>36711560</v>
      </c>
      <c r="FZ60" s="1366">
        <v>0</v>
      </c>
      <c r="GA60" s="1367">
        <f t="shared" si="55"/>
        <v>36711.56</v>
      </c>
      <c r="GB60" s="1367">
        <f t="shared" si="56"/>
        <v>36711.56</v>
      </c>
      <c r="GC60" s="1367">
        <f t="shared" si="57"/>
        <v>36711.56</v>
      </c>
      <c r="GD60" s="1367">
        <f t="shared" si="58"/>
        <v>0</v>
      </c>
    </row>
    <row r="61" spans="1:186" ht="15" customHeight="1" x14ac:dyDescent="0.2">
      <c r="A61" s="1364" t="s">
        <v>464</v>
      </c>
      <c r="B61" s="1366">
        <v>17918413</v>
      </c>
      <c r="C61" s="1366">
        <v>0</v>
      </c>
      <c r="D61" s="1366">
        <v>17918413</v>
      </c>
      <c r="E61" s="1366">
        <v>0</v>
      </c>
      <c r="F61" s="1366">
        <f t="shared" si="0"/>
        <v>18545.557454999998</v>
      </c>
      <c r="G61" s="1366">
        <f t="shared" si="1"/>
        <v>0</v>
      </c>
      <c r="H61" s="1366">
        <f t="shared" si="2"/>
        <v>18545.557454999998</v>
      </c>
      <c r="I61" s="1366">
        <f t="shared" si="3"/>
        <v>0</v>
      </c>
      <c r="L61" s="1364" t="s">
        <v>379</v>
      </c>
      <c r="M61" s="1366">
        <v>5465146</v>
      </c>
      <c r="N61" s="1366">
        <f t="shared" si="4"/>
        <v>5656.4261099999994</v>
      </c>
      <c r="Q61" s="1364" t="s">
        <v>464</v>
      </c>
      <c r="R61" s="1366">
        <v>17918413</v>
      </c>
      <c r="S61" s="1366">
        <v>0</v>
      </c>
      <c r="T61" s="1366">
        <v>17918413</v>
      </c>
      <c r="U61" s="1366">
        <v>0</v>
      </c>
      <c r="V61" s="1365">
        <f t="shared" si="5"/>
        <v>18545.557454999998</v>
      </c>
      <c r="W61" s="1365">
        <f t="shared" si="6"/>
        <v>0</v>
      </c>
      <c r="X61" s="1365">
        <f t="shared" si="7"/>
        <v>18545.557454999998</v>
      </c>
      <c r="Y61" s="1365">
        <f t="shared" si="8"/>
        <v>0</v>
      </c>
      <c r="AB61" s="1364" t="s">
        <v>367</v>
      </c>
      <c r="AC61" s="1366">
        <v>0</v>
      </c>
      <c r="AD61" s="1365">
        <f t="shared" si="9"/>
        <v>0</v>
      </c>
      <c r="AG61" s="1364" t="s">
        <v>464</v>
      </c>
      <c r="AH61" s="1366">
        <v>17918413</v>
      </c>
      <c r="AI61" s="1366">
        <v>7659702</v>
      </c>
      <c r="AJ61" s="1366">
        <v>7659702</v>
      </c>
      <c r="AK61" s="1366">
        <v>10258711</v>
      </c>
      <c r="AL61" s="1365">
        <f t="shared" si="10"/>
        <v>18545.557454999998</v>
      </c>
      <c r="AM61" s="1365">
        <f t="shared" si="11"/>
        <v>7927.7915699999994</v>
      </c>
      <c r="AN61" s="1365">
        <f t="shared" si="12"/>
        <v>7927.7915699999994</v>
      </c>
      <c r="AO61" s="1365">
        <f t="shared" si="13"/>
        <v>10617.765884999999</v>
      </c>
      <c r="AR61" s="1364" t="s">
        <v>369</v>
      </c>
      <c r="AS61" s="1365">
        <v>455380</v>
      </c>
      <c r="AT61" s="1365">
        <f t="shared" si="14"/>
        <v>471.31829999999997</v>
      </c>
      <c r="AW61" s="1364" t="s">
        <v>464</v>
      </c>
      <c r="AX61" s="1366">
        <v>17918413</v>
      </c>
      <c r="AY61" s="1366">
        <v>7659702</v>
      </c>
      <c r="AZ61" s="1366">
        <v>7659702</v>
      </c>
      <c r="BA61" s="1366">
        <v>10258711</v>
      </c>
      <c r="BB61" s="1365">
        <f t="shared" si="15"/>
        <v>18545.557454999998</v>
      </c>
      <c r="BC61" s="1365">
        <f t="shared" si="16"/>
        <v>7927.7915699999994</v>
      </c>
      <c r="BD61" s="1365">
        <f t="shared" si="17"/>
        <v>7927.7915699999994</v>
      </c>
      <c r="BE61" s="1365">
        <f t="shared" si="18"/>
        <v>10617.765884999999</v>
      </c>
      <c r="BH61" s="1364" t="s">
        <v>377</v>
      </c>
      <c r="BI61" s="1365">
        <v>119850</v>
      </c>
      <c r="BJ61" s="1365">
        <f t="shared" si="19"/>
        <v>124.04474999999998</v>
      </c>
      <c r="BM61" s="1364" t="s">
        <v>464</v>
      </c>
      <c r="BN61" s="1365">
        <v>17918413</v>
      </c>
      <c r="BO61" s="1365">
        <v>7659702</v>
      </c>
      <c r="BP61" s="1365">
        <v>7659702</v>
      </c>
      <c r="BQ61" s="1365">
        <v>10258711</v>
      </c>
      <c r="BR61" s="1365">
        <f t="shared" si="20"/>
        <v>18545.557454999998</v>
      </c>
      <c r="BS61" s="1365">
        <f t="shared" si="21"/>
        <v>7927.7915699999994</v>
      </c>
      <c r="BT61" s="1365">
        <f t="shared" si="22"/>
        <v>7927.7915699999994</v>
      </c>
      <c r="BU61" s="1365">
        <f t="shared" si="23"/>
        <v>10617.765884999999</v>
      </c>
      <c r="BX61" s="1372" t="s">
        <v>367</v>
      </c>
      <c r="BY61" s="1365">
        <v>0</v>
      </c>
      <c r="BZ61" s="1365">
        <f t="shared" si="24"/>
        <v>0</v>
      </c>
      <c r="CC61" s="1365" t="s">
        <v>464</v>
      </c>
      <c r="CD61" s="1365">
        <v>17918413</v>
      </c>
      <c r="CE61" s="1365">
        <v>17096139</v>
      </c>
      <c r="CF61" s="1365">
        <v>17096139</v>
      </c>
      <c r="CG61" s="1365">
        <v>822274</v>
      </c>
      <c r="CH61" s="1365">
        <f t="shared" si="25"/>
        <v>18545.557454999998</v>
      </c>
      <c r="CI61" s="1365">
        <f t="shared" si="26"/>
        <v>17694.503864999999</v>
      </c>
      <c r="CJ61" s="1365">
        <f t="shared" si="27"/>
        <v>17694.503864999999</v>
      </c>
      <c r="CK61" s="1365">
        <f t="shared" si="28"/>
        <v>851.05358999999999</v>
      </c>
      <c r="CN61" s="1372" t="s">
        <v>484</v>
      </c>
      <c r="CO61" s="1365">
        <v>35000000</v>
      </c>
      <c r="CP61" s="1365">
        <f t="shared" si="29"/>
        <v>35000</v>
      </c>
      <c r="CS61" s="1364" t="s">
        <v>464</v>
      </c>
      <c r="CT61" s="1366">
        <v>17918413</v>
      </c>
      <c r="CU61" s="1366">
        <v>17096139</v>
      </c>
      <c r="CV61" s="1366">
        <v>17096139</v>
      </c>
      <c r="CW61" s="1366">
        <v>822274</v>
      </c>
      <c r="CX61" s="1365">
        <f t="shared" si="30"/>
        <v>17918.413</v>
      </c>
      <c r="CY61" s="1365">
        <f t="shared" si="31"/>
        <v>17096.138999999999</v>
      </c>
      <c r="CZ61" s="1365">
        <f t="shared" si="32"/>
        <v>17096.138999999999</v>
      </c>
      <c r="DA61" s="1365">
        <f t="shared" si="33"/>
        <v>822.274</v>
      </c>
      <c r="DD61" s="1372" t="s">
        <v>379</v>
      </c>
      <c r="DE61" s="1365">
        <v>10930292</v>
      </c>
      <c r="DF61" s="1365">
        <f t="shared" si="34"/>
        <v>10930.291999999999</v>
      </c>
      <c r="DJ61" s="1372" t="s">
        <v>464</v>
      </c>
      <c r="DK61" s="1365">
        <v>17918413</v>
      </c>
      <c r="DL61" s="1365">
        <v>17096139</v>
      </c>
      <c r="DM61" s="1365">
        <v>822274</v>
      </c>
      <c r="DN61" s="1365">
        <v>17096139</v>
      </c>
      <c r="DO61" s="1365">
        <f t="shared" si="35"/>
        <v>17918.413</v>
      </c>
      <c r="DP61" s="1365">
        <f t="shared" si="36"/>
        <v>17096.138999999999</v>
      </c>
      <c r="DQ61" s="1365">
        <f t="shared" si="37"/>
        <v>822.274</v>
      </c>
      <c r="DR61" s="1365">
        <f t="shared" si="38"/>
        <v>17096.138999999999</v>
      </c>
      <c r="DV61" s="1364" t="s">
        <v>561</v>
      </c>
      <c r="DW61" s="1366">
        <v>342351</v>
      </c>
      <c r="DX61" s="1373">
        <f t="shared" si="39"/>
        <v>342.351</v>
      </c>
      <c r="EA61" s="1364" t="s">
        <v>464</v>
      </c>
      <c r="EB61" s="1366">
        <v>17918413</v>
      </c>
      <c r="EC61" s="1366">
        <v>17096139</v>
      </c>
      <c r="ED61" s="1366">
        <v>17096139</v>
      </c>
      <c r="EE61" s="1366">
        <v>822274</v>
      </c>
      <c r="EF61" s="1367">
        <f t="shared" si="40"/>
        <v>17918.413</v>
      </c>
      <c r="EG61" s="1367">
        <f t="shared" si="41"/>
        <v>17096.138999999999</v>
      </c>
      <c r="EH61" s="1367">
        <f t="shared" si="42"/>
        <v>17096.138999999999</v>
      </c>
      <c r="EI61" s="1367">
        <f t="shared" si="43"/>
        <v>822.274</v>
      </c>
      <c r="EL61" s="1372" t="s">
        <v>369</v>
      </c>
      <c r="EM61" s="1365">
        <v>1100607</v>
      </c>
      <c r="EN61" s="1365">
        <f t="shared" si="44"/>
        <v>1100.607</v>
      </c>
      <c r="EQ61" s="1364" t="s">
        <v>464</v>
      </c>
      <c r="ER61" s="1366">
        <v>17918413</v>
      </c>
      <c r="ES61" s="1366">
        <v>17096139</v>
      </c>
      <c r="ET61" s="1366">
        <v>822274</v>
      </c>
      <c r="EU61" s="1366">
        <v>17096139</v>
      </c>
      <c r="EV61" s="1365">
        <f t="shared" si="45"/>
        <v>17918.413</v>
      </c>
      <c r="EW61" s="1365">
        <f t="shared" si="46"/>
        <v>17096.138999999999</v>
      </c>
      <c r="EX61" s="1365">
        <f t="shared" si="47"/>
        <v>17096.138999999999</v>
      </c>
      <c r="EY61" s="1365">
        <f t="shared" si="48"/>
        <v>822.274</v>
      </c>
      <c r="FB61" s="1372" t="s">
        <v>374</v>
      </c>
      <c r="FC61" s="1365">
        <v>18095025</v>
      </c>
      <c r="FD61" s="1365">
        <f t="shared" si="49"/>
        <v>18095.025000000001</v>
      </c>
      <c r="FF61" s="1372" t="s">
        <v>464</v>
      </c>
      <c r="FG61" s="1365">
        <v>17918413</v>
      </c>
      <c r="FH61" s="1365">
        <v>17096139</v>
      </c>
      <c r="FI61" s="1365">
        <v>17096139</v>
      </c>
      <c r="FJ61" s="1365">
        <v>822274</v>
      </c>
      <c r="FK61" s="1367">
        <f t="shared" si="50"/>
        <v>17918.413</v>
      </c>
      <c r="FL61" s="1367">
        <f t="shared" si="51"/>
        <v>17096.138999999999</v>
      </c>
      <c r="FM61" s="1367">
        <f t="shared" si="52"/>
        <v>17096.138999999999</v>
      </c>
      <c r="FN61" s="1367">
        <f t="shared" si="53"/>
        <v>822.274</v>
      </c>
      <c r="FQ61" s="1364" t="s">
        <v>557</v>
      </c>
      <c r="FR61" s="1366">
        <v>102896746</v>
      </c>
      <c r="FS61" s="1365">
        <f t="shared" si="54"/>
        <v>102896.746</v>
      </c>
      <c r="FV61" s="1364" t="s">
        <v>464</v>
      </c>
      <c r="FW61" s="1366">
        <v>17096139</v>
      </c>
      <c r="FX61" s="1366">
        <v>17096139</v>
      </c>
      <c r="FY61" s="1366">
        <v>17096139</v>
      </c>
      <c r="FZ61" s="1366">
        <v>0</v>
      </c>
      <c r="GA61" s="1367">
        <f t="shared" si="55"/>
        <v>17096.138999999999</v>
      </c>
      <c r="GB61" s="1367">
        <f t="shared" si="56"/>
        <v>17096.138999999999</v>
      </c>
      <c r="GC61" s="1367">
        <f t="shared" si="57"/>
        <v>17096.138999999999</v>
      </c>
      <c r="GD61" s="1367">
        <f t="shared" si="58"/>
        <v>0</v>
      </c>
    </row>
    <row r="62" spans="1:186" ht="15" customHeight="1" x14ac:dyDescent="0.2">
      <c r="A62" s="1364" t="s">
        <v>361</v>
      </c>
      <c r="B62" s="1366">
        <v>98066845</v>
      </c>
      <c r="C62" s="1366">
        <v>0</v>
      </c>
      <c r="D62" s="1366">
        <v>98066845</v>
      </c>
      <c r="E62" s="1366">
        <v>0</v>
      </c>
      <c r="F62" s="1366">
        <f t="shared" si="0"/>
        <v>101499.18457499999</v>
      </c>
      <c r="G62" s="1366">
        <f t="shared" si="1"/>
        <v>0</v>
      </c>
      <c r="H62" s="1366">
        <f t="shared" si="2"/>
        <v>101499.18457499999</v>
      </c>
      <c r="I62" s="1366">
        <f t="shared" si="3"/>
        <v>0</v>
      </c>
      <c r="L62" s="1364" t="s">
        <v>382</v>
      </c>
      <c r="M62" s="1366">
        <v>5617189</v>
      </c>
      <c r="N62" s="1366">
        <f t="shared" si="4"/>
        <v>5813.7906149999999</v>
      </c>
      <c r="Q62" s="1364" t="s">
        <v>361</v>
      </c>
      <c r="R62" s="1366">
        <v>98066845</v>
      </c>
      <c r="S62" s="1366">
        <v>0</v>
      </c>
      <c r="T62" s="1366">
        <v>98066845</v>
      </c>
      <c r="U62" s="1366">
        <v>0</v>
      </c>
      <c r="V62" s="1365">
        <f t="shared" si="5"/>
        <v>101499.18457499999</v>
      </c>
      <c r="W62" s="1365">
        <f t="shared" si="6"/>
        <v>0</v>
      </c>
      <c r="X62" s="1365">
        <f t="shared" si="7"/>
        <v>101499.18457499999</v>
      </c>
      <c r="Y62" s="1365">
        <f t="shared" si="8"/>
        <v>0</v>
      </c>
      <c r="AB62" s="1364" t="s">
        <v>368</v>
      </c>
      <c r="AC62" s="1366">
        <v>5586918</v>
      </c>
      <c r="AD62" s="1365">
        <f t="shared" si="9"/>
        <v>5782.4601299999995</v>
      </c>
      <c r="AG62" s="1364" t="s">
        <v>361</v>
      </c>
      <c r="AH62" s="1366">
        <v>98066845</v>
      </c>
      <c r="AI62" s="1366">
        <v>0</v>
      </c>
      <c r="AJ62" s="1366">
        <v>0</v>
      </c>
      <c r="AK62" s="1366">
        <v>98066845</v>
      </c>
      <c r="AL62" s="1365">
        <f t="shared" si="10"/>
        <v>101499.18457499999</v>
      </c>
      <c r="AM62" s="1365">
        <f t="shared" si="11"/>
        <v>0</v>
      </c>
      <c r="AN62" s="1365">
        <f t="shared" si="12"/>
        <v>0</v>
      </c>
      <c r="AO62" s="1365">
        <f t="shared" si="13"/>
        <v>101499.18457499999</v>
      </c>
      <c r="AR62" s="1364" t="s">
        <v>562</v>
      </c>
      <c r="AS62" s="1365">
        <v>0</v>
      </c>
      <c r="AT62" s="1365">
        <f t="shared" si="14"/>
        <v>0</v>
      </c>
      <c r="AW62" s="1364" t="s">
        <v>361</v>
      </c>
      <c r="AX62" s="1366">
        <v>98066845</v>
      </c>
      <c r="AY62" s="1366">
        <v>0</v>
      </c>
      <c r="AZ62" s="1366">
        <v>0</v>
      </c>
      <c r="BA62" s="1366">
        <v>98066845</v>
      </c>
      <c r="BB62" s="1365">
        <f t="shared" si="15"/>
        <v>101499.18457499999</v>
      </c>
      <c r="BC62" s="1365">
        <f t="shared" si="16"/>
        <v>0</v>
      </c>
      <c r="BD62" s="1365">
        <f t="shared" si="17"/>
        <v>0</v>
      </c>
      <c r="BE62" s="1365">
        <f t="shared" si="18"/>
        <v>101499.18457499999</v>
      </c>
      <c r="BH62" s="1364" t="s">
        <v>378</v>
      </c>
      <c r="BI62" s="1365">
        <v>20000</v>
      </c>
      <c r="BJ62" s="1365">
        <f t="shared" si="19"/>
        <v>20.7</v>
      </c>
      <c r="BM62" s="1364" t="s">
        <v>361</v>
      </c>
      <c r="BN62" s="1365">
        <v>98066845</v>
      </c>
      <c r="BO62" s="1365">
        <v>0</v>
      </c>
      <c r="BP62" s="1365">
        <v>0</v>
      </c>
      <c r="BQ62" s="1365">
        <v>98066845</v>
      </c>
      <c r="BR62" s="1365">
        <f t="shared" si="20"/>
        <v>101499.18457499999</v>
      </c>
      <c r="BS62" s="1365">
        <f t="shared" si="21"/>
        <v>0</v>
      </c>
      <c r="BT62" s="1365">
        <f t="shared" si="22"/>
        <v>0</v>
      </c>
      <c r="BU62" s="1365">
        <f t="shared" si="23"/>
        <v>101499.18457499999</v>
      </c>
      <c r="BX62" s="1372" t="s">
        <v>368</v>
      </c>
      <c r="BY62" s="1365">
        <v>5289415</v>
      </c>
      <c r="BZ62" s="1365">
        <f t="shared" si="24"/>
        <v>5474.5445249999993</v>
      </c>
      <c r="CC62" s="1365" t="s">
        <v>361</v>
      </c>
      <c r="CD62" s="1365">
        <v>98066845</v>
      </c>
      <c r="CE62" s="1365">
        <v>0</v>
      </c>
      <c r="CF62" s="1365">
        <v>0</v>
      </c>
      <c r="CG62" s="1365">
        <v>98066845</v>
      </c>
      <c r="CH62" s="1365">
        <f t="shared" si="25"/>
        <v>101499.18457499999</v>
      </c>
      <c r="CI62" s="1365">
        <f t="shared" si="26"/>
        <v>0</v>
      </c>
      <c r="CJ62" s="1365">
        <f t="shared" si="27"/>
        <v>0</v>
      </c>
      <c r="CK62" s="1365">
        <f t="shared" si="28"/>
        <v>101499.18457499999</v>
      </c>
      <c r="CN62" s="1372" t="s">
        <v>368</v>
      </c>
      <c r="CO62" s="1365">
        <v>3596464</v>
      </c>
      <c r="CP62" s="1365">
        <f t="shared" si="29"/>
        <v>3596.4639999999999</v>
      </c>
      <c r="CS62" s="1364" t="s">
        <v>361</v>
      </c>
      <c r="CT62" s="1366">
        <v>98066845</v>
      </c>
      <c r="CU62" s="1366">
        <v>0</v>
      </c>
      <c r="CV62" s="1366">
        <v>0</v>
      </c>
      <c r="CW62" s="1366">
        <v>98066845</v>
      </c>
      <c r="CX62" s="1365">
        <f t="shared" si="30"/>
        <v>98066.845000000001</v>
      </c>
      <c r="CY62" s="1365">
        <f t="shared" si="31"/>
        <v>0</v>
      </c>
      <c r="CZ62" s="1365">
        <f t="shared" si="32"/>
        <v>0</v>
      </c>
      <c r="DA62" s="1365">
        <f t="shared" si="33"/>
        <v>98066.845000000001</v>
      </c>
      <c r="DD62" s="1372" t="s">
        <v>381</v>
      </c>
      <c r="DE62" s="1365">
        <v>948634</v>
      </c>
      <c r="DF62" s="1365">
        <f t="shared" si="34"/>
        <v>948.63400000000001</v>
      </c>
      <c r="DJ62" s="1372" t="s">
        <v>361</v>
      </c>
      <c r="DK62" s="1365">
        <v>98066845</v>
      </c>
      <c r="DL62" s="1365">
        <v>0</v>
      </c>
      <c r="DM62" s="1365">
        <v>98066845</v>
      </c>
      <c r="DN62" s="1365">
        <v>0</v>
      </c>
      <c r="DO62" s="1365">
        <f t="shared" si="35"/>
        <v>98066.845000000001</v>
      </c>
      <c r="DP62" s="1365">
        <f t="shared" si="36"/>
        <v>0</v>
      </c>
      <c r="DQ62" s="1365">
        <f t="shared" si="37"/>
        <v>98066.845000000001</v>
      </c>
      <c r="DR62" s="1365">
        <f t="shared" si="38"/>
        <v>0</v>
      </c>
      <c r="DV62" s="1364" t="s">
        <v>367</v>
      </c>
      <c r="DW62" s="1366">
        <v>0</v>
      </c>
      <c r="DX62" s="1373">
        <f t="shared" si="39"/>
        <v>0</v>
      </c>
      <c r="EA62" s="1364" t="s">
        <v>361</v>
      </c>
      <c r="EB62" s="1366">
        <v>98066845</v>
      </c>
      <c r="EC62" s="1366">
        <v>0</v>
      </c>
      <c r="ED62" s="1366">
        <v>0</v>
      </c>
      <c r="EE62" s="1366">
        <v>98066845</v>
      </c>
      <c r="EF62" s="1367">
        <f t="shared" si="40"/>
        <v>98066.845000000001</v>
      </c>
      <c r="EG62" s="1367">
        <f t="shared" si="41"/>
        <v>0</v>
      </c>
      <c r="EH62" s="1367">
        <f t="shared" si="42"/>
        <v>0</v>
      </c>
      <c r="EI62" s="1367">
        <f t="shared" si="43"/>
        <v>98066.845000000001</v>
      </c>
      <c r="EL62" s="1372" t="s">
        <v>371</v>
      </c>
      <c r="EM62" s="1365">
        <v>70160</v>
      </c>
      <c r="EN62" s="1365">
        <f t="shared" si="44"/>
        <v>70.16</v>
      </c>
      <c r="EQ62" s="1364" t="s">
        <v>361</v>
      </c>
      <c r="ER62" s="1366">
        <v>98066845</v>
      </c>
      <c r="ES62" s="1366">
        <v>0</v>
      </c>
      <c r="ET62" s="1366">
        <v>98066845</v>
      </c>
      <c r="EU62" s="1366">
        <v>0</v>
      </c>
      <c r="EV62" s="1365">
        <f t="shared" si="45"/>
        <v>98066.845000000001</v>
      </c>
      <c r="EW62" s="1365">
        <f t="shared" si="46"/>
        <v>0</v>
      </c>
      <c r="EX62" s="1365">
        <f t="shared" si="47"/>
        <v>0</v>
      </c>
      <c r="EY62" s="1365">
        <f t="shared" si="48"/>
        <v>98066.845000000001</v>
      </c>
      <c r="FB62" s="1372" t="s">
        <v>375</v>
      </c>
      <c r="FC62" s="1365">
        <v>995392</v>
      </c>
      <c r="FD62" s="1365">
        <f t="shared" si="49"/>
        <v>995.39200000000005</v>
      </c>
      <c r="FF62" s="1372" t="s">
        <v>361</v>
      </c>
      <c r="FG62" s="1365">
        <v>98066845</v>
      </c>
      <c r="FH62" s="1365">
        <v>0</v>
      </c>
      <c r="FI62" s="1365">
        <v>0</v>
      </c>
      <c r="FJ62" s="1365">
        <v>98066845</v>
      </c>
      <c r="FK62" s="1367">
        <f t="shared" si="50"/>
        <v>98066.845000000001</v>
      </c>
      <c r="FL62" s="1367">
        <f t="shared" si="51"/>
        <v>0</v>
      </c>
      <c r="FM62" s="1367">
        <f t="shared" si="52"/>
        <v>0</v>
      </c>
      <c r="FN62" s="1367">
        <f t="shared" si="53"/>
        <v>98066.845000000001</v>
      </c>
      <c r="FQ62" s="1364" t="s">
        <v>558</v>
      </c>
      <c r="FR62" s="1366">
        <v>102348970</v>
      </c>
      <c r="FS62" s="1365">
        <f t="shared" si="54"/>
        <v>102348.97</v>
      </c>
      <c r="FV62" s="1364" t="s">
        <v>361</v>
      </c>
      <c r="FW62" s="1366">
        <v>66965600</v>
      </c>
      <c r="FX62" s="1366">
        <v>66965600</v>
      </c>
      <c r="FY62" s="1366">
        <v>66965600</v>
      </c>
      <c r="FZ62" s="1366">
        <v>0</v>
      </c>
      <c r="GA62" s="1367">
        <f t="shared" si="55"/>
        <v>66965.600000000006</v>
      </c>
      <c r="GB62" s="1367">
        <f t="shared" si="56"/>
        <v>66965.600000000006</v>
      </c>
      <c r="GC62" s="1367">
        <f t="shared" si="57"/>
        <v>66965.600000000006</v>
      </c>
      <c r="GD62" s="1367">
        <f t="shared" si="58"/>
        <v>0</v>
      </c>
    </row>
    <row r="63" spans="1:186" ht="15" customHeight="1" x14ac:dyDescent="0.2">
      <c r="A63" s="1364" t="s">
        <v>362</v>
      </c>
      <c r="B63" s="1366">
        <v>1509478343</v>
      </c>
      <c r="C63" s="1366">
        <v>87758681</v>
      </c>
      <c r="D63" s="1366">
        <v>1421719662</v>
      </c>
      <c r="E63" s="1366">
        <v>87758681</v>
      </c>
      <c r="F63" s="1366">
        <f t="shared" si="0"/>
        <v>1562310.085005</v>
      </c>
      <c r="G63" s="1366">
        <f t="shared" si="1"/>
        <v>90830.234834999996</v>
      </c>
      <c r="H63" s="1366">
        <f t="shared" si="2"/>
        <v>1471479.85017</v>
      </c>
      <c r="I63" s="1366">
        <f t="shared" si="3"/>
        <v>90830.234834999996</v>
      </c>
      <c r="L63" s="1364" t="s">
        <v>569</v>
      </c>
      <c r="M63" s="1366">
        <v>4581000</v>
      </c>
      <c r="N63" s="1366">
        <f t="shared" si="4"/>
        <v>4741.335</v>
      </c>
      <c r="Q63" s="1364" t="s">
        <v>362</v>
      </c>
      <c r="R63" s="1366">
        <v>1509478343</v>
      </c>
      <c r="S63" s="1366">
        <v>183182096</v>
      </c>
      <c r="T63" s="1366">
        <v>1326296247</v>
      </c>
      <c r="U63" s="1366">
        <v>183182096</v>
      </c>
      <c r="V63" s="1365">
        <f t="shared" si="5"/>
        <v>1562310.085005</v>
      </c>
      <c r="W63" s="1365">
        <f t="shared" si="6"/>
        <v>189593.46935999999</v>
      </c>
      <c r="X63" s="1365">
        <f t="shared" si="7"/>
        <v>1372716.6156449998</v>
      </c>
      <c r="Y63" s="1365">
        <f t="shared" si="8"/>
        <v>189593.46935999999</v>
      </c>
      <c r="AB63" s="1364" t="s">
        <v>369</v>
      </c>
      <c r="AC63" s="1366">
        <v>100000</v>
      </c>
      <c r="AD63" s="1365">
        <f t="shared" si="9"/>
        <v>103.49999999999999</v>
      </c>
      <c r="AG63" s="1364" t="s">
        <v>362</v>
      </c>
      <c r="AH63" s="1366">
        <v>1509278343</v>
      </c>
      <c r="AI63" s="1366">
        <v>281420875</v>
      </c>
      <c r="AJ63" s="1366">
        <v>281420875</v>
      </c>
      <c r="AK63" s="1366">
        <v>1227857468</v>
      </c>
      <c r="AL63" s="1365">
        <f t="shared" si="10"/>
        <v>1562103.085005</v>
      </c>
      <c r="AM63" s="1365">
        <f t="shared" si="11"/>
        <v>291270.60562499997</v>
      </c>
      <c r="AN63" s="1365">
        <f t="shared" si="12"/>
        <v>291270.60562499997</v>
      </c>
      <c r="AO63" s="1365">
        <f t="shared" si="13"/>
        <v>1270832.4793799999</v>
      </c>
      <c r="AR63" s="1364" t="s">
        <v>371</v>
      </c>
      <c r="AS63" s="1365">
        <v>126140</v>
      </c>
      <c r="AT63" s="1365">
        <f t="shared" si="14"/>
        <v>130.5549</v>
      </c>
      <c r="AW63" s="1364" t="s">
        <v>362</v>
      </c>
      <c r="AX63" s="1366">
        <v>1509478343</v>
      </c>
      <c r="AY63" s="1366">
        <v>379127996</v>
      </c>
      <c r="AZ63" s="1366">
        <v>379127996</v>
      </c>
      <c r="BA63" s="1366">
        <v>1130350347</v>
      </c>
      <c r="BB63" s="1365">
        <f t="shared" si="15"/>
        <v>1562310.085005</v>
      </c>
      <c r="BC63" s="1365">
        <f t="shared" si="16"/>
        <v>392397.47585999995</v>
      </c>
      <c r="BD63" s="1365">
        <f t="shared" si="17"/>
        <v>392397.47585999995</v>
      </c>
      <c r="BE63" s="1365">
        <f t="shared" si="18"/>
        <v>1169912.6091449999</v>
      </c>
      <c r="BH63" s="1364" t="s">
        <v>379</v>
      </c>
      <c r="BI63" s="1365">
        <v>5465146</v>
      </c>
      <c r="BJ63" s="1365">
        <f t="shared" si="19"/>
        <v>5656.4261099999994</v>
      </c>
      <c r="BM63" s="1364" t="s">
        <v>362</v>
      </c>
      <c r="BN63" s="1365">
        <v>1509478343</v>
      </c>
      <c r="BO63" s="1365">
        <v>485135923</v>
      </c>
      <c r="BP63" s="1365">
        <v>485135923</v>
      </c>
      <c r="BQ63" s="1365">
        <v>1024342420</v>
      </c>
      <c r="BR63" s="1365">
        <f t="shared" si="20"/>
        <v>1562310.085005</v>
      </c>
      <c r="BS63" s="1365">
        <f t="shared" si="21"/>
        <v>502115.68030499999</v>
      </c>
      <c r="BT63" s="1365">
        <f t="shared" si="22"/>
        <v>502115.68030499999</v>
      </c>
      <c r="BU63" s="1365">
        <f t="shared" si="23"/>
        <v>1060194.4047000001</v>
      </c>
      <c r="BX63" s="1372" t="s">
        <v>369</v>
      </c>
      <c r="BY63" s="1365">
        <v>2504462</v>
      </c>
      <c r="BZ63" s="1365">
        <f t="shared" si="24"/>
        <v>2592.1181699999997</v>
      </c>
      <c r="CC63" s="1365" t="s">
        <v>362</v>
      </c>
      <c r="CD63" s="1365">
        <v>1509478343</v>
      </c>
      <c r="CE63" s="1365">
        <v>583734914</v>
      </c>
      <c r="CF63" s="1365">
        <v>583734914</v>
      </c>
      <c r="CG63" s="1365">
        <v>925743429</v>
      </c>
      <c r="CH63" s="1365">
        <f t="shared" si="25"/>
        <v>1562310.085005</v>
      </c>
      <c r="CI63" s="1365">
        <f t="shared" si="26"/>
        <v>604165.63598999998</v>
      </c>
      <c r="CJ63" s="1365">
        <f t="shared" si="27"/>
        <v>604165.63598999998</v>
      </c>
      <c r="CK63" s="1365">
        <f t="shared" si="28"/>
        <v>958144.4490149999</v>
      </c>
      <c r="CN63" s="1372" t="s">
        <v>369</v>
      </c>
      <c r="CO63" s="1365">
        <v>497539</v>
      </c>
      <c r="CP63" s="1365">
        <f t="shared" si="29"/>
        <v>497.53899999999999</v>
      </c>
      <c r="CS63" s="1364" t="s">
        <v>362</v>
      </c>
      <c r="CT63" s="1366">
        <v>1509478343</v>
      </c>
      <c r="CU63" s="1366">
        <v>691825865</v>
      </c>
      <c r="CV63" s="1366">
        <v>691825865</v>
      </c>
      <c r="CW63" s="1366">
        <v>817652478</v>
      </c>
      <c r="CX63" s="1365">
        <f t="shared" si="30"/>
        <v>1509478.3430000001</v>
      </c>
      <c r="CY63" s="1365">
        <f t="shared" si="31"/>
        <v>691825.86499999999</v>
      </c>
      <c r="CZ63" s="1365">
        <f t="shared" si="32"/>
        <v>691825.86499999999</v>
      </c>
      <c r="DA63" s="1365">
        <f t="shared" si="33"/>
        <v>817652.478</v>
      </c>
      <c r="DD63" s="1372" t="s">
        <v>568</v>
      </c>
      <c r="DE63" s="1365">
        <v>3135806</v>
      </c>
      <c r="DF63" s="1365">
        <f t="shared" si="34"/>
        <v>3135.806</v>
      </c>
      <c r="DJ63" s="1372" t="s">
        <v>362</v>
      </c>
      <c r="DK63" s="1365">
        <v>1509478343</v>
      </c>
      <c r="DL63" s="1365">
        <v>784119896</v>
      </c>
      <c r="DM63" s="1365">
        <v>725358447</v>
      </c>
      <c r="DN63" s="1365">
        <v>784119896</v>
      </c>
      <c r="DO63" s="1365">
        <f t="shared" si="35"/>
        <v>1509478.3430000001</v>
      </c>
      <c r="DP63" s="1365">
        <f t="shared" si="36"/>
        <v>784119.89599999995</v>
      </c>
      <c r="DQ63" s="1365">
        <f t="shared" si="37"/>
        <v>725358.44700000004</v>
      </c>
      <c r="DR63" s="1365">
        <f t="shared" si="38"/>
        <v>784119.89599999995</v>
      </c>
      <c r="DV63" s="1364" t="s">
        <v>483</v>
      </c>
      <c r="DW63" s="1366">
        <v>35000000</v>
      </c>
      <c r="DX63" s="1373">
        <f t="shared" si="39"/>
        <v>35000</v>
      </c>
      <c r="EA63" s="1364" t="s">
        <v>362</v>
      </c>
      <c r="EB63" s="1366">
        <v>1509478343</v>
      </c>
      <c r="EC63" s="1366">
        <v>874361113</v>
      </c>
      <c r="ED63" s="1366">
        <v>874361113</v>
      </c>
      <c r="EE63" s="1366">
        <v>635117230</v>
      </c>
      <c r="EF63" s="1367">
        <f t="shared" si="40"/>
        <v>1509478.3430000001</v>
      </c>
      <c r="EG63" s="1367">
        <f t="shared" si="41"/>
        <v>874361.11300000001</v>
      </c>
      <c r="EH63" s="1367">
        <f t="shared" si="42"/>
        <v>874361.11300000001</v>
      </c>
      <c r="EI63" s="1367">
        <f t="shared" si="43"/>
        <v>635117.23</v>
      </c>
      <c r="EL63" s="1372" t="s">
        <v>564</v>
      </c>
      <c r="EM63" s="1365">
        <v>1101940</v>
      </c>
      <c r="EN63" s="1365">
        <f t="shared" si="44"/>
        <v>1101.94</v>
      </c>
      <c r="EQ63" s="1364" t="s">
        <v>362</v>
      </c>
      <c r="ER63" s="1366">
        <v>1509478343</v>
      </c>
      <c r="ES63" s="1366">
        <v>970889892</v>
      </c>
      <c r="ET63" s="1366">
        <v>538588451</v>
      </c>
      <c r="EU63" s="1366">
        <v>970889892</v>
      </c>
      <c r="EV63" s="1365">
        <f t="shared" si="45"/>
        <v>1509478.3430000001</v>
      </c>
      <c r="EW63" s="1365">
        <f t="shared" si="46"/>
        <v>970889.89199999999</v>
      </c>
      <c r="EX63" s="1365">
        <f t="shared" si="47"/>
        <v>970889.89199999999</v>
      </c>
      <c r="EY63" s="1365">
        <f t="shared" si="48"/>
        <v>538588.451</v>
      </c>
      <c r="FB63" s="1372" t="s">
        <v>376</v>
      </c>
      <c r="FC63" s="1365">
        <v>894845</v>
      </c>
      <c r="FD63" s="1365">
        <f t="shared" si="49"/>
        <v>894.84500000000003</v>
      </c>
      <c r="FF63" s="1372" t="s">
        <v>362</v>
      </c>
      <c r="FG63" s="1365">
        <v>1516822285</v>
      </c>
      <c r="FH63" s="1365">
        <v>1074575825</v>
      </c>
      <c r="FI63" s="1365">
        <v>1074575825</v>
      </c>
      <c r="FJ63" s="1365">
        <v>442246460</v>
      </c>
      <c r="FK63" s="1367">
        <f t="shared" si="50"/>
        <v>1516822.2849999999</v>
      </c>
      <c r="FL63" s="1367">
        <f t="shared" si="51"/>
        <v>1074575.825</v>
      </c>
      <c r="FM63" s="1367">
        <f t="shared" si="52"/>
        <v>1074575.825</v>
      </c>
      <c r="FN63" s="1367">
        <f t="shared" si="53"/>
        <v>442246.46</v>
      </c>
      <c r="FQ63" s="1364" t="s">
        <v>559</v>
      </c>
      <c r="FR63" s="1366">
        <v>547776</v>
      </c>
      <c r="FS63" s="1365">
        <f t="shared" si="54"/>
        <v>547.77599999999995</v>
      </c>
      <c r="FV63" s="1364" t="s">
        <v>362</v>
      </c>
      <c r="FW63" s="1366">
        <v>1557829422</v>
      </c>
      <c r="FX63" s="1366">
        <v>1195779554</v>
      </c>
      <c r="FY63" s="1366">
        <v>1195779554</v>
      </c>
      <c r="FZ63" s="1366">
        <v>362049868</v>
      </c>
      <c r="GA63" s="1367">
        <f t="shared" si="55"/>
        <v>1557829.422</v>
      </c>
      <c r="GB63" s="1367">
        <f t="shared" si="56"/>
        <v>1195779.554</v>
      </c>
      <c r="GC63" s="1367">
        <f t="shared" si="57"/>
        <v>1195779.554</v>
      </c>
      <c r="GD63" s="1367">
        <f t="shared" si="58"/>
        <v>362049.86800000002</v>
      </c>
    </row>
    <row r="64" spans="1:186" ht="15" customHeight="1" x14ac:dyDescent="0.2">
      <c r="A64" s="1364" t="s">
        <v>557</v>
      </c>
      <c r="B64" s="1366">
        <v>1472012000</v>
      </c>
      <c r="C64" s="1366">
        <v>84479577</v>
      </c>
      <c r="D64" s="1366">
        <v>1387532423</v>
      </c>
      <c r="E64" s="1366">
        <v>84479577</v>
      </c>
      <c r="F64" s="1366">
        <f t="shared" si="0"/>
        <v>1523532.42</v>
      </c>
      <c r="G64" s="1366">
        <f t="shared" si="1"/>
        <v>87436.362194999994</v>
      </c>
      <c r="H64" s="1366">
        <f t="shared" si="2"/>
        <v>1436096.0578049999</v>
      </c>
      <c r="I64" s="1366">
        <f t="shared" si="3"/>
        <v>87436.362194999994</v>
      </c>
      <c r="L64" s="1364" t="s">
        <v>570</v>
      </c>
      <c r="M64" s="1366">
        <v>1036189</v>
      </c>
      <c r="N64" s="1366">
        <f t="shared" si="4"/>
        <v>1072.4556150000001</v>
      </c>
      <c r="Q64" s="1364" t="s">
        <v>557</v>
      </c>
      <c r="R64" s="1366">
        <v>1472012000</v>
      </c>
      <c r="S64" s="1366">
        <v>178263440</v>
      </c>
      <c r="T64" s="1366">
        <v>1293748560</v>
      </c>
      <c r="U64" s="1366">
        <v>178263440</v>
      </c>
      <c r="V64" s="1365">
        <f t="shared" si="5"/>
        <v>1523532.42</v>
      </c>
      <c r="W64" s="1365">
        <f t="shared" si="6"/>
        <v>184502.66039999999</v>
      </c>
      <c r="X64" s="1365">
        <f t="shared" si="7"/>
        <v>1339029.7596</v>
      </c>
      <c r="Y64" s="1365">
        <f t="shared" si="8"/>
        <v>184502.66039999999</v>
      </c>
      <c r="AB64" s="1364" t="s">
        <v>562</v>
      </c>
      <c r="AC64" s="1366">
        <v>0</v>
      </c>
      <c r="AD64" s="1365">
        <f t="shared" si="9"/>
        <v>0</v>
      </c>
      <c r="AG64" s="1364" t="s">
        <v>557</v>
      </c>
      <c r="AH64" s="1366">
        <v>1471812000</v>
      </c>
      <c r="AI64" s="1366">
        <v>275326419</v>
      </c>
      <c r="AJ64" s="1366">
        <v>275326419</v>
      </c>
      <c r="AK64" s="1366">
        <v>1196485581</v>
      </c>
      <c r="AL64" s="1365">
        <f t="shared" si="10"/>
        <v>1523325.42</v>
      </c>
      <c r="AM64" s="1365">
        <f t="shared" si="11"/>
        <v>284962.84366499999</v>
      </c>
      <c r="AN64" s="1365">
        <f t="shared" si="12"/>
        <v>284962.84366499999</v>
      </c>
      <c r="AO64" s="1365">
        <f t="shared" si="13"/>
        <v>1238362.5763349999</v>
      </c>
      <c r="AR64" s="1364" t="s">
        <v>563</v>
      </c>
      <c r="AS64" s="1365">
        <v>582267</v>
      </c>
      <c r="AT64" s="1365">
        <f t="shared" si="14"/>
        <v>602.646345</v>
      </c>
      <c r="AW64" s="1364" t="s">
        <v>557</v>
      </c>
      <c r="AX64" s="1366">
        <v>1472012000</v>
      </c>
      <c r="AY64" s="1366">
        <v>373033540</v>
      </c>
      <c r="AZ64" s="1366">
        <v>373033540</v>
      </c>
      <c r="BA64" s="1366">
        <v>1098978460</v>
      </c>
      <c r="BB64" s="1365">
        <f t="shared" si="15"/>
        <v>1523532.42</v>
      </c>
      <c r="BC64" s="1365">
        <f t="shared" si="16"/>
        <v>386089.71389999997</v>
      </c>
      <c r="BD64" s="1365">
        <f t="shared" si="17"/>
        <v>386089.71389999997</v>
      </c>
      <c r="BE64" s="1365">
        <f t="shared" si="18"/>
        <v>1137442.7060999998</v>
      </c>
      <c r="BH64" s="1364" t="s">
        <v>380</v>
      </c>
      <c r="BI64" s="1365">
        <v>0</v>
      </c>
      <c r="BJ64" s="1365">
        <f t="shared" si="19"/>
        <v>0</v>
      </c>
      <c r="BM64" s="1364" t="s">
        <v>557</v>
      </c>
      <c r="BN64" s="1365">
        <v>1472012000</v>
      </c>
      <c r="BO64" s="1365">
        <v>479041467</v>
      </c>
      <c r="BP64" s="1365">
        <v>479041467</v>
      </c>
      <c r="BQ64" s="1365">
        <v>992970533</v>
      </c>
      <c r="BR64" s="1365">
        <f t="shared" si="20"/>
        <v>1523532.42</v>
      </c>
      <c r="BS64" s="1365">
        <f t="shared" si="21"/>
        <v>495807.91834499995</v>
      </c>
      <c r="BT64" s="1365">
        <f t="shared" si="22"/>
        <v>495807.91834499995</v>
      </c>
      <c r="BU64" s="1365">
        <f t="shared" si="23"/>
        <v>1027724.501655</v>
      </c>
      <c r="BX64" s="1372" t="s">
        <v>562</v>
      </c>
      <c r="BY64" s="1365">
        <v>0</v>
      </c>
      <c r="BZ64" s="1365">
        <f t="shared" si="24"/>
        <v>0</v>
      </c>
      <c r="CC64" s="1365" t="s">
        <v>557</v>
      </c>
      <c r="CD64" s="1365">
        <v>1471892000</v>
      </c>
      <c r="CE64" s="1365">
        <v>577640458</v>
      </c>
      <c r="CF64" s="1365">
        <v>577640458</v>
      </c>
      <c r="CG64" s="1365">
        <v>894251542</v>
      </c>
      <c r="CH64" s="1365">
        <f t="shared" si="25"/>
        <v>1523408.22</v>
      </c>
      <c r="CI64" s="1365">
        <f t="shared" si="26"/>
        <v>597857.87402999995</v>
      </c>
      <c r="CJ64" s="1365">
        <f t="shared" si="27"/>
        <v>597857.87402999995</v>
      </c>
      <c r="CK64" s="1365">
        <f t="shared" si="28"/>
        <v>925550.34596999991</v>
      </c>
      <c r="CN64" s="1372" t="s">
        <v>780</v>
      </c>
      <c r="CO64" s="1365">
        <v>0</v>
      </c>
      <c r="CP64" s="1365">
        <f t="shared" si="29"/>
        <v>0</v>
      </c>
      <c r="CS64" s="1364" t="s">
        <v>557</v>
      </c>
      <c r="CT64" s="1366">
        <v>1471892000</v>
      </c>
      <c r="CU64" s="1366">
        <v>681543009</v>
      </c>
      <c r="CV64" s="1366">
        <v>681543009</v>
      </c>
      <c r="CW64" s="1366">
        <v>790348991</v>
      </c>
      <c r="CX64" s="1365">
        <f t="shared" si="30"/>
        <v>1471892</v>
      </c>
      <c r="CY64" s="1365">
        <f t="shared" si="31"/>
        <v>681543.00899999996</v>
      </c>
      <c r="CZ64" s="1365">
        <f t="shared" si="32"/>
        <v>681543.00899999996</v>
      </c>
      <c r="DA64" s="1365">
        <f t="shared" si="33"/>
        <v>790348.99100000004</v>
      </c>
      <c r="DD64" s="1372" t="s">
        <v>382</v>
      </c>
      <c r="DE64" s="1365">
        <v>3128198</v>
      </c>
      <c r="DF64" s="1365">
        <f t="shared" si="34"/>
        <v>3128.1979999999999</v>
      </c>
      <c r="DJ64" s="1372" t="s">
        <v>557</v>
      </c>
      <c r="DK64" s="1365">
        <v>1471892000</v>
      </c>
      <c r="DL64" s="1365">
        <v>769174448</v>
      </c>
      <c r="DM64" s="1365">
        <v>702717552</v>
      </c>
      <c r="DN64" s="1365">
        <v>769174448</v>
      </c>
      <c r="DO64" s="1365">
        <f t="shared" si="35"/>
        <v>1471892</v>
      </c>
      <c r="DP64" s="1365">
        <f t="shared" si="36"/>
        <v>769174.44799999997</v>
      </c>
      <c r="DQ64" s="1365">
        <f t="shared" si="37"/>
        <v>702717.55200000003</v>
      </c>
      <c r="DR64" s="1365">
        <f t="shared" si="38"/>
        <v>769174.44799999997</v>
      </c>
      <c r="DV64" s="1364" t="s">
        <v>484</v>
      </c>
      <c r="DW64" s="1366">
        <v>35000000</v>
      </c>
      <c r="DX64" s="1373">
        <f t="shared" si="39"/>
        <v>35000</v>
      </c>
      <c r="EA64" s="1364" t="s">
        <v>557</v>
      </c>
      <c r="EB64" s="1366">
        <v>1471592000</v>
      </c>
      <c r="EC64" s="1366">
        <v>851485001</v>
      </c>
      <c r="ED64" s="1366">
        <v>851485001</v>
      </c>
      <c r="EE64" s="1366">
        <v>620106999</v>
      </c>
      <c r="EF64" s="1367">
        <f t="shared" si="40"/>
        <v>1471592</v>
      </c>
      <c r="EG64" s="1367">
        <f t="shared" si="41"/>
        <v>851485.00100000005</v>
      </c>
      <c r="EH64" s="1367">
        <f t="shared" si="42"/>
        <v>851485.00100000005</v>
      </c>
      <c r="EI64" s="1367">
        <f t="shared" si="43"/>
        <v>620106.99899999995</v>
      </c>
      <c r="EL64" s="1372" t="s">
        <v>566</v>
      </c>
      <c r="EM64" s="1365">
        <v>0</v>
      </c>
      <c r="EN64" s="1365">
        <f t="shared" si="44"/>
        <v>0</v>
      </c>
      <c r="EQ64" s="1364" t="s">
        <v>557</v>
      </c>
      <c r="ER64" s="1366">
        <v>1471592000</v>
      </c>
      <c r="ES64" s="1366">
        <v>936991234</v>
      </c>
      <c r="ET64" s="1366">
        <v>534600766</v>
      </c>
      <c r="EU64" s="1366">
        <v>936991234</v>
      </c>
      <c r="EV64" s="1365">
        <f t="shared" si="45"/>
        <v>1471592</v>
      </c>
      <c r="EW64" s="1365">
        <f t="shared" si="46"/>
        <v>936991.23400000005</v>
      </c>
      <c r="EX64" s="1365">
        <f t="shared" si="47"/>
        <v>936991.23400000005</v>
      </c>
      <c r="EY64" s="1365">
        <f t="shared" si="48"/>
        <v>534600.76599999995</v>
      </c>
      <c r="FB64" s="1372" t="s">
        <v>377</v>
      </c>
      <c r="FC64" s="1365">
        <v>211950</v>
      </c>
      <c r="FD64" s="1365">
        <f t="shared" si="49"/>
        <v>211.95</v>
      </c>
      <c r="FF64" s="1372" t="s">
        <v>557</v>
      </c>
      <c r="FG64" s="1365">
        <v>1471592000</v>
      </c>
      <c r="FH64" s="1365">
        <v>1029345540</v>
      </c>
      <c r="FI64" s="1365">
        <v>1029345540</v>
      </c>
      <c r="FJ64" s="1365">
        <v>442246460</v>
      </c>
      <c r="FK64" s="1367">
        <f t="shared" si="50"/>
        <v>1471592</v>
      </c>
      <c r="FL64" s="1367">
        <f t="shared" si="51"/>
        <v>1029345.54</v>
      </c>
      <c r="FM64" s="1367">
        <f t="shared" si="52"/>
        <v>1029345.54</v>
      </c>
      <c r="FN64" s="1367">
        <f t="shared" si="53"/>
        <v>442246.46</v>
      </c>
      <c r="FQ64" s="1364" t="s">
        <v>363</v>
      </c>
      <c r="FR64" s="1366">
        <v>18306983</v>
      </c>
      <c r="FS64" s="1365">
        <f t="shared" si="54"/>
        <v>18306.983</v>
      </c>
      <c r="FV64" s="1364" t="s">
        <v>557</v>
      </c>
      <c r="FW64" s="1366">
        <v>1492931000</v>
      </c>
      <c r="FX64" s="1366">
        <v>1132242286</v>
      </c>
      <c r="FY64" s="1366">
        <v>1132242286</v>
      </c>
      <c r="FZ64" s="1366">
        <v>360688714</v>
      </c>
      <c r="GA64" s="1367">
        <f t="shared" si="55"/>
        <v>1492931</v>
      </c>
      <c r="GB64" s="1367">
        <f t="shared" si="56"/>
        <v>1132242.2860000001</v>
      </c>
      <c r="GC64" s="1367">
        <f t="shared" si="57"/>
        <v>1132242.2860000001</v>
      </c>
      <c r="GD64" s="1367">
        <f t="shared" si="58"/>
        <v>360688.71399999998</v>
      </c>
    </row>
    <row r="65" spans="1:186" ht="15" customHeight="1" x14ac:dyDescent="0.2">
      <c r="A65" s="1364" t="s">
        <v>558</v>
      </c>
      <c r="B65" s="1366">
        <v>1461411989</v>
      </c>
      <c r="C65" s="1366">
        <v>83834886</v>
      </c>
      <c r="D65" s="1366">
        <v>1377577103</v>
      </c>
      <c r="E65" s="1366">
        <v>83834886</v>
      </c>
      <c r="F65" s="1366">
        <f t="shared" si="0"/>
        <v>1512561.4086149998</v>
      </c>
      <c r="G65" s="1366">
        <f t="shared" si="1"/>
        <v>86769.107009999992</v>
      </c>
      <c r="H65" s="1366">
        <f t="shared" si="2"/>
        <v>1425792.3016049997</v>
      </c>
      <c r="I65" s="1366">
        <f t="shared" si="3"/>
        <v>86769.107009999992</v>
      </c>
      <c r="L65" s="1364" t="s">
        <v>572</v>
      </c>
      <c r="M65" s="1366">
        <v>0</v>
      </c>
      <c r="N65" s="1366">
        <f t="shared" si="4"/>
        <v>0</v>
      </c>
      <c r="Q65" s="1364" t="s">
        <v>558</v>
      </c>
      <c r="R65" s="1366">
        <v>1460411990</v>
      </c>
      <c r="S65" s="1366">
        <v>173969593</v>
      </c>
      <c r="T65" s="1366">
        <v>1286442397</v>
      </c>
      <c r="U65" s="1366">
        <v>173969593</v>
      </c>
      <c r="V65" s="1365">
        <f t="shared" si="5"/>
        <v>1511526.4096499998</v>
      </c>
      <c r="W65" s="1365">
        <f t="shared" si="6"/>
        <v>180058.52875499998</v>
      </c>
      <c r="X65" s="1365">
        <f t="shared" si="7"/>
        <v>1331467.880895</v>
      </c>
      <c r="Y65" s="1365">
        <f t="shared" si="8"/>
        <v>180058.52875499998</v>
      </c>
      <c r="AB65" s="1364" t="s">
        <v>371</v>
      </c>
      <c r="AC65" s="1366">
        <v>5266708</v>
      </c>
      <c r="AD65" s="1365">
        <f t="shared" si="9"/>
        <v>5451.0427799999989</v>
      </c>
      <c r="AG65" s="1364" t="s">
        <v>558</v>
      </c>
      <c r="AH65" s="1366">
        <v>1458808991</v>
      </c>
      <c r="AI65" s="1366">
        <v>269243974</v>
      </c>
      <c r="AJ65" s="1366">
        <v>269243974</v>
      </c>
      <c r="AK65" s="1366">
        <v>1189565017</v>
      </c>
      <c r="AL65" s="1365">
        <f t="shared" si="10"/>
        <v>1509867.3056849998</v>
      </c>
      <c r="AM65" s="1365">
        <f t="shared" si="11"/>
        <v>278667.51308999996</v>
      </c>
      <c r="AN65" s="1365">
        <f t="shared" si="12"/>
        <v>278667.51308999996</v>
      </c>
      <c r="AO65" s="1365">
        <f t="shared" si="13"/>
        <v>1231199.792595</v>
      </c>
      <c r="AR65" s="1364" t="s">
        <v>564</v>
      </c>
      <c r="AS65" s="1365">
        <v>158270</v>
      </c>
      <c r="AT65" s="1365">
        <f t="shared" si="14"/>
        <v>163.80945</v>
      </c>
      <c r="AW65" s="1364" t="s">
        <v>558</v>
      </c>
      <c r="AX65" s="1366">
        <v>1458358992</v>
      </c>
      <c r="AY65" s="1366">
        <v>364742988</v>
      </c>
      <c r="AZ65" s="1366">
        <v>364742988</v>
      </c>
      <c r="BA65" s="1366">
        <v>1093616004</v>
      </c>
      <c r="BB65" s="1365">
        <f t="shared" si="15"/>
        <v>1509401.55672</v>
      </c>
      <c r="BC65" s="1365">
        <f t="shared" si="16"/>
        <v>377508.99257999996</v>
      </c>
      <c r="BD65" s="1365">
        <f t="shared" si="17"/>
        <v>377508.99257999996</v>
      </c>
      <c r="BE65" s="1365">
        <f t="shared" si="18"/>
        <v>1131892.5641399999</v>
      </c>
      <c r="BH65" s="1364" t="s">
        <v>568</v>
      </c>
      <c r="BI65" s="1365">
        <v>0</v>
      </c>
      <c r="BJ65" s="1365">
        <f t="shared" si="19"/>
        <v>0</v>
      </c>
      <c r="BM65" s="1364" t="s">
        <v>558</v>
      </c>
      <c r="BN65" s="1365">
        <v>1458358992</v>
      </c>
      <c r="BO65" s="1365">
        <v>469425105</v>
      </c>
      <c r="BP65" s="1365">
        <v>469425105</v>
      </c>
      <c r="BQ65" s="1365">
        <v>988933887</v>
      </c>
      <c r="BR65" s="1365">
        <f t="shared" si="20"/>
        <v>1509401.55672</v>
      </c>
      <c r="BS65" s="1365">
        <f t="shared" si="21"/>
        <v>485854.98367499997</v>
      </c>
      <c r="BT65" s="1365">
        <f t="shared" si="22"/>
        <v>485854.98367499997</v>
      </c>
      <c r="BU65" s="1365">
        <f t="shared" si="23"/>
        <v>1023546.5730449999</v>
      </c>
      <c r="BX65" s="1372" t="s">
        <v>371</v>
      </c>
      <c r="BY65" s="1365">
        <v>1241134</v>
      </c>
      <c r="BZ65" s="1365">
        <f t="shared" si="24"/>
        <v>1284.5736899999999</v>
      </c>
      <c r="CC65" s="1365" t="s">
        <v>558</v>
      </c>
      <c r="CD65" s="1365">
        <v>1458238992</v>
      </c>
      <c r="CE65" s="1365">
        <v>567798317</v>
      </c>
      <c r="CF65" s="1365">
        <v>567798317</v>
      </c>
      <c r="CG65" s="1365">
        <v>890440675</v>
      </c>
      <c r="CH65" s="1365">
        <f t="shared" si="25"/>
        <v>1509277.35672</v>
      </c>
      <c r="CI65" s="1365">
        <f t="shared" si="26"/>
        <v>587671.25809499994</v>
      </c>
      <c r="CJ65" s="1365">
        <f t="shared" si="27"/>
        <v>587671.25809499994</v>
      </c>
      <c r="CK65" s="1365">
        <f t="shared" si="28"/>
        <v>921606.09862499998</v>
      </c>
      <c r="CN65" s="1372" t="s">
        <v>562</v>
      </c>
      <c r="CO65" s="1365">
        <v>0</v>
      </c>
      <c r="CP65" s="1365">
        <f t="shared" si="29"/>
        <v>0</v>
      </c>
      <c r="CS65" s="1364" t="s">
        <v>558</v>
      </c>
      <c r="CT65" s="1366">
        <v>1458238992</v>
      </c>
      <c r="CU65" s="1366">
        <v>671532943</v>
      </c>
      <c r="CV65" s="1366">
        <v>671532943</v>
      </c>
      <c r="CW65" s="1366">
        <v>786706049</v>
      </c>
      <c r="CX65" s="1365">
        <f t="shared" si="30"/>
        <v>1458238.9920000001</v>
      </c>
      <c r="CY65" s="1365">
        <f t="shared" si="31"/>
        <v>671532.94299999997</v>
      </c>
      <c r="CZ65" s="1365">
        <f t="shared" si="32"/>
        <v>671532.94299999997</v>
      </c>
      <c r="DA65" s="1365">
        <f t="shared" si="33"/>
        <v>786706.049</v>
      </c>
      <c r="DD65" s="1372" t="s">
        <v>569</v>
      </c>
      <c r="DE65" s="1365">
        <v>1601145</v>
      </c>
      <c r="DF65" s="1365">
        <f t="shared" si="34"/>
        <v>1601.145</v>
      </c>
      <c r="DJ65" s="1372" t="s">
        <v>558</v>
      </c>
      <c r="DK65" s="1365">
        <v>1458238992</v>
      </c>
      <c r="DL65" s="1365">
        <v>758941123</v>
      </c>
      <c r="DM65" s="1365">
        <v>699297869</v>
      </c>
      <c r="DN65" s="1365">
        <v>758941123</v>
      </c>
      <c r="DO65" s="1365">
        <f t="shared" si="35"/>
        <v>1458238.9920000001</v>
      </c>
      <c r="DP65" s="1365">
        <f t="shared" si="36"/>
        <v>758941.12300000002</v>
      </c>
      <c r="DQ65" s="1365">
        <f t="shared" si="37"/>
        <v>699297.86899999995</v>
      </c>
      <c r="DR65" s="1365">
        <f t="shared" si="38"/>
        <v>758941.12300000002</v>
      </c>
      <c r="DV65" s="1364" t="s">
        <v>368</v>
      </c>
      <c r="DW65" s="1366">
        <v>17003399</v>
      </c>
      <c r="DX65" s="1373">
        <f t="shared" si="39"/>
        <v>17003.399000000001</v>
      </c>
      <c r="EA65" s="1364" t="s">
        <v>558</v>
      </c>
      <c r="EB65" s="1366">
        <v>1457938992</v>
      </c>
      <c r="EC65" s="1366">
        <v>840834685</v>
      </c>
      <c r="ED65" s="1366">
        <v>840834685</v>
      </c>
      <c r="EE65" s="1366">
        <v>617104307</v>
      </c>
      <c r="EF65" s="1367">
        <f t="shared" si="40"/>
        <v>1457938.9920000001</v>
      </c>
      <c r="EG65" s="1367">
        <f t="shared" si="41"/>
        <v>840834.68500000006</v>
      </c>
      <c r="EH65" s="1367">
        <f t="shared" si="42"/>
        <v>840834.68500000006</v>
      </c>
      <c r="EI65" s="1367">
        <f t="shared" si="43"/>
        <v>617104.30700000003</v>
      </c>
      <c r="EL65" s="1372" t="s">
        <v>372</v>
      </c>
      <c r="EM65" s="1365">
        <v>322250</v>
      </c>
      <c r="EN65" s="1365">
        <f t="shared" si="44"/>
        <v>322.25</v>
      </c>
      <c r="EQ65" s="1364" t="s">
        <v>558</v>
      </c>
      <c r="ER65" s="1366">
        <v>1457083299</v>
      </c>
      <c r="ES65" s="1366">
        <v>924593788</v>
      </c>
      <c r="ET65" s="1366">
        <v>532489511</v>
      </c>
      <c r="EU65" s="1366">
        <v>924593788</v>
      </c>
      <c r="EV65" s="1365">
        <f t="shared" si="45"/>
        <v>1457083.2990000001</v>
      </c>
      <c r="EW65" s="1365">
        <f t="shared" si="46"/>
        <v>924593.78799999994</v>
      </c>
      <c r="EX65" s="1365">
        <f t="shared" si="47"/>
        <v>924593.78799999994</v>
      </c>
      <c r="EY65" s="1365">
        <f t="shared" si="48"/>
        <v>532489.51100000006</v>
      </c>
      <c r="FB65" s="1372" t="s">
        <v>378</v>
      </c>
      <c r="FC65" s="1365">
        <v>3781763</v>
      </c>
      <c r="FD65" s="1365">
        <f t="shared" si="49"/>
        <v>3781.7629999999999</v>
      </c>
      <c r="FF65" s="1372" t="s">
        <v>558</v>
      </c>
      <c r="FG65" s="1365">
        <v>1455812227</v>
      </c>
      <c r="FH65" s="1365">
        <v>1015846010</v>
      </c>
      <c r="FI65" s="1365">
        <v>1015846010</v>
      </c>
      <c r="FJ65" s="1365">
        <v>439966217</v>
      </c>
      <c r="FK65" s="1367">
        <f t="shared" si="50"/>
        <v>1455812.227</v>
      </c>
      <c r="FL65" s="1367">
        <f t="shared" si="51"/>
        <v>1015846.01</v>
      </c>
      <c r="FM65" s="1367">
        <f t="shared" si="52"/>
        <v>1015846.01</v>
      </c>
      <c r="FN65" s="1367">
        <f t="shared" si="53"/>
        <v>439966.217</v>
      </c>
      <c r="FQ65" s="1364" t="s">
        <v>364</v>
      </c>
      <c r="FR65" s="1366">
        <v>0</v>
      </c>
      <c r="FS65" s="1365">
        <f t="shared" si="54"/>
        <v>0</v>
      </c>
      <c r="FV65" s="1364" t="s">
        <v>558</v>
      </c>
      <c r="FW65" s="1366">
        <v>1476899281</v>
      </c>
      <c r="FX65" s="1366">
        <v>1118194980</v>
      </c>
      <c r="FY65" s="1366">
        <v>1118194980</v>
      </c>
      <c r="FZ65" s="1366">
        <v>358704301</v>
      </c>
      <c r="GA65" s="1367">
        <f t="shared" si="55"/>
        <v>1476899.281</v>
      </c>
      <c r="GB65" s="1367">
        <f t="shared" si="56"/>
        <v>1118194.98</v>
      </c>
      <c r="GC65" s="1367">
        <f t="shared" si="57"/>
        <v>1118194.98</v>
      </c>
      <c r="GD65" s="1367">
        <f t="shared" si="58"/>
        <v>358704.30099999998</v>
      </c>
    </row>
    <row r="66" spans="1:186" ht="15" customHeight="1" x14ac:dyDescent="0.2">
      <c r="A66" s="1364" t="s">
        <v>559</v>
      </c>
      <c r="B66" s="1366">
        <v>10600011</v>
      </c>
      <c r="C66" s="1366">
        <v>644691</v>
      </c>
      <c r="D66" s="1366">
        <v>9955320</v>
      </c>
      <c r="E66" s="1366">
        <v>644691</v>
      </c>
      <c r="F66" s="1366">
        <f t="shared" si="0"/>
        <v>10971.011385</v>
      </c>
      <c r="G66" s="1366">
        <f t="shared" si="1"/>
        <v>667.25518499999998</v>
      </c>
      <c r="H66" s="1366">
        <f t="shared" si="2"/>
        <v>10303.7562</v>
      </c>
      <c r="I66" s="1366">
        <f t="shared" si="3"/>
        <v>667.25518499999998</v>
      </c>
      <c r="L66" s="1364" t="s">
        <v>573</v>
      </c>
      <c r="M66" s="1366">
        <v>0</v>
      </c>
      <c r="N66" s="1366">
        <f t="shared" si="4"/>
        <v>0</v>
      </c>
      <c r="Q66" s="1364" t="s">
        <v>559</v>
      </c>
      <c r="R66" s="1366">
        <v>11600010</v>
      </c>
      <c r="S66" s="1366">
        <v>4293847</v>
      </c>
      <c r="T66" s="1366">
        <v>7306163</v>
      </c>
      <c r="U66" s="1366">
        <v>4293847</v>
      </c>
      <c r="V66" s="1365">
        <f t="shared" si="5"/>
        <v>12006.010349999999</v>
      </c>
      <c r="W66" s="1365">
        <f t="shared" si="6"/>
        <v>4444.1316449999995</v>
      </c>
      <c r="X66" s="1365">
        <f t="shared" si="7"/>
        <v>7561.8787049999992</v>
      </c>
      <c r="Y66" s="1365">
        <f t="shared" si="8"/>
        <v>4444.1316449999995</v>
      </c>
      <c r="AB66" s="1364" t="s">
        <v>563</v>
      </c>
      <c r="AC66" s="1366">
        <v>0</v>
      </c>
      <c r="AD66" s="1365">
        <f t="shared" si="9"/>
        <v>0</v>
      </c>
      <c r="AG66" s="1364" t="s">
        <v>559</v>
      </c>
      <c r="AH66" s="1366">
        <v>13003009</v>
      </c>
      <c r="AI66" s="1366">
        <v>6082445</v>
      </c>
      <c r="AJ66" s="1366">
        <v>6082445</v>
      </c>
      <c r="AK66" s="1366">
        <v>6920564</v>
      </c>
      <c r="AL66" s="1365">
        <f t="shared" si="10"/>
        <v>13458.114314999999</v>
      </c>
      <c r="AM66" s="1365">
        <f t="shared" si="11"/>
        <v>6295.330574999999</v>
      </c>
      <c r="AN66" s="1365">
        <f t="shared" si="12"/>
        <v>6295.330574999999</v>
      </c>
      <c r="AO66" s="1365">
        <f t="shared" si="13"/>
        <v>7162.7837399999999</v>
      </c>
      <c r="AR66" s="1364" t="s">
        <v>565</v>
      </c>
      <c r="AS66" s="1365">
        <v>0</v>
      </c>
      <c r="AT66" s="1365">
        <f t="shared" si="14"/>
        <v>0</v>
      </c>
      <c r="AW66" s="1364" t="s">
        <v>559</v>
      </c>
      <c r="AX66" s="1366">
        <v>13653008</v>
      </c>
      <c r="AY66" s="1366">
        <v>8290552</v>
      </c>
      <c r="AZ66" s="1366">
        <v>8290552</v>
      </c>
      <c r="BA66" s="1366">
        <v>5362456</v>
      </c>
      <c r="BB66" s="1365">
        <f t="shared" si="15"/>
        <v>14130.86328</v>
      </c>
      <c r="BC66" s="1365">
        <f t="shared" si="16"/>
        <v>8580.7213199999987</v>
      </c>
      <c r="BD66" s="1365">
        <f t="shared" si="17"/>
        <v>8580.7213199999987</v>
      </c>
      <c r="BE66" s="1365">
        <f t="shared" si="18"/>
        <v>5550.1419599999999</v>
      </c>
      <c r="BH66" s="1364" t="s">
        <v>382</v>
      </c>
      <c r="BI66" s="1365">
        <v>22712479</v>
      </c>
      <c r="BJ66" s="1365">
        <f t="shared" si="19"/>
        <v>23507.415764999998</v>
      </c>
      <c r="BM66" s="1364" t="s">
        <v>559</v>
      </c>
      <c r="BN66" s="1365">
        <v>13653008</v>
      </c>
      <c r="BO66" s="1365">
        <v>9616362</v>
      </c>
      <c r="BP66" s="1365">
        <v>9616362</v>
      </c>
      <c r="BQ66" s="1365">
        <v>4036646</v>
      </c>
      <c r="BR66" s="1365">
        <f t="shared" si="20"/>
        <v>14130.86328</v>
      </c>
      <c r="BS66" s="1365">
        <f t="shared" si="21"/>
        <v>9952.9346699999987</v>
      </c>
      <c r="BT66" s="1365">
        <f t="shared" si="22"/>
        <v>9952.9346699999987</v>
      </c>
      <c r="BU66" s="1365">
        <f t="shared" si="23"/>
        <v>4177.9286099999999</v>
      </c>
      <c r="BX66" s="1372" t="s">
        <v>564</v>
      </c>
      <c r="BY66" s="1365">
        <v>0</v>
      </c>
      <c r="BZ66" s="1365">
        <f t="shared" si="24"/>
        <v>0</v>
      </c>
      <c r="CC66" s="1365" t="s">
        <v>559</v>
      </c>
      <c r="CD66" s="1365">
        <v>13653008</v>
      </c>
      <c r="CE66" s="1365">
        <v>9842141</v>
      </c>
      <c r="CF66" s="1365">
        <v>9842141</v>
      </c>
      <c r="CG66" s="1365">
        <v>3810867</v>
      </c>
      <c r="CH66" s="1365">
        <f t="shared" si="25"/>
        <v>14130.86328</v>
      </c>
      <c r="CI66" s="1365">
        <f t="shared" si="26"/>
        <v>10186.615934999998</v>
      </c>
      <c r="CJ66" s="1365">
        <f t="shared" si="27"/>
        <v>10186.615934999998</v>
      </c>
      <c r="CK66" s="1365">
        <f t="shared" si="28"/>
        <v>3944.2473449999998</v>
      </c>
      <c r="CN66" s="1372" t="s">
        <v>371</v>
      </c>
      <c r="CO66" s="1365">
        <v>0</v>
      </c>
      <c r="CP66" s="1365">
        <f t="shared" si="29"/>
        <v>0</v>
      </c>
      <c r="CS66" s="1364" t="s">
        <v>559</v>
      </c>
      <c r="CT66" s="1366">
        <v>13653008</v>
      </c>
      <c r="CU66" s="1366">
        <v>10010066</v>
      </c>
      <c r="CV66" s="1366">
        <v>10010066</v>
      </c>
      <c r="CW66" s="1366">
        <v>3642942</v>
      </c>
      <c r="CX66" s="1365">
        <f t="shared" si="30"/>
        <v>13653.008</v>
      </c>
      <c r="CY66" s="1365">
        <f t="shared" si="31"/>
        <v>10010.066000000001</v>
      </c>
      <c r="CZ66" s="1365">
        <f t="shared" si="32"/>
        <v>10010.066000000001</v>
      </c>
      <c r="DA66" s="1365">
        <f t="shared" si="33"/>
        <v>3642.942</v>
      </c>
      <c r="DD66" s="1372" t="s">
        <v>570</v>
      </c>
      <c r="DE66" s="1365">
        <v>1074853</v>
      </c>
      <c r="DF66" s="1365">
        <f t="shared" si="34"/>
        <v>1074.8530000000001</v>
      </c>
      <c r="DJ66" s="1372" t="s">
        <v>559</v>
      </c>
      <c r="DK66" s="1365">
        <v>13653008</v>
      </c>
      <c r="DL66" s="1365">
        <v>10233325</v>
      </c>
      <c r="DM66" s="1365">
        <v>3419683</v>
      </c>
      <c r="DN66" s="1365">
        <v>10233325</v>
      </c>
      <c r="DO66" s="1365">
        <f t="shared" si="35"/>
        <v>13653.008</v>
      </c>
      <c r="DP66" s="1365">
        <f t="shared" si="36"/>
        <v>10233.325000000001</v>
      </c>
      <c r="DQ66" s="1365">
        <f t="shared" si="37"/>
        <v>3419.683</v>
      </c>
      <c r="DR66" s="1365">
        <f t="shared" si="38"/>
        <v>10233.325000000001</v>
      </c>
      <c r="DV66" s="1364" t="s">
        <v>369</v>
      </c>
      <c r="DW66" s="1366">
        <v>6639814</v>
      </c>
      <c r="DX66" s="1373">
        <f t="shared" si="39"/>
        <v>6639.8140000000003</v>
      </c>
      <c r="EA66" s="1364" t="s">
        <v>559</v>
      </c>
      <c r="EB66" s="1366">
        <v>13653008</v>
      </c>
      <c r="EC66" s="1366">
        <v>10650316</v>
      </c>
      <c r="ED66" s="1366">
        <v>10650316</v>
      </c>
      <c r="EE66" s="1366">
        <v>3002692</v>
      </c>
      <c r="EF66" s="1367">
        <f t="shared" si="40"/>
        <v>13653.008</v>
      </c>
      <c r="EG66" s="1367">
        <f t="shared" si="41"/>
        <v>10650.316000000001</v>
      </c>
      <c r="EH66" s="1367">
        <f t="shared" si="42"/>
        <v>10650.316000000001</v>
      </c>
      <c r="EI66" s="1367">
        <f t="shared" si="43"/>
        <v>3002.692</v>
      </c>
      <c r="EL66" s="1372" t="s">
        <v>373</v>
      </c>
      <c r="EM66" s="1365">
        <v>353430</v>
      </c>
      <c r="EN66" s="1365">
        <f t="shared" si="44"/>
        <v>353.43</v>
      </c>
      <c r="EQ66" s="1364" t="s">
        <v>559</v>
      </c>
      <c r="ER66" s="1366">
        <v>14508701</v>
      </c>
      <c r="ES66" s="1366">
        <v>12397446</v>
      </c>
      <c r="ET66" s="1366">
        <v>2111255</v>
      </c>
      <c r="EU66" s="1366">
        <v>12397446</v>
      </c>
      <c r="EV66" s="1365">
        <f t="shared" si="45"/>
        <v>14508.700999999999</v>
      </c>
      <c r="EW66" s="1365">
        <f t="shared" si="46"/>
        <v>12397.446</v>
      </c>
      <c r="EX66" s="1365">
        <f t="shared" si="47"/>
        <v>12397.446</v>
      </c>
      <c r="EY66" s="1365">
        <f t="shared" si="48"/>
        <v>2111.2550000000001</v>
      </c>
      <c r="FB66" s="1372" t="s">
        <v>379</v>
      </c>
      <c r="FC66" s="1365">
        <v>5465146</v>
      </c>
      <c r="FD66" s="1365">
        <f t="shared" si="49"/>
        <v>5465.1459999999997</v>
      </c>
      <c r="FF66" s="1372" t="s">
        <v>559</v>
      </c>
      <c r="FG66" s="1365">
        <v>15779773</v>
      </c>
      <c r="FH66" s="1365">
        <v>13499530</v>
      </c>
      <c r="FI66" s="1365">
        <v>13499530</v>
      </c>
      <c r="FJ66" s="1365">
        <v>2280243</v>
      </c>
      <c r="FK66" s="1367">
        <f t="shared" si="50"/>
        <v>15779.772999999999</v>
      </c>
      <c r="FL66" s="1367">
        <f t="shared" si="51"/>
        <v>13499.53</v>
      </c>
      <c r="FM66" s="1367">
        <f t="shared" si="52"/>
        <v>13499.53</v>
      </c>
      <c r="FN66" s="1367">
        <f t="shared" si="53"/>
        <v>2280.2429999999999</v>
      </c>
      <c r="FQ66" s="1364" t="s">
        <v>365</v>
      </c>
      <c r="FR66" s="1366">
        <v>453217486</v>
      </c>
      <c r="FS66" s="1365">
        <f t="shared" si="54"/>
        <v>453217.48599999998</v>
      </c>
      <c r="FV66" s="1364" t="s">
        <v>559</v>
      </c>
      <c r="FW66" s="1366">
        <v>16031719</v>
      </c>
      <c r="FX66" s="1366">
        <v>14047306</v>
      </c>
      <c r="FY66" s="1366">
        <v>14047306</v>
      </c>
      <c r="FZ66" s="1366">
        <v>1984413</v>
      </c>
      <c r="GA66" s="1367">
        <f t="shared" si="55"/>
        <v>16031.718999999999</v>
      </c>
      <c r="GB66" s="1367">
        <f t="shared" si="56"/>
        <v>14047.306</v>
      </c>
      <c r="GC66" s="1367">
        <f t="shared" si="57"/>
        <v>14047.306</v>
      </c>
      <c r="GD66" s="1367">
        <f t="shared" si="58"/>
        <v>1984.413</v>
      </c>
    </row>
    <row r="67" spans="1:186" ht="15" customHeight="1" x14ac:dyDescent="0.2">
      <c r="A67" s="1364" t="s">
        <v>363</v>
      </c>
      <c r="B67" s="1366">
        <v>37466343</v>
      </c>
      <c r="C67" s="1366">
        <v>3279104</v>
      </c>
      <c r="D67" s="1366">
        <v>34187239</v>
      </c>
      <c r="E67" s="1366">
        <v>3279104</v>
      </c>
      <c r="F67" s="1366">
        <f t="shared" si="0"/>
        <v>38777.665004999995</v>
      </c>
      <c r="G67" s="1366">
        <f t="shared" si="1"/>
        <v>3393.8726399999996</v>
      </c>
      <c r="H67" s="1366">
        <f t="shared" si="2"/>
        <v>35383.792365000001</v>
      </c>
      <c r="I67" s="1366">
        <f t="shared" si="3"/>
        <v>3393.8726399999996</v>
      </c>
      <c r="L67" s="1364" t="s">
        <v>384</v>
      </c>
      <c r="M67" s="1366">
        <v>131100</v>
      </c>
      <c r="N67" s="1366">
        <f t="shared" si="4"/>
        <v>135.68849999999998</v>
      </c>
      <c r="Q67" s="1364" t="s">
        <v>363</v>
      </c>
      <c r="R67" s="1366">
        <v>37466343</v>
      </c>
      <c r="S67" s="1366">
        <v>4918656</v>
      </c>
      <c r="T67" s="1366">
        <v>32547687</v>
      </c>
      <c r="U67" s="1366">
        <v>4918656</v>
      </c>
      <c r="V67" s="1365">
        <f t="shared" si="5"/>
        <v>38777.665004999995</v>
      </c>
      <c r="W67" s="1365">
        <f t="shared" si="6"/>
        <v>5090.8089599999994</v>
      </c>
      <c r="X67" s="1365">
        <f t="shared" si="7"/>
        <v>33686.856045</v>
      </c>
      <c r="Y67" s="1365">
        <f t="shared" si="8"/>
        <v>5090.8089599999994</v>
      </c>
      <c r="AB67" s="1364" t="s">
        <v>564</v>
      </c>
      <c r="AC67" s="1366">
        <v>70210</v>
      </c>
      <c r="AD67" s="1365">
        <f t="shared" si="9"/>
        <v>72.667349999999985</v>
      </c>
      <c r="AG67" s="1364" t="s">
        <v>363</v>
      </c>
      <c r="AH67" s="1366">
        <v>37466343</v>
      </c>
      <c r="AI67" s="1366">
        <v>6094456</v>
      </c>
      <c r="AJ67" s="1366">
        <v>6094456</v>
      </c>
      <c r="AK67" s="1366">
        <v>31371887</v>
      </c>
      <c r="AL67" s="1365">
        <f t="shared" si="10"/>
        <v>38777.665004999995</v>
      </c>
      <c r="AM67" s="1365">
        <f t="shared" si="11"/>
        <v>6307.7619599999998</v>
      </c>
      <c r="AN67" s="1365">
        <f t="shared" si="12"/>
        <v>6307.7619599999998</v>
      </c>
      <c r="AO67" s="1365">
        <f t="shared" si="13"/>
        <v>32469.903044999995</v>
      </c>
      <c r="AR67" s="1364" t="s">
        <v>566</v>
      </c>
      <c r="AS67" s="1365">
        <v>0</v>
      </c>
      <c r="AT67" s="1365">
        <f t="shared" si="14"/>
        <v>0</v>
      </c>
      <c r="AW67" s="1364" t="s">
        <v>363</v>
      </c>
      <c r="AX67" s="1366">
        <v>37466343</v>
      </c>
      <c r="AY67" s="1366">
        <v>6094456</v>
      </c>
      <c r="AZ67" s="1366">
        <v>6094456</v>
      </c>
      <c r="BA67" s="1366">
        <v>31371887</v>
      </c>
      <c r="BB67" s="1365">
        <f t="shared" si="15"/>
        <v>38777.665004999995</v>
      </c>
      <c r="BC67" s="1365">
        <f t="shared" si="16"/>
        <v>6307.7619599999998</v>
      </c>
      <c r="BD67" s="1365">
        <f t="shared" si="17"/>
        <v>6307.7619599999998</v>
      </c>
      <c r="BE67" s="1365">
        <f t="shared" si="18"/>
        <v>32469.903044999995</v>
      </c>
      <c r="BH67" s="1364" t="s">
        <v>569</v>
      </c>
      <c r="BI67" s="1365">
        <v>20289011</v>
      </c>
      <c r="BJ67" s="1365">
        <f t="shared" si="19"/>
        <v>20999.126384999996</v>
      </c>
      <c r="BM67" s="1364" t="s">
        <v>363</v>
      </c>
      <c r="BN67" s="1365">
        <v>37466343</v>
      </c>
      <c r="BO67" s="1365">
        <v>6094456</v>
      </c>
      <c r="BP67" s="1365">
        <v>6094456</v>
      </c>
      <c r="BQ67" s="1365">
        <v>31371887</v>
      </c>
      <c r="BR67" s="1365">
        <f t="shared" si="20"/>
        <v>38777.665004999995</v>
      </c>
      <c r="BS67" s="1365">
        <f t="shared" si="21"/>
        <v>6307.7619599999998</v>
      </c>
      <c r="BT67" s="1365">
        <f t="shared" si="22"/>
        <v>6307.7619599999998</v>
      </c>
      <c r="BU67" s="1365">
        <f t="shared" si="23"/>
        <v>32469.903044999995</v>
      </c>
      <c r="BX67" s="1372" t="s">
        <v>565</v>
      </c>
      <c r="BY67" s="1365">
        <v>0</v>
      </c>
      <c r="BZ67" s="1365">
        <f t="shared" si="24"/>
        <v>0</v>
      </c>
      <c r="CC67" s="1365" t="s">
        <v>363</v>
      </c>
      <c r="CD67" s="1365">
        <v>37466343</v>
      </c>
      <c r="CE67" s="1365">
        <v>6094456</v>
      </c>
      <c r="CF67" s="1365">
        <v>6094456</v>
      </c>
      <c r="CG67" s="1365">
        <v>31371887</v>
      </c>
      <c r="CH67" s="1365">
        <f t="shared" si="25"/>
        <v>38777.665004999995</v>
      </c>
      <c r="CI67" s="1365">
        <f t="shared" si="26"/>
        <v>6307.7619599999998</v>
      </c>
      <c r="CJ67" s="1365">
        <f t="shared" si="27"/>
        <v>6307.7619599999998</v>
      </c>
      <c r="CK67" s="1365">
        <f t="shared" si="28"/>
        <v>32469.903044999995</v>
      </c>
      <c r="CN67" s="1372" t="s">
        <v>564</v>
      </c>
      <c r="CO67" s="1365">
        <v>579147</v>
      </c>
      <c r="CP67" s="1365">
        <f t="shared" si="29"/>
        <v>579.14700000000005</v>
      </c>
      <c r="CS67" s="1364" t="s">
        <v>363</v>
      </c>
      <c r="CT67" s="1366">
        <v>37466343</v>
      </c>
      <c r="CU67" s="1366">
        <v>10282856</v>
      </c>
      <c r="CV67" s="1366">
        <v>10282856</v>
      </c>
      <c r="CW67" s="1366">
        <v>27183487</v>
      </c>
      <c r="CX67" s="1365">
        <f t="shared" si="30"/>
        <v>37466.343000000001</v>
      </c>
      <c r="CY67" s="1365">
        <f t="shared" si="31"/>
        <v>10282.856</v>
      </c>
      <c r="CZ67" s="1365">
        <f t="shared" si="32"/>
        <v>10282.856</v>
      </c>
      <c r="DA67" s="1365">
        <f t="shared" si="33"/>
        <v>27183.487000000001</v>
      </c>
      <c r="DD67" s="1372" t="s">
        <v>571</v>
      </c>
      <c r="DE67" s="1365">
        <v>452200</v>
      </c>
      <c r="DF67" s="1365">
        <f t="shared" si="34"/>
        <v>452.2</v>
      </c>
      <c r="DJ67" s="1372" t="s">
        <v>363</v>
      </c>
      <c r="DK67" s="1365">
        <v>37466343</v>
      </c>
      <c r="DL67" s="1365">
        <v>14945448</v>
      </c>
      <c r="DM67" s="1365">
        <v>22520895</v>
      </c>
      <c r="DN67" s="1365">
        <v>14945448</v>
      </c>
      <c r="DO67" s="1365">
        <f t="shared" si="35"/>
        <v>37466.343000000001</v>
      </c>
      <c r="DP67" s="1365">
        <f t="shared" si="36"/>
        <v>14945.448</v>
      </c>
      <c r="DQ67" s="1365">
        <f t="shared" si="37"/>
        <v>22520.895</v>
      </c>
      <c r="DR67" s="1365">
        <f t="shared" si="38"/>
        <v>14945.448</v>
      </c>
      <c r="DV67" s="1364" t="s">
        <v>562</v>
      </c>
      <c r="DW67" s="1366">
        <v>0</v>
      </c>
      <c r="DX67" s="1373">
        <f t="shared" si="39"/>
        <v>0</v>
      </c>
      <c r="EA67" s="1364" t="s">
        <v>363</v>
      </c>
      <c r="EB67" s="1366">
        <v>37466343</v>
      </c>
      <c r="EC67" s="1366">
        <v>22556112</v>
      </c>
      <c r="ED67" s="1366">
        <v>22556112</v>
      </c>
      <c r="EE67" s="1366">
        <v>14910231</v>
      </c>
      <c r="EF67" s="1367">
        <f t="shared" si="40"/>
        <v>37466.343000000001</v>
      </c>
      <c r="EG67" s="1367">
        <f t="shared" si="41"/>
        <v>22556.112000000001</v>
      </c>
      <c r="EH67" s="1367">
        <f t="shared" si="42"/>
        <v>22556.112000000001</v>
      </c>
      <c r="EI67" s="1367">
        <f t="shared" si="43"/>
        <v>14910.231</v>
      </c>
      <c r="EL67" s="1372" t="s">
        <v>374</v>
      </c>
      <c r="EM67" s="1365">
        <v>14184115</v>
      </c>
      <c r="EN67" s="1365">
        <f t="shared" si="44"/>
        <v>14184.115</v>
      </c>
      <c r="EQ67" s="1364" t="s">
        <v>363</v>
      </c>
      <c r="ER67" s="1366">
        <v>37466343</v>
      </c>
      <c r="ES67" s="1366">
        <v>33478658</v>
      </c>
      <c r="ET67" s="1366">
        <v>3987685</v>
      </c>
      <c r="EU67" s="1366">
        <v>33478658</v>
      </c>
      <c r="EV67" s="1365">
        <f t="shared" si="45"/>
        <v>37466.343000000001</v>
      </c>
      <c r="EW67" s="1365">
        <f t="shared" si="46"/>
        <v>33478.658000000003</v>
      </c>
      <c r="EX67" s="1365">
        <f t="shared" si="47"/>
        <v>33478.658000000003</v>
      </c>
      <c r="EY67" s="1365">
        <f t="shared" si="48"/>
        <v>3987.6849999999999</v>
      </c>
      <c r="FB67" s="1372" t="s">
        <v>381</v>
      </c>
      <c r="FC67" s="1365">
        <v>474317</v>
      </c>
      <c r="FD67" s="1365">
        <f t="shared" si="49"/>
        <v>474.31700000000001</v>
      </c>
      <c r="FF67" s="1372" t="s">
        <v>363</v>
      </c>
      <c r="FG67" s="1365">
        <v>44810285</v>
      </c>
      <c r="FH67" s="1365">
        <v>44810285</v>
      </c>
      <c r="FI67" s="1365">
        <v>44810285</v>
      </c>
      <c r="FJ67" s="1365">
        <v>0</v>
      </c>
      <c r="FK67" s="1367">
        <f t="shared" si="50"/>
        <v>44810.285000000003</v>
      </c>
      <c r="FL67" s="1367">
        <f t="shared" si="51"/>
        <v>44810.285000000003</v>
      </c>
      <c r="FM67" s="1367">
        <f t="shared" si="52"/>
        <v>44810.285000000003</v>
      </c>
      <c r="FN67" s="1367">
        <f t="shared" si="53"/>
        <v>0</v>
      </c>
      <c r="FQ67" s="1364" t="s">
        <v>366</v>
      </c>
      <c r="FR67" s="1366">
        <v>0</v>
      </c>
      <c r="FS67" s="1365">
        <f t="shared" si="54"/>
        <v>0</v>
      </c>
      <c r="FV67" s="1364" t="s">
        <v>363</v>
      </c>
      <c r="FW67" s="1366">
        <v>63438422</v>
      </c>
      <c r="FX67" s="1366">
        <v>63117268</v>
      </c>
      <c r="FY67" s="1366">
        <v>63117268</v>
      </c>
      <c r="FZ67" s="1366">
        <v>321154</v>
      </c>
      <c r="GA67" s="1367">
        <f t="shared" si="55"/>
        <v>63438.421999999999</v>
      </c>
      <c r="GB67" s="1367">
        <f t="shared" si="56"/>
        <v>63117.267999999996</v>
      </c>
      <c r="GC67" s="1367">
        <f t="shared" si="57"/>
        <v>63117.267999999996</v>
      </c>
      <c r="GD67" s="1367">
        <f t="shared" si="58"/>
        <v>321.154</v>
      </c>
    </row>
    <row r="68" spans="1:186" ht="15" customHeight="1" x14ac:dyDescent="0.2">
      <c r="A68" s="1364" t="s">
        <v>365</v>
      </c>
      <c r="B68" s="1366">
        <v>2322768000</v>
      </c>
      <c r="C68" s="1366">
        <v>1020656579</v>
      </c>
      <c r="D68" s="1366">
        <v>1302111421</v>
      </c>
      <c r="E68" s="1366">
        <v>117051287</v>
      </c>
      <c r="F68" s="1366">
        <f t="shared" ref="F68:F131" si="59">+B68/$H$1*$I$1</f>
        <v>2404064.88</v>
      </c>
      <c r="G68" s="1366">
        <f t="shared" ref="G68:G131" si="60">+C68/$H$1*$I$1</f>
        <v>1056379.559265</v>
      </c>
      <c r="H68" s="1366">
        <f t="shared" ref="H68:H131" si="61">+D68/$H$1*$I$1</f>
        <v>1347685.3207350001</v>
      </c>
      <c r="I68" s="1366">
        <f t="shared" ref="I68:I131" si="62">+E68/$H$1*$I$1</f>
        <v>121148.08204499999</v>
      </c>
      <c r="L68" s="1364" t="s">
        <v>385</v>
      </c>
      <c r="M68" s="1366">
        <v>0</v>
      </c>
      <c r="N68" s="1366">
        <f t="shared" ref="N68:N96" si="63">+M68/$N$1*$O$1</f>
        <v>0</v>
      </c>
      <c r="Q68" s="1364" t="s">
        <v>365</v>
      </c>
      <c r="R68" s="1366">
        <v>2322768000</v>
      </c>
      <c r="S68" s="1366">
        <v>1152404153</v>
      </c>
      <c r="T68" s="1366">
        <v>1170363847</v>
      </c>
      <c r="U68" s="1366">
        <v>198206753</v>
      </c>
      <c r="V68" s="1365">
        <f t="shared" ref="V68:V131" si="64">+R68/$X$1*$Y$1</f>
        <v>2404064.88</v>
      </c>
      <c r="W68" s="1365">
        <f t="shared" ref="W68:W131" si="65">+S68/$X$1*$Y$1</f>
        <v>1192738.2983549999</v>
      </c>
      <c r="X68" s="1365">
        <f t="shared" ref="X68:X131" si="66">+T68/$X$1*$Y$1</f>
        <v>1211326.581645</v>
      </c>
      <c r="Y68" s="1365">
        <f t="shared" ref="Y68:Y131" si="67">+U68/$X$1*$Y$1</f>
        <v>205143.98935499997</v>
      </c>
      <c r="AB68" s="1364" t="s">
        <v>565</v>
      </c>
      <c r="AC68" s="1366">
        <v>0</v>
      </c>
      <c r="AD68" s="1365">
        <f t="shared" ref="AD68:AD124" si="68">+AC68/$AD$1*$AE$1</f>
        <v>0</v>
      </c>
      <c r="AG68" s="1364" t="s">
        <v>365</v>
      </c>
      <c r="AH68" s="1366">
        <v>2332641000</v>
      </c>
      <c r="AI68" s="1366">
        <v>489275357</v>
      </c>
      <c r="AJ68" s="1366">
        <v>1797294634</v>
      </c>
      <c r="AK68" s="1366">
        <v>535346366</v>
      </c>
      <c r="AL68" s="1365">
        <f t="shared" ref="AL68:AL131" si="69">+AH68/$AN$1*$AO$1</f>
        <v>2414283.4349999996</v>
      </c>
      <c r="AM68" s="1365">
        <f t="shared" ref="AM68:AM131" si="70">+AI68/$AN$1*$AO$1</f>
        <v>506399.99449499999</v>
      </c>
      <c r="AN68" s="1365">
        <f t="shared" ref="AN68:AN131" si="71">+AJ68/$AN$1*$AO$1</f>
        <v>1860199.94619</v>
      </c>
      <c r="AO68" s="1365">
        <f t="shared" ref="AO68:AO131" si="72">+AK68/$AN$1*$AO$1</f>
        <v>554083.48881000001</v>
      </c>
      <c r="AR68" s="1364" t="s">
        <v>567</v>
      </c>
      <c r="AS68" s="1365">
        <v>715428</v>
      </c>
      <c r="AT68" s="1365">
        <f t="shared" ref="AT68:AT119" si="73">+AS68/$AS$1*$AT$1</f>
        <v>740.4679799999999</v>
      </c>
      <c r="AW68" s="1364" t="s">
        <v>365</v>
      </c>
      <c r="AX68" s="1366">
        <v>2702641000</v>
      </c>
      <c r="AY68" s="1366">
        <v>1952226096</v>
      </c>
      <c r="AZ68" s="1366">
        <v>632164830</v>
      </c>
      <c r="BA68" s="1366">
        <v>750414904</v>
      </c>
      <c r="BB68" s="1365">
        <f t="shared" ref="BB68:BB131" si="74">+AX68/$BD$1*$BE$1</f>
        <v>2797233.4349999996</v>
      </c>
      <c r="BC68" s="1365">
        <f t="shared" ref="BC68:BC131" si="75">+AY68/$BD$1*$BE$1</f>
        <v>2020554.0093599998</v>
      </c>
      <c r="BD68" s="1365">
        <f t="shared" ref="BD68:BD131" si="76">+AZ68/$BD$1*$BE$1</f>
        <v>654290.59904999996</v>
      </c>
      <c r="BE68" s="1365">
        <f t="shared" ref="BE68:BE131" si="77">+BA68/$BD$1*$BE$1</f>
        <v>776679.42563999991</v>
      </c>
      <c r="BH68" s="1364" t="s">
        <v>570</v>
      </c>
      <c r="BI68" s="1365">
        <v>2221168</v>
      </c>
      <c r="BJ68" s="1365">
        <f t="shared" ref="BJ68:BJ106" si="78">+BI68/$BJ$1*$BK$1</f>
        <v>2298.90888</v>
      </c>
      <c r="BM68" s="1364" t="s">
        <v>365</v>
      </c>
      <c r="BN68" s="1365">
        <v>4368739000</v>
      </c>
      <c r="BO68" s="1365">
        <v>790829887</v>
      </c>
      <c r="BP68" s="1365">
        <v>2374484373</v>
      </c>
      <c r="BQ68" s="1365">
        <v>1994254627</v>
      </c>
      <c r="BR68" s="1365">
        <f t="shared" ref="BR68:BR131" si="79">+BN68/$BU$1*$BV$1</f>
        <v>4521644.8649999993</v>
      </c>
      <c r="BS68" s="1365">
        <f t="shared" ref="BS68:BS131" si="80">+BO68/$BU$1*$BV$1</f>
        <v>818508.93304499995</v>
      </c>
      <c r="BT68" s="1365">
        <f t="shared" ref="BT68:BT131" si="81">+BP68/$BU$1*$BV$1</f>
        <v>2457591.3260550001</v>
      </c>
      <c r="BU68" s="1365">
        <f t="shared" ref="BU68:BU131" si="82">+BQ68/$BU$1*$BV$1</f>
        <v>2064053.5389449999</v>
      </c>
      <c r="BX68" s="1372" t="s">
        <v>566</v>
      </c>
      <c r="BY68" s="1365">
        <v>518840</v>
      </c>
      <c r="BZ68" s="1365">
        <f t="shared" ref="BZ68:BZ122" si="83">+BY68/$BZ$1*$CA$1</f>
        <v>536.99940000000004</v>
      </c>
      <c r="CC68" s="1365" t="s">
        <v>364</v>
      </c>
      <c r="CD68" s="1365">
        <v>120000</v>
      </c>
      <c r="CE68" s="1365">
        <v>0</v>
      </c>
      <c r="CF68" s="1365">
        <v>0</v>
      </c>
      <c r="CG68" s="1365">
        <v>120000</v>
      </c>
      <c r="CH68" s="1365">
        <f t="shared" ref="CH68:CH106" si="84">+CD68/$CJ$1*$CK$1</f>
        <v>124.19999999999999</v>
      </c>
      <c r="CI68" s="1365">
        <f t="shared" ref="CI68:CI106" si="85">+CE68/$CJ$1*$CK$1</f>
        <v>0</v>
      </c>
      <c r="CJ68" s="1365">
        <f t="shared" ref="CJ68:CJ106" si="86">+CF68/$CJ$1*$CK$1</f>
        <v>0</v>
      </c>
      <c r="CK68" s="1365">
        <f t="shared" ref="CK68:CK106" si="87">+CG68/$CJ$1*$CK$1</f>
        <v>124.19999999999999</v>
      </c>
      <c r="CN68" s="1372" t="s">
        <v>565</v>
      </c>
      <c r="CO68" s="1365">
        <v>0</v>
      </c>
      <c r="CP68" s="1365">
        <f t="shared" ref="CP68:CP123" si="88">+CO68/$CP$1*$CQ$1</f>
        <v>0</v>
      </c>
      <c r="CS68" s="1364" t="s">
        <v>364</v>
      </c>
      <c r="CT68" s="1366">
        <v>120000</v>
      </c>
      <c r="CU68" s="1366">
        <v>0</v>
      </c>
      <c r="CV68" s="1366">
        <v>0</v>
      </c>
      <c r="CW68" s="1366">
        <v>120000</v>
      </c>
      <c r="CX68" s="1365">
        <f t="shared" ref="CX68:CX131" si="89">+CT68/$CZ$1*$DA$1</f>
        <v>120</v>
      </c>
      <c r="CY68" s="1365">
        <f t="shared" ref="CY68:CY131" si="90">+CU68/$CZ$1*$DA$1</f>
        <v>0</v>
      </c>
      <c r="CZ68" s="1365">
        <f t="shared" ref="CZ68:CZ131" si="91">+CV68/$CZ$1*$DA$1</f>
        <v>0</v>
      </c>
      <c r="DA68" s="1365">
        <f t="shared" ref="DA68:DA131" si="92">+CW68/$CZ$1*$DA$1</f>
        <v>120</v>
      </c>
      <c r="DD68" s="1372" t="s">
        <v>573</v>
      </c>
      <c r="DE68" s="1365">
        <v>0</v>
      </c>
      <c r="DF68" s="1365">
        <f t="shared" ref="DF68:DF102" si="93">+DE68/$DG$2*$DH$2</f>
        <v>0</v>
      </c>
      <c r="DJ68" s="1372" t="s">
        <v>364</v>
      </c>
      <c r="DK68" s="1365">
        <v>120000</v>
      </c>
      <c r="DL68" s="1365">
        <v>0</v>
      </c>
      <c r="DM68" s="1365">
        <v>120000</v>
      </c>
      <c r="DN68" s="1365">
        <v>0</v>
      </c>
      <c r="DO68" s="1365">
        <f t="shared" ref="DO68:DO131" si="94">+DK68/$DS$2*$DT$2</f>
        <v>120</v>
      </c>
      <c r="DP68" s="1365">
        <f t="shared" ref="DP68:DP131" si="95">+DL68/$DS$2*$DT$2</f>
        <v>0</v>
      </c>
      <c r="DQ68" s="1365">
        <f t="shared" ref="DQ68:DQ131" si="96">+DM68/$DS$2*$DT$2</f>
        <v>120</v>
      </c>
      <c r="DR68" s="1365">
        <f t="shared" ref="DR68:DR131" si="97">+DN68/$DS$2*$DT$2</f>
        <v>0</v>
      </c>
      <c r="DV68" s="1364" t="s">
        <v>371</v>
      </c>
      <c r="DW68" s="1366">
        <v>8364028</v>
      </c>
      <c r="DX68" s="1373">
        <f t="shared" ref="DX68:DX127" si="98">+DW68/$DX$1*$DY$1</f>
        <v>8364.0280000000002</v>
      </c>
      <c r="EA68" s="1364" t="s">
        <v>364</v>
      </c>
      <c r="EB68" s="1366">
        <v>420000</v>
      </c>
      <c r="EC68" s="1366">
        <v>320000</v>
      </c>
      <c r="ED68" s="1366">
        <v>320000</v>
      </c>
      <c r="EE68" s="1366">
        <v>100000</v>
      </c>
      <c r="EF68" s="1367">
        <f t="shared" ref="EF68:EF131" si="99">+EB68/$EH$1*$EI$1</f>
        <v>420</v>
      </c>
      <c r="EG68" s="1367">
        <f t="shared" ref="EG68:EG131" si="100">+EC68/$EH$1*$EI$1</f>
        <v>320</v>
      </c>
      <c r="EH68" s="1367">
        <f t="shared" ref="EH68:EH131" si="101">+ED68/$EH$1*$EI$1</f>
        <v>320</v>
      </c>
      <c r="EI68" s="1367">
        <f t="shared" ref="EI68:EI131" si="102">+EE68/$EH$1*$EI$1</f>
        <v>100</v>
      </c>
      <c r="EL68" s="1372" t="s">
        <v>375</v>
      </c>
      <c r="EM68" s="1365">
        <v>599400</v>
      </c>
      <c r="EN68" s="1365">
        <f t="shared" ref="EN68:EN117" si="103">+EM68/$EM$1*$EN$1</f>
        <v>599.4</v>
      </c>
      <c r="EQ68" s="1364" t="s">
        <v>364</v>
      </c>
      <c r="ER68" s="1366">
        <v>420000</v>
      </c>
      <c r="ES68" s="1366">
        <v>420000</v>
      </c>
      <c r="ET68" s="1366">
        <v>0</v>
      </c>
      <c r="EU68" s="1366">
        <v>420000</v>
      </c>
      <c r="EV68" s="1365">
        <f t="shared" ref="EV68:EV131" si="104">+ER68/$EX$1*$EY$1</f>
        <v>420</v>
      </c>
      <c r="EW68" s="1365">
        <f t="shared" ref="EW68:EW131" si="105">+EU68/$EX$1*$EY$1</f>
        <v>420</v>
      </c>
      <c r="EX68" s="1365">
        <f t="shared" ref="EX68:EX131" si="106">+ES68/$EX$1*$EY$1</f>
        <v>420</v>
      </c>
      <c r="EY68" s="1365">
        <f t="shared" ref="EY68:EY131" si="107">+ET68/$EX$1*$EY$1</f>
        <v>0</v>
      </c>
      <c r="FB68" s="1372" t="s">
        <v>568</v>
      </c>
      <c r="FC68" s="1365">
        <v>6271612</v>
      </c>
      <c r="FD68" s="1365">
        <f t="shared" ref="FD68:FD106" si="108">+FC68/$FC$1*$FD$1</f>
        <v>6271.6120000000001</v>
      </c>
      <c r="FF68" s="1372" t="s">
        <v>364</v>
      </c>
      <c r="FG68" s="1365">
        <v>420000</v>
      </c>
      <c r="FH68" s="1365">
        <v>420000</v>
      </c>
      <c r="FI68" s="1365">
        <v>420000</v>
      </c>
      <c r="FJ68" s="1365">
        <v>0</v>
      </c>
      <c r="FK68" s="1367">
        <f t="shared" ref="FK68:FK131" si="109">+FG68/$FM$1*$FN$1</f>
        <v>420</v>
      </c>
      <c r="FL68" s="1367">
        <f t="shared" ref="FL68:FL131" si="110">+FH68/$FM$1*$FN$1</f>
        <v>420</v>
      </c>
      <c r="FM68" s="1367">
        <f t="shared" ref="FM68:FM131" si="111">+FI68/$FM$1*$FN$1</f>
        <v>420</v>
      </c>
      <c r="FN68" s="1367">
        <f t="shared" ref="FN68:FN131" si="112">+FJ68/$FM$1*$FN$1</f>
        <v>0</v>
      </c>
      <c r="FQ68" s="1364" t="s">
        <v>561</v>
      </c>
      <c r="FR68" s="1366">
        <v>0</v>
      </c>
      <c r="FS68" s="1365">
        <f t="shared" ref="FS68:FS131" si="113">+FR68/$FR$1*$FS$1</f>
        <v>0</v>
      </c>
      <c r="FV68" s="1364" t="s">
        <v>364</v>
      </c>
      <c r="FW68" s="1366">
        <v>1460000</v>
      </c>
      <c r="FX68" s="1366">
        <v>420000</v>
      </c>
      <c r="FY68" s="1366">
        <v>420000</v>
      </c>
      <c r="FZ68" s="1366">
        <v>1040000</v>
      </c>
      <c r="GA68" s="1367">
        <f t="shared" ref="GA68:GA131" si="114">+FW68/$GC$1*$GD$1</f>
        <v>1460</v>
      </c>
      <c r="GB68" s="1367">
        <f t="shared" ref="GB68:GB131" si="115">+FX68/$GC$1*$GD$1</f>
        <v>420</v>
      </c>
      <c r="GC68" s="1367">
        <f t="shared" ref="GC68:GC131" si="116">+FY68/$GC$1*$GD$1</f>
        <v>420</v>
      </c>
      <c r="GD68" s="1367">
        <f t="shared" ref="GD68:GD131" si="117">+FZ68/$GC$1*$GD$1</f>
        <v>1040</v>
      </c>
    </row>
    <row r="69" spans="1:186" ht="15" customHeight="1" x14ac:dyDescent="0.2">
      <c r="A69" s="1364" t="s">
        <v>366</v>
      </c>
      <c r="B69" s="1366">
        <v>21440000</v>
      </c>
      <c r="C69" s="1366">
        <v>0</v>
      </c>
      <c r="D69" s="1366">
        <v>21440000</v>
      </c>
      <c r="E69" s="1366">
        <v>0</v>
      </c>
      <c r="F69" s="1366">
        <f t="shared" si="59"/>
        <v>22190.399999999998</v>
      </c>
      <c r="G69" s="1366">
        <f t="shared" si="60"/>
        <v>0</v>
      </c>
      <c r="H69" s="1366">
        <f t="shared" si="61"/>
        <v>22190.399999999998</v>
      </c>
      <c r="I69" s="1366">
        <f t="shared" si="62"/>
        <v>0</v>
      </c>
      <c r="L69" s="1364" t="s">
        <v>386</v>
      </c>
      <c r="M69" s="1366">
        <v>131100</v>
      </c>
      <c r="N69" s="1366">
        <f t="shared" si="63"/>
        <v>135.68849999999998</v>
      </c>
      <c r="Q69" s="1364" t="s">
        <v>366</v>
      </c>
      <c r="R69" s="1366">
        <v>30621684</v>
      </c>
      <c r="S69" s="1366">
        <v>10872577</v>
      </c>
      <c r="T69" s="1366">
        <v>19749107</v>
      </c>
      <c r="U69" s="1366">
        <v>7043385</v>
      </c>
      <c r="V69" s="1365">
        <f t="shared" si="64"/>
        <v>31693.442939999997</v>
      </c>
      <c r="W69" s="1365">
        <f t="shared" si="65"/>
        <v>11253.117194999999</v>
      </c>
      <c r="X69" s="1365">
        <f t="shared" si="66"/>
        <v>20440.325744999998</v>
      </c>
      <c r="Y69" s="1365">
        <f t="shared" si="67"/>
        <v>7289.9034750000001</v>
      </c>
      <c r="AB69" s="1364" t="s">
        <v>566</v>
      </c>
      <c r="AC69" s="1366">
        <v>150000</v>
      </c>
      <c r="AD69" s="1365">
        <f t="shared" si="68"/>
        <v>155.25</v>
      </c>
      <c r="AG69" s="1364" t="s">
        <v>366</v>
      </c>
      <c r="AH69" s="1366">
        <v>27961223</v>
      </c>
      <c r="AI69" s="1366">
        <v>7043385</v>
      </c>
      <c r="AJ69" s="1366">
        <v>10872577</v>
      </c>
      <c r="AK69" s="1366">
        <v>17088646</v>
      </c>
      <c r="AL69" s="1365">
        <f t="shared" si="69"/>
        <v>28939.865805000001</v>
      </c>
      <c r="AM69" s="1365">
        <f t="shared" si="70"/>
        <v>7289.9034750000001</v>
      </c>
      <c r="AN69" s="1365">
        <f t="shared" si="71"/>
        <v>11253.117194999999</v>
      </c>
      <c r="AO69" s="1365">
        <f t="shared" si="72"/>
        <v>17686.748609999999</v>
      </c>
      <c r="AR69" s="1364" t="s">
        <v>372</v>
      </c>
      <c r="AS69" s="1365">
        <v>3575783</v>
      </c>
      <c r="AT69" s="1365">
        <f t="shared" si="73"/>
        <v>3700.9354049999997</v>
      </c>
      <c r="AW69" s="1364" t="s">
        <v>366</v>
      </c>
      <c r="AX69" s="1366">
        <v>29533501</v>
      </c>
      <c r="AY69" s="1366">
        <v>26729491</v>
      </c>
      <c r="AZ69" s="1366">
        <v>14587615</v>
      </c>
      <c r="BA69" s="1366">
        <v>2804010</v>
      </c>
      <c r="BB69" s="1365">
        <f t="shared" si="74"/>
        <v>30567.173534999998</v>
      </c>
      <c r="BC69" s="1365">
        <f t="shared" si="75"/>
        <v>27665.023184999998</v>
      </c>
      <c r="BD69" s="1365">
        <f t="shared" si="76"/>
        <v>15098.181524999998</v>
      </c>
      <c r="BE69" s="1365">
        <f t="shared" si="77"/>
        <v>2902.1503499999999</v>
      </c>
      <c r="BH69" s="1364" t="s">
        <v>572</v>
      </c>
      <c r="BI69" s="1365">
        <v>202300</v>
      </c>
      <c r="BJ69" s="1365">
        <f t="shared" si="78"/>
        <v>209.38049999999998</v>
      </c>
      <c r="BM69" s="1364" t="s">
        <v>366</v>
      </c>
      <c r="BN69" s="1365">
        <v>29533501</v>
      </c>
      <c r="BO69" s="1365">
        <v>18416807</v>
      </c>
      <c r="BP69" s="1365">
        <v>26729491</v>
      </c>
      <c r="BQ69" s="1365">
        <v>2804010</v>
      </c>
      <c r="BR69" s="1365">
        <f t="shared" si="79"/>
        <v>30567.173534999998</v>
      </c>
      <c r="BS69" s="1365">
        <f t="shared" si="80"/>
        <v>19061.395245</v>
      </c>
      <c r="BT69" s="1365">
        <f t="shared" si="81"/>
        <v>27665.023184999998</v>
      </c>
      <c r="BU69" s="1365">
        <f t="shared" si="82"/>
        <v>2902.1503499999999</v>
      </c>
      <c r="BX69" s="1372" t="s">
        <v>372</v>
      </c>
      <c r="BY69" s="1365">
        <v>1024979</v>
      </c>
      <c r="BZ69" s="1365">
        <f t="shared" si="83"/>
        <v>1060.853265</v>
      </c>
      <c r="CC69" s="1365" t="s">
        <v>365</v>
      </c>
      <c r="CD69" s="1365">
        <v>4368739000</v>
      </c>
      <c r="CE69" s="1365">
        <v>994197045</v>
      </c>
      <c r="CF69" s="1365">
        <v>2670001951</v>
      </c>
      <c r="CG69" s="1365">
        <v>1698737049</v>
      </c>
      <c r="CH69" s="1365">
        <f t="shared" si="84"/>
        <v>4521644.8649999993</v>
      </c>
      <c r="CI69" s="1365">
        <f t="shared" si="85"/>
        <v>1028993.9415749999</v>
      </c>
      <c r="CJ69" s="1365">
        <f t="shared" si="86"/>
        <v>2763452.0192849995</v>
      </c>
      <c r="CK69" s="1365">
        <f t="shared" si="87"/>
        <v>1758192.8457150001</v>
      </c>
      <c r="CN69" s="1372" t="s">
        <v>566</v>
      </c>
      <c r="CO69" s="1365">
        <v>1175673</v>
      </c>
      <c r="CP69" s="1365">
        <f t="shared" si="88"/>
        <v>1175.673</v>
      </c>
      <c r="CS69" s="1364" t="s">
        <v>365</v>
      </c>
      <c r="CT69" s="1366">
        <v>4638697000</v>
      </c>
      <c r="CU69" s="1366">
        <v>1356517722</v>
      </c>
      <c r="CV69" s="1366">
        <v>2733548391</v>
      </c>
      <c r="CW69" s="1366">
        <v>1905148609</v>
      </c>
      <c r="CX69" s="1365">
        <f t="shared" si="89"/>
        <v>4638697</v>
      </c>
      <c r="CY69" s="1365">
        <f t="shared" si="90"/>
        <v>1356517.7220000001</v>
      </c>
      <c r="CZ69" s="1365">
        <f t="shared" si="91"/>
        <v>2733548.3909999998</v>
      </c>
      <c r="DA69" s="1365">
        <f t="shared" si="92"/>
        <v>1905148.6089999999</v>
      </c>
      <c r="DD69" s="1372" t="s">
        <v>384</v>
      </c>
      <c r="DE69" s="1365">
        <v>2589993</v>
      </c>
      <c r="DF69" s="1365">
        <f t="shared" si="93"/>
        <v>2589.9929999999999</v>
      </c>
      <c r="DJ69" s="1372" t="s">
        <v>365</v>
      </c>
      <c r="DK69" s="1365">
        <v>4638697000</v>
      </c>
      <c r="DL69" s="1365">
        <v>3122628628</v>
      </c>
      <c r="DM69" s="1365">
        <v>1516068372</v>
      </c>
      <c r="DN69" s="1365">
        <v>1994428703</v>
      </c>
      <c r="DO69" s="1365">
        <f t="shared" si="94"/>
        <v>4638697</v>
      </c>
      <c r="DP69" s="1365">
        <f t="shared" si="95"/>
        <v>3122628.628</v>
      </c>
      <c r="DQ69" s="1365">
        <f t="shared" si="96"/>
        <v>1516068.372</v>
      </c>
      <c r="DR69" s="1365">
        <f t="shared" si="97"/>
        <v>1994428.703</v>
      </c>
      <c r="DV69" s="1364" t="s">
        <v>564</v>
      </c>
      <c r="DW69" s="1366">
        <v>0</v>
      </c>
      <c r="DX69" s="1373">
        <f t="shared" si="98"/>
        <v>0</v>
      </c>
      <c r="EA69" s="1364" t="s">
        <v>365</v>
      </c>
      <c r="EB69" s="1366">
        <v>4638697000</v>
      </c>
      <c r="EC69" s="1366">
        <v>2534536155</v>
      </c>
      <c r="ED69" s="1366">
        <v>3834470865</v>
      </c>
      <c r="EE69" s="1366">
        <v>804226135</v>
      </c>
      <c r="EF69" s="1367">
        <f t="shared" si="99"/>
        <v>4638697</v>
      </c>
      <c r="EG69" s="1367">
        <f t="shared" si="100"/>
        <v>2534536.1549999998</v>
      </c>
      <c r="EH69" s="1367">
        <f t="shared" si="101"/>
        <v>3834470.8650000002</v>
      </c>
      <c r="EI69" s="1367">
        <f t="shared" si="102"/>
        <v>804226.13500000001</v>
      </c>
      <c r="EL69" s="1372" t="s">
        <v>376</v>
      </c>
      <c r="EM69" s="1365">
        <v>1364768</v>
      </c>
      <c r="EN69" s="1365">
        <f t="shared" si="103"/>
        <v>1364.768</v>
      </c>
      <c r="EQ69" s="1364" t="s">
        <v>365</v>
      </c>
      <c r="ER69" s="1366">
        <v>4638697000</v>
      </c>
      <c r="ES69" s="1366">
        <v>3580638525</v>
      </c>
      <c r="ET69" s="1366">
        <v>1058058475</v>
      </c>
      <c r="EU69" s="1366">
        <v>2702307850</v>
      </c>
      <c r="EV69" s="1365">
        <f t="shared" si="104"/>
        <v>4638697</v>
      </c>
      <c r="EW69" s="1365">
        <f t="shared" si="105"/>
        <v>2702307.85</v>
      </c>
      <c r="EX69" s="1365">
        <f t="shared" si="106"/>
        <v>3580638.5249999999</v>
      </c>
      <c r="EY69" s="1365">
        <f t="shared" si="107"/>
        <v>1058058.4750000001</v>
      </c>
      <c r="FB69" s="1372" t="s">
        <v>382</v>
      </c>
      <c r="FC69" s="1365">
        <v>2166878</v>
      </c>
      <c r="FD69" s="1365">
        <f t="shared" si="108"/>
        <v>2166.8780000000002</v>
      </c>
      <c r="FF69" s="1372" t="s">
        <v>365</v>
      </c>
      <c r="FG69" s="1365">
        <v>4638697000</v>
      </c>
      <c r="FH69" s="1365">
        <v>3112626140</v>
      </c>
      <c r="FI69" s="1365">
        <v>3841535708</v>
      </c>
      <c r="FJ69" s="1365">
        <v>797161292</v>
      </c>
      <c r="FK69" s="1367">
        <f t="shared" si="109"/>
        <v>4638697</v>
      </c>
      <c r="FL69" s="1367">
        <f t="shared" si="110"/>
        <v>3112626.14</v>
      </c>
      <c r="FM69" s="1367">
        <f t="shared" si="111"/>
        <v>3841535.7080000001</v>
      </c>
      <c r="FN69" s="1367">
        <f t="shared" si="112"/>
        <v>797161.29200000002</v>
      </c>
      <c r="FQ69" s="1364" t="s">
        <v>367</v>
      </c>
      <c r="FR69" s="1366">
        <v>0</v>
      </c>
      <c r="FS69" s="1365">
        <f t="shared" si="113"/>
        <v>0</v>
      </c>
      <c r="FV69" s="1364" t="s">
        <v>365</v>
      </c>
      <c r="FW69" s="1366">
        <v>3980739000</v>
      </c>
      <c r="FX69" s="1366">
        <v>3565843626</v>
      </c>
      <c r="FY69" s="1366">
        <v>3731922985</v>
      </c>
      <c r="FZ69" s="1366">
        <v>248816015</v>
      </c>
      <c r="GA69" s="1367">
        <f t="shared" si="114"/>
        <v>3980739</v>
      </c>
      <c r="GB69" s="1367">
        <f t="shared" si="115"/>
        <v>3565843.6260000002</v>
      </c>
      <c r="GC69" s="1367">
        <f t="shared" si="116"/>
        <v>3731922.9849999999</v>
      </c>
      <c r="GD69" s="1367">
        <f t="shared" si="117"/>
        <v>248816.01500000001</v>
      </c>
    </row>
    <row r="70" spans="1:186" ht="15" customHeight="1" x14ac:dyDescent="0.2">
      <c r="A70" s="1364" t="s">
        <v>561</v>
      </c>
      <c r="B70" s="1366">
        <v>18040000</v>
      </c>
      <c r="C70" s="1366">
        <v>0</v>
      </c>
      <c r="D70" s="1366">
        <v>18040000</v>
      </c>
      <c r="E70" s="1366">
        <v>0</v>
      </c>
      <c r="F70" s="1366">
        <f t="shared" si="59"/>
        <v>18671.399999999998</v>
      </c>
      <c r="G70" s="1366">
        <f t="shared" si="60"/>
        <v>0</v>
      </c>
      <c r="H70" s="1366">
        <f t="shared" si="61"/>
        <v>18671.399999999998</v>
      </c>
      <c r="I70" s="1366">
        <f t="shared" si="62"/>
        <v>0</v>
      </c>
      <c r="L70" s="1364" t="s">
        <v>387</v>
      </c>
      <c r="M70" s="1366">
        <v>18591753</v>
      </c>
      <c r="N70" s="1366">
        <f t="shared" si="63"/>
        <v>19242.464355</v>
      </c>
      <c r="Q70" s="1364" t="s">
        <v>561</v>
      </c>
      <c r="R70" s="1366">
        <v>19744080</v>
      </c>
      <c r="S70" s="1366">
        <v>4579472</v>
      </c>
      <c r="T70" s="1366">
        <v>15164608</v>
      </c>
      <c r="U70" s="1366">
        <v>750280</v>
      </c>
      <c r="V70" s="1365">
        <f t="shared" si="64"/>
        <v>20435.122800000001</v>
      </c>
      <c r="W70" s="1365">
        <f t="shared" si="65"/>
        <v>4739.7535199999993</v>
      </c>
      <c r="X70" s="1365">
        <f t="shared" si="66"/>
        <v>15695.369279999999</v>
      </c>
      <c r="Y70" s="1365">
        <f t="shared" si="67"/>
        <v>776.5397999999999</v>
      </c>
      <c r="AB70" s="1364" t="s">
        <v>372</v>
      </c>
      <c r="AC70" s="1366">
        <v>0</v>
      </c>
      <c r="AD70" s="1365">
        <f t="shared" si="68"/>
        <v>0</v>
      </c>
      <c r="AG70" s="1364" t="s">
        <v>561</v>
      </c>
      <c r="AH70" s="1366">
        <v>18268118</v>
      </c>
      <c r="AI70" s="1366">
        <v>750280</v>
      </c>
      <c r="AJ70" s="1366">
        <v>4579472</v>
      </c>
      <c r="AK70" s="1366">
        <v>13688646</v>
      </c>
      <c r="AL70" s="1365">
        <f t="shared" si="69"/>
        <v>18907.502129999997</v>
      </c>
      <c r="AM70" s="1365">
        <f t="shared" si="70"/>
        <v>776.5397999999999</v>
      </c>
      <c r="AN70" s="1365">
        <f t="shared" si="71"/>
        <v>4739.7535199999993</v>
      </c>
      <c r="AO70" s="1365">
        <f t="shared" si="72"/>
        <v>14167.748609999999</v>
      </c>
      <c r="AR70" s="1364" t="s">
        <v>373</v>
      </c>
      <c r="AS70" s="1365">
        <v>0</v>
      </c>
      <c r="AT70" s="1365">
        <f t="shared" si="73"/>
        <v>0</v>
      </c>
      <c r="AW70" s="1364" t="s">
        <v>561</v>
      </c>
      <c r="AX70" s="1366">
        <v>19840396</v>
      </c>
      <c r="AY70" s="1366">
        <v>19006606</v>
      </c>
      <c r="AZ70" s="1366">
        <v>6864730</v>
      </c>
      <c r="BA70" s="1366">
        <v>833790</v>
      </c>
      <c r="BB70" s="1365">
        <f t="shared" si="74"/>
        <v>20534.809859999998</v>
      </c>
      <c r="BC70" s="1365">
        <f t="shared" si="75"/>
        <v>19671.837209999998</v>
      </c>
      <c r="BD70" s="1365">
        <f t="shared" si="76"/>
        <v>7104.9955499999987</v>
      </c>
      <c r="BE70" s="1365">
        <f t="shared" si="77"/>
        <v>862.97264999999993</v>
      </c>
      <c r="BH70" s="1364" t="s">
        <v>384</v>
      </c>
      <c r="BI70" s="1365">
        <v>2271305</v>
      </c>
      <c r="BJ70" s="1365">
        <f t="shared" si="78"/>
        <v>2350.8006749999995</v>
      </c>
      <c r="BM70" s="1364" t="s">
        <v>561</v>
      </c>
      <c r="BN70" s="1365">
        <v>19840396</v>
      </c>
      <c r="BO70" s="1365">
        <v>10693922</v>
      </c>
      <c r="BP70" s="1365">
        <v>19006606</v>
      </c>
      <c r="BQ70" s="1365">
        <v>833790</v>
      </c>
      <c r="BR70" s="1365">
        <f t="shared" si="79"/>
        <v>20534.809859999998</v>
      </c>
      <c r="BS70" s="1365">
        <f t="shared" si="80"/>
        <v>11068.209269999999</v>
      </c>
      <c r="BT70" s="1365">
        <f t="shared" si="81"/>
        <v>19671.837209999998</v>
      </c>
      <c r="BU70" s="1365">
        <f t="shared" si="82"/>
        <v>862.97264999999993</v>
      </c>
      <c r="BX70" s="1372" t="s">
        <v>374</v>
      </c>
      <c r="BY70" s="1365">
        <v>15024783</v>
      </c>
      <c r="BZ70" s="1365">
        <f t="shared" si="83"/>
        <v>15550.650404999998</v>
      </c>
      <c r="CC70" s="1365" t="s">
        <v>366</v>
      </c>
      <c r="CD70" s="1365">
        <v>29205736</v>
      </c>
      <c r="CE70" s="1365">
        <v>26729491</v>
      </c>
      <c r="CF70" s="1365">
        <v>28761921</v>
      </c>
      <c r="CG70" s="1365">
        <v>443815</v>
      </c>
      <c r="CH70" s="1365">
        <f t="shared" si="84"/>
        <v>30227.936759999997</v>
      </c>
      <c r="CI70" s="1365">
        <f t="shared" si="85"/>
        <v>27665.023184999998</v>
      </c>
      <c r="CJ70" s="1365">
        <f t="shared" si="86"/>
        <v>29768.588234999996</v>
      </c>
      <c r="CK70" s="1365">
        <f t="shared" si="87"/>
        <v>459.34852499999994</v>
      </c>
      <c r="CN70" s="1372" t="s">
        <v>372</v>
      </c>
      <c r="CO70" s="1365">
        <v>1344105</v>
      </c>
      <c r="CP70" s="1365">
        <f t="shared" si="88"/>
        <v>1344.105</v>
      </c>
      <c r="CS70" s="1364" t="s">
        <v>366</v>
      </c>
      <c r="CT70" s="1366">
        <v>29104272</v>
      </c>
      <c r="CU70" s="1366">
        <v>26729491</v>
      </c>
      <c r="CV70" s="1366">
        <v>29104272</v>
      </c>
      <c r="CW70" s="1366">
        <v>0</v>
      </c>
      <c r="CX70" s="1365">
        <f t="shared" si="89"/>
        <v>29104.272000000001</v>
      </c>
      <c r="CY70" s="1365">
        <f t="shared" si="90"/>
        <v>26729.491000000002</v>
      </c>
      <c r="CZ70" s="1365">
        <f t="shared" si="91"/>
        <v>29104.272000000001</v>
      </c>
      <c r="DA70" s="1365">
        <f t="shared" si="92"/>
        <v>0</v>
      </c>
      <c r="DD70" s="1372" t="s">
        <v>385</v>
      </c>
      <c r="DE70" s="1365">
        <v>2234421</v>
      </c>
      <c r="DF70" s="1365">
        <f t="shared" si="93"/>
        <v>2234.4209999999998</v>
      </c>
      <c r="DJ70" s="1372" t="s">
        <v>366</v>
      </c>
      <c r="DK70" s="1365">
        <v>31101568</v>
      </c>
      <c r="DL70" s="1365">
        <v>30971736</v>
      </c>
      <c r="DM70" s="1365">
        <v>129832</v>
      </c>
      <c r="DN70" s="1365">
        <v>28761913</v>
      </c>
      <c r="DO70" s="1365">
        <f t="shared" si="94"/>
        <v>31101.567999999999</v>
      </c>
      <c r="DP70" s="1365">
        <f t="shared" si="95"/>
        <v>30971.736000000001</v>
      </c>
      <c r="DQ70" s="1365">
        <f t="shared" si="96"/>
        <v>129.83199999999999</v>
      </c>
      <c r="DR70" s="1365">
        <f t="shared" si="97"/>
        <v>28761.913</v>
      </c>
      <c r="DV70" s="1364" t="s">
        <v>566</v>
      </c>
      <c r="DW70" s="1366">
        <v>0</v>
      </c>
      <c r="DX70" s="1373">
        <f t="shared" si="98"/>
        <v>0</v>
      </c>
      <c r="EA70" s="1364" t="s">
        <v>366</v>
      </c>
      <c r="EB70" s="1366">
        <v>30971744</v>
      </c>
      <c r="EC70" s="1366">
        <v>29104264</v>
      </c>
      <c r="ED70" s="1366">
        <v>30971736</v>
      </c>
      <c r="EE70" s="1366">
        <v>8</v>
      </c>
      <c r="EF70" s="1367">
        <f t="shared" si="99"/>
        <v>30971.743999999999</v>
      </c>
      <c r="EG70" s="1367">
        <f t="shared" si="100"/>
        <v>29104.263999999999</v>
      </c>
      <c r="EH70" s="1367">
        <f t="shared" si="101"/>
        <v>30971.736000000001</v>
      </c>
      <c r="EI70" s="1367">
        <f t="shared" si="102"/>
        <v>8.0000000000000002E-3</v>
      </c>
      <c r="EL70" s="1372" t="s">
        <v>377</v>
      </c>
      <c r="EM70" s="1365">
        <v>305850</v>
      </c>
      <c r="EN70" s="1365">
        <f t="shared" si="103"/>
        <v>305.85000000000002</v>
      </c>
      <c r="EQ70" s="1364" t="s">
        <v>366</v>
      </c>
      <c r="ER70" s="1366">
        <v>30971744</v>
      </c>
      <c r="ES70" s="1366">
        <v>30971736</v>
      </c>
      <c r="ET70" s="1366">
        <v>8</v>
      </c>
      <c r="EU70" s="1366">
        <v>30971736</v>
      </c>
      <c r="EV70" s="1365">
        <f t="shared" si="104"/>
        <v>30971.743999999999</v>
      </c>
      <c r="EW70" s="1365">
        <f t="shared" si="105"/>
        <v>30971.736000000001</v>
      </c>
      <c r="EX70" s="1365">
        <f t="shared" si="106"/>
        <v>30971.736000000001</v>
      </c>
      <c r="EY70" s="1365">
        <f t="shared" si="107"/>
        <v>8.0000000000000002E-3</v>
      </c>
      <c r="FB70" s="1372" t="s">
        <v>569</v>
      </c>
      <c r="FC70" s="1365">
        <v>0</v>
      </c>
      <c r="FD70" s="1365">
        <f t="shared" si="108"/>
        <v>0</v>
      </c>
      <c r="FF70" s="1372" t="s">
        <v>366</v>
      </c>
      <c r="FG70" s="1365">
        <v>30971744</v>
      </c>
      <c r="FH70" s="1365">
        <v>30971736</v>
      </c>
      <c r="FI70" s="1365">
        <v>30971736</v>
      </c>
      <c r="FJ70" s="1365">
        <v>8</v>
      </c>
      <c r="FK70" s="1367">
        <f t="shared" si="109"/>
        <v>30971.743999999999</v>
      </c>
      <c r="FL70" s="1367">
        <f t="shared" si="110"/>
        <v>30971.736000000001</v>
      </c>
      <c r="FM70" s="1367">
        <f t="shared" si="111"/>
        <v>30971.736000000001</v>
      </c>
      <c r="FN70" s="1367">
        <f t="shared" si="112"/>
        <v>8.0000000000000002E-3</v>
      </c>
      <c r="FQ70" s="1364" t="s">
        <v>368</v>
      </c>
      <c r="FR70" s="1366">
        <v>24062224</v>
      </c>
      <c r="FS70" s="1365">
        <f t="shared" si="113"/>
        <v>24062.223999999998</v>
      </c>
      <c r="FV70" s="1364" t="s">
        <v>366</v>
      </c>
      <c r="FW70" s="1366">
        <v>30971736</v>
      </c>
      <c r="FX70" s="1366">
        <v>30971736</v>
      </c>
      <c r="FY70" s="1366">
        <v>30971736</v>
      </c>
      <c r="FZ70" s="1366">
        <v>0</v>
      </c>
      <c r="GA70" s="1367">
        <f t="shared" si="114"/>
        <v>30971.736000000001</v>
      </c>
      <c r="GB70" s="1367">
        <f t="shared" si="115"/>
        <v>30971.736000000001</v>
      </c>
      <c r="GC70" s="1367">
        <f t="shared" si="116"/>
        <v>30971.736000000001</v>
      </c>
      <c r="GD70" s="1367">
        <f t="shared" si="117"/>
        <v>0</v>
      </c>
    </row>
    <row r="71" spans="1:186" ht="15" customHeight="1" x14ac:dyDescent="0.2">
      <c r="A71" s="1364" t="s">
        <v>367</v>
      </c>
      <c r="B71" s="1366">
        <v>3400000</v>
      </c>
      <c r="C71" s="1366">
        <v>0</v>
      </c>
      <c r="D71" s="1366">
        <v>3400000</v>
      </c>
      <c r="E71" s="1366">
        <v>0</v>
      </c>
      <c r="F71" s="1366">
        <f t="shared" si="59"/>
        <v>3518.9999999999995</v>
      </c>
      <c r="G71" s="1366">
        <f t="shared" si="60"/>
        <v>0</v>
      </c>
      <c r="H71" s="1366">
        <f t="shared" si="61"/>
        <v>3518.9999999999995</v>
      </c>
      <c r="I71" s="1366">
        <f t="shared" si="62"/>
        <v>0</v>
      </c>
      <c r="L71" s="1364" t="s">
        <v>388</v>
      </c>
      <c r="M71" s="1366">
        <v>6957283</v>
      </c>
      <c r="N71" s="1366">
        <f t="shared" si="63"/>
        <v>7200.7879050000001</v>
      </c>
      <c r="Q71" s="1364" t="s">
        <v>367</v>
      </c>
      <c r="R71" s="1366">
        <v>10877604</v>
      </c>
      <c r="S71" s="1366">
        <v>6293105</v>
      </c>
      <c r="T71" s="1366">
        <v>4584499</v>
      </c>
      <c r="U71" s="1366">
        <v>6293105</v>
      </c>
      <c r="V71" s="1365">
        <f t="shared" si="64"/>
        <v>11258.320139999998</v>
      </c>
      <c r="W71" s="1365">
        <f t="shared" si="65"/>
        <v>6513.3636749999987</v>
      </c>
      <c r="X71" s="1365">
        <f t="shared" si="66"/>
        <v>4744.9564649999993</v>
      </c>
      <c r="Y71" s="1365">
        <f t="shared" si="67"/>
        <v>6513.3636749999987</v>
      </c>
      <c r="AB71" s="1364" t="s">
        <v>373</v>
      </c>
      <c r="AC71" s="1366">
        <v>0</v>
      </c>
      <c r="AD71" s="1365">
        <f t="shared" si="68"/>
        <v>0</v>
      </c>
      <c r="AG71" s="1364" t="s">
        <v>367</v>
      </c>
      <c r="AH71" s="1366">
        <v>9693105</v>
      </c>
      <c r="AI71" s="1366">
        <v>6293105</v>
      </c>
      <c r="AJ71" s="1366">
        <v>6293105</v>
      </c>
      <c r="AK71" s="1366">
        <v>3400000</v>
      </c>
      <c r="AL71" s="1365">
        <f t="shared" si="69"/>
        <v>10032.363674999999</v>
      </c>
      <c r="AM71" s="1365">
        <f t="shared" si="70"/>
        <v>6513.3636749999987</v>
      </c>
      <c r="AN71" s="1365">
        <f t="shared" si="71"/>
        <v>6513.3636749999987</v>
      </c>
      <c r="AO71" s="1365">
        <f t="shared" si="72"/>
        <v>3518.9999999999995</v>
      </c>
      <c r="AR71" s="1364" t="s">
        <v>374</v>
      </c>
      <c r="AS71" s="1365">
        <v>12443246</v>
      </c>
      <c r="AT71" s="1365">
        <f t="shared" si="73"/>
        <v>12878.759609999997</v>
      </c>
      <c r="AW71" s="1364" t="s">
        <v>367</v>
      </c>
      <c r="AX71" s="1366">
        <v>9693105</v>
      </c>
      <c r="AY71" s="1366">
        <v>7722885</v>
      </c>
      <c r="AZ71" s="1366">
        <v>7722885</v>
      </c>
      <c r="BA71" s="1366">
        <v>1970220</v>
      </c>
      <c r="BB71" s="1365">
        <f t="shared" si="74"/>
        <v>10032.363674999999</v>
      </c>
      <c r="BC71" s="1365">
        <f t="shared" si="75"/>
        <v>7993.1859749999994</v>
      </c>
      <c r="BD71" s="1365">
        <f t="shared" si="76"/>
        <v>7993.1859749999994</v>
      </c>
      <c r="BE71" s="1365">
        <f t="shared" si="77"/>
        <v>2039.1777</v>
      </c>
      <c r="BH71" s="1364" t="s">
        <v>385</v>
      </c>
      <c r="BI71" s="1365">
        <v>2271305</v>
      </c>
      <c r="BJ71" s="1365">
        <f t="shared" si="78"/>
        <v>2350.8006749999995</v>
      </c>
      <c r="BM71" s="1364" t="s">
        <v>367</v>
      </c>
      <c r="BN71" s="1365">
        <v>9693105</v>
      </c>
      <c r="BO71" s="1365">
        <v>7722885</v>
      </c>
      <c r="BP71" s="1365">
        <v>7722885</v>
      </c>
      <c r="BQ71" s="1365">
        <v>1970220</v>
      </c>
      <c r="BR71" s="1365">
        <f t="shared" si="79"/>
        <v>10032.363674999999</v>
      </c>
      <c r="BS71" s="1365">
        <f t="shared" si="80"/>
        <v>7993.1859749999994</v>
      </c>
      <c r="BT71" s="1365">
        <f t="shared" si="81"/>
        <v>7993.1859749999994</v>
      </c>
      <c r="BU71" s="1365">
        <f t="shared" si="82"/>
        <v>2039.1777</v>
      </c>
      <c r="BX71" s="1372" t="s">
        <v>375</v>
      </c>
      <c r="BY71" s="1365">
        <v>824146</v>
      </c>
      <c r="BZ71" s="1365">
        <f t="shared" si="83"/>
        <v>852.99110999999994</v>
      </c>
      <c r="CC71" s="1365" t="s">
        <v>561</v>
      </c>
      <c r="CD71" s="1365">
        <v>20115951</v>
      </c>
      <c r="CE71" s="1365">
        <v>19006606</v>
      </c>
      <c r="CF71" s="1365">
        <v>19838021</v>
      </c>
      <c r="CG71" s="1365">
        <v>277930</v>
      </c>
      <c r="CH71" s="1365">
        <f t="shared" si="84"/>
        <v>20820.009285</v>
      </c>
      <c r="CI71" s="1365">
        <f t="shared" si="85"/>
        <v>19671.837209999998</v>
      </c>
      <c r="CJ71" s="1365">
        <f t="shared" si="86"/>
        <v>20532.351735</v>
      </c>
      <c r="CK71" s="1365">
        <f t="shared" si="87"/>
        <v>287.65754999999996</v>
      </c>
      <c r="CN71" s="1372" t="s">
        <v>374</v>
      </c>
      <c r="CO71" s="1365">
        <v>13221701</v>
      </c>
      <c r="CP71" s="1365">
        <f t="shared" si="88"/>
        <v>13221.700999999999</v>
      </c>
      <c r="CS71" s="1364" t="s">
        <v>561</v>
      </c>
      <c r="CT71" s="1366">
        <v>20180372</v>
      </c>
      <c r="CU71" s="1366">
        <v>19006606</v>
      </c>
      <c r="CV71" s="1366">
        <v>20180372</v>
      </c>
      <c r="CW71" s="1366">
        <v>0</v>
      </c>
      <c r="CX71" s="1365">
        <f t="shared" si="89"/>
        <v>20180.371999999999</v>
      </c>
      <c r="CY71" s="1365">
        <f t="shared" si="90"/>
        <v>19006.606</v>
      </c>
      <c r="CZ71" s="1365">
        <f t="shared" si="91"/>
        <v>20180.371999999999</v>
      </c>
      <c r="DA71" s="1365">
        <f t="shared" si="92"/>
        <v>0</v>
      </c>
      <c r="DD71" s="1372" t="s">
        <v>386</v>
      </c>
      <c r="DE71" s="1365">
        <v>355572</v>
      </c>
      <c r="DF71" s="1365">
        <f t="shared" si="93"/>
        <v>355.572</v>
      </c>
      <c r="DJ71" s="1372" t="s">
        <v>561</v>
      </c>
      <c r="DK71" s="1365">
        <v>22177668</v>
      </c>
      <c r="DL71" s="1365">
        <v>22047840</v>
      </c>
      <c r="DM71" s="1365">
        <v>129828</v>
      </c>
      <c r="DN71" s="1365">
        <v>19838017</v>
      </c>
      <c r="DO71" s="1365">
        <f t="shared" si="94"/>
        <v>22177.668000000001</v>
      </c>
      <c r="DP71" s="1365">
        <f t="shared" si="95"/>
        <v>22047.84</v>
      </c>
      <c r="DQ71" s="1365">
        <f t="shared" si="96"/>
        <v>129.828</v>
      </c>
      <c r="DR71" s="1365">
        <f t="shared" si="97"/>
        <v>19838.017</v>
      </c>
      <c r="DV71" s="1364" t="s">
        <v>372</v>
      </c>
      <c r="DW71" s="1366">
        <v>1999557</v>
      </c>
      <c r="DX71" s="1373">
        <f t="shared" si="98"/>
        <v>1999.557</v>
      </c>
      <c r="EA71" s="1364" t="s">
        <v>561</v>
      </c>
      <c r="EB71" s="1366">
        <v>22047844</v>
      </c>
      <c r="EC71" s="1366">
        <v>20180368</v>
      </c>
      <c r="ED71" s="1366">
        <v>22047840</v>
      </c>
      <c r="EE71" s="1366">
        <v>4</v>
      </c>
      <c r="EF71" s="1367">
        <f t="shared" si="99"/>
        <v>22047.844000000001</v>
      </c>
      <c r="EG71" s="1367">
        <f t="shared" si="100"/>
        <v>20180.367999999999</v>
      </c>
      <c r="EH71" s="1367">
        <f t="shared" si="101"/>
        <v>22047.84</v>
      </c>
      <c r="EI71" s="1367">
        <f t="shared" si="102"/>
        <v>4.0000000000000001E-3</v>
      </c>
      <c r="EL71" s="1372" t="s">
        <v>378</v>
      </c>
      <c r="EM71" s="1365">
        <v>2838828</v>
      </c>
      <c r="EN71" s="1365">
        <f t="shared" si="103"/>
        <v>2838.828</v>
      </c>
      <c r="EQ71" s="1364" t="s">
        <v>561</v>
      </c>
      <c r="ER71" s="1366">
        <v>22047844</v>
      </c>
      <c r="ES71" s="1366">
        <v>22047840</v>
      </c>
      <c r="ET71" s="1366">
        <v>4</v>
      </c>
      <c r="EU71" s="1366">
        <v>22047840</v>
      </c>
      <c r="EV71" s="1365">
        <f t="shared" si="104"/>
        <v>22047.844000000001</v>
      </c>
      <c r="EW71" s="1365">
        <f t="shared" si="105"/>
        <v>22047.84</v>
      </c>
      <c r="EX71" s="1365">
        <f t="shared" si="106"/>
        <v>22047.84</v>
      </c>
      <c r="EY71" s="1365">
        <f t="shared" si="107"/>
        <v>4.0000000000000001E-3</v>
      </c>
      <c r="FB71" s="1372" t="s">
        <v>570</v>
      </c>
      <c r="FC71" s="1365">
        <v>408753</v>
      </c>
      <c r="FD71" s="1365">
        <f t="shared" si="108"/>
        <v>408.75299999999999</v>
      </c>
      <c r="FF71" s="1372" t="s">
        <v>561</v>
      </c>
      <c r="FG71" s="1365">
        <v>22047844</v>
      </c>
      <c r="FH71" s="1365">
        <v>22047840</v>
      </c>
      <c r="FI71" s="1365">
        <v>22047840</v>
      </c>
      <c r="FJ71" s="1365">
        <v>4</v>
      </c>
      <c r="FK71" s="1367">
        <f t="shared" si="109"/>
        <v>22047.844000000001</v>
      </c>
      <c r="FL71" s="1367">
        <f t="shared" si="110"/>
        <v>22047.84</v>
      </c>
      <c r="FM71" s="1367">
        <f t="shared" si="111"/>
        <v>22047.84</v>
      </c>
      <c r="FN71" s="1367">
        <f t="shared" si="112"/>
        <v>4.0000000000000001E-3</v>
      </c>
      <c r="FQ71" s="1364" t="s">
        <v>369</v>
      </c>
      <c r="FR71" s="1366">
        <v>4701759</v>
      </c>
      <c r="FS71" s="1365">
        <f t="shared" si="113"/>
        <v>4701.759</v>
      </c>
      <c r="FV71" s="1364" t="s">
        <v>561</v>
      </c>
      <c r="FW71" s="1366">
        <v>22047840</v>
      </c>
      <c r="FX71" s="1366">
        <v>22047840</v>
      </c>
      <c r="FY71" s="1366">
        <v>22047840</v>
      </c>
      <c r="FZ71" s="1366">
        <v>0</v>
      </c>
      <c r="GA71" s="1367">
        <f t="shared" si="114"/>
        <v>22047.84</v>
      </c>
      <c r="GB71" s="1367">
        <f t="shared" si="115"/>
        <v>22047.84</v>
      </c>
      <c r="GC71" s="1367">
        <f t="shared" si="116"/>
        <v>22047.84</v>
      </c>
      <c r="GD71" s="1367">
        <f t="shared" si="117"/>
        <v>0</v>
      </c>
    </row>
    <row r="72" spans="1:186" ht="15" customHeight="1" x14ac:dyDescent="0.2">
      <c r="A72" s="1364" t="s">
        <v>368</v>
      </c>
      <c r="B72" s="1366">
        <v>17964190</v>
      </c>
      <c r="C72" s="1366">
        <v>7269887</v>
      </c>
      <c r="D72" s="1366">
        <v>10694303</v>
      </c>
      <c r="E72" s="1366">
        <v>748690</v>
      </c>
      <c r="F72" s="1366">
        <f t="shared" si="59"/>
        <v>18592.936649999996</v>
      </c>
      <c r="G72" s="1366">
        <f t="shared" si="60"/>
        <v>7524.3330449999994</v>
      </c>
      <c r="H72" s="1366">
        <f t="shared" si="61"/>
        <v>11068.603604999998</v>
      </c>
      <c r="I72" s="1366">
        <f t="shared" si="62"/>
        <v>774.89414999999997</v>
      </c>
      <c r="L72" s="1364" t="s">
        <v>474</v>
      </c>
      <c r="M72" s="1366">
        <v>0</v>
      </c>
      <c r="N72" s="1366">
        <f t="shared" si="63"/>
        <v>0</v>
      </c>
      <c r="Q72" s="1364" t="s">
        <v>368</v>
      </c>
      <c r="R72" s="1366">
        <v>21766239</v>
      </c>
      <c r="S72" s="1366">
        <v>11110402</v>
      </c>
      <c r="T72" s="1366">
        <v>10655837</v>
      </c>
      <c r="U72" s="1366">
        <v>5407623</v>
      </c>
      <c r="V72" s="1365">
        <f t="shared" si="64"/>
        <v>22528.057365000001</v>
      </c>
      <c r="W72" s="1365">
        <f t="shared" si="65"/>
        <v>11499.26607</v>
      </c>
      <c r="X72" s="1365">
        <f t="shared" si="66"/>
        <v>11028.791294999999</v>
      </c>
      <c r="Y72" s="1365">
        <f t="shared" si="67"/>
        <v>5596.8898049999989</v>
      </c>
      <c r="AB72" s="1364" t="s">
        <v>374</v>
      </c>
      <c r="AC72" s="1366">
        <v>11024496</v>
      </c>
      <c r="AD72" s="1365">
        <f t="shared" si="68"/>
        <v>11410.353359999999</v>
      </c>
      <c r="AG72" s="1364" t="s">
        <v>368</v>
      </c>
      <c r="AH72" s="1366">
        <v>22892484</v>
      </c>
      <c r="AI72" s="1366">
        <v>10994541</v>
      </c>
      <c r="AJ72" s="1366">
        <v>16014152</v>
      </c>
      <c r="AK72" s="1366">
        <v>6878332</v>
      </c>
      <c r="AL72" s="1365">
        <f t="shared" si="69"/>
        <v>23693.720939999999</v>
      </c>
      <c r="AM72" s="1365">
        <f t="shared" si="70"/>
        <v>11379.349934999998</v>
      </c>
      <c r="AN72" s="1365">
        <f t="shared" si="71"/>
        <v>16574.64732</v>
      </c>
      <c r="AO72" s="1365">
        <f t="shared" si="72"/>
        <v>7119.0736200000001</v>
      </c>
      <c r="AR72" s="1364" t="s">
        <v>375</v>
      </c>
      <c r="AS72" s="1365">
        <v>592000</v>
      </c>
      <c r="AT72" s="1365">
        <f t="shared" si="73"/>
        <v>612.71999999999991</v>
      </c>
      <c r="AW72" s="1364" t="s">
        <v>368</v>
      </c>
      <c r="AX72" s="1366">
        <v>29523751</v>
      </c>
      <c r="AY72" s="1366">
        <v>26055214</v>
      </c>
      <c r="AZ72" s="1366">
        <v>16607809</v>
      </c>
      <c r="BA72" s="1366">
        <v>3468537</v>
      </c>
      <c r="BB72" s="1365">
        <f t="shared" si="74"/>
        <v>30557.082284999997</v>
      </c>
      <c r="BC72" s="1365">
        <f t="shared" si="75"/>
        <v>26967.146489999999</v>
      </c>
      <c r="BD72" s="1365">
        <f t="shared" si="76"/>
        <v>17189.082315</v>
      </c>
      <c r="BE72" s="1365">
        <f t="shared" si="77"/>
        <v>3589.9357949999994</v>
      </c>
      <c r="BH72" s="1364" t="s">
        <v>387</v>
      </c>
      <c r="BI72" s="1365">
        <v>33133714</v>
      </c>
      <c r="BJ72" s="1365">
        <f t="shared" si="78"/>
        <v>34293.393989999997</v>
      </c>
      <c r="BM72" s="1364" t="s">
        <v>368</v>
      </c>
      <c r="BN72" s="1365">
        <v>41030433</v>
      </c>
      <c r="BO72" s="1365">
        <v>29646592</v>
      </c>
      <c r="BP72" s="1365">
        <v>34717914</v>
      </c>
      <c r="BQ72" s="1365">
        <v>6312519</v>
      </c>
      <c r="BR72" s="1365">
        <f t="shared" si="79"/>
        <v>42466.498154999994</v>
      </c>
      <c r="BS72" s="1365">
        <f t="shared" si="80"/>
        <v>30684.222719999998</v>
      </c>
      <c r="BT72" s="1365">
        <f t="shared" si="81"/>
        <v>35933.040989999994</v>
      </c>
      <c r="BU72" s="1365">
        <f t="shared" si="82"/>
        <v>6533.4571649999998</v>
      </c>
      <c r="BX72" s="1372" t="s">
        <v>376</v>
      </c>
      <c r="BY72" s="1365">
        <v>837611</v>
      </c>
      <c r="BZ72" s="1365">
        <f t="shared" si="83"/>
        <v>866.92738499999996</v>
      </c>
      <c r="CC72" s="1365" t="s">
        <v>367</v>
      </c>
      <c r="CD72" s="1365">
        <v>9089785</v>
      </c>
      <c r="CE72" s="1365">
        <v>7722885</v>
      </c>
      <c r="CF72" s="1365">
        <v>8923900</v>
      </c>
      <c r="CG72" s="1365">
        <v>165885</v>
      </c>
      <c r="CH72" s="1365">
        <f t="shared" si="84"/>
        <v>9407.9274749999986</v>
      </c>
      <c r="CI72" s="1365">
        <f t="shared" si="85"/>
        <v>7993.1859749999994</v>
      </c>
      <c r="CJ72" s="1365">
        <f t="shared" si="86"/>
        <v>9236.2364999999991</v>
      </c>
      <c r="CK72" s="1365">
        <f t="shared" si="87"/>
        <v>171.69097499999998</v>
      </c>
      <c r="CN72" s="1372" t="s">
        <v>375</v>
      </c>
      <c r="CO72" s="1365">
        <v>1085477</v>
      </c>
      <c r="CP72" s="1365">
        <f t="shared" si="88"/>
        <v>1085.4770000000001</v>
      </c>
      <c r="CS72" s="1364" t="s">
        <v>367</v>
      </c>
      <c r="CT72" s="1366">
        <v>8923900</v>
      </c>
      <c r="CU72" s="1366">
        <v>7722885</v>
      </c>
      <c r="CV72" s="1366">
        <v>8923900</v>
      </c>
      <c r="CW72" s="1366">
        <v>0</v>
      </c>
      <c r="CX72" s="1365">
        <f t="shared" si="89"/>
        <v>8923.9</v>
      </c>
      <c r="CY72" s="1365">
        <f t="shared" si="90"/>
        <v>7722.8850000000002</v>
      </c>
      <c r="CZ72" s="1365">
        <f t="shared" si="91"/>
        <v>8923.9</v>
      </c>
      <c r="DA72" s="1365">
        <f t="shared" si="92"/>
        <v>0</v>
      </c>
      <c r="DD72" s="1372" t="s">
        <v>387</v>
      </c>
      <c r="DE72" s="1365">
        <v>65652527</v>
      </c>
      <c r="DF72" s="1365">
        <f t="shared" si="93"/>
        <v>65652.527000000002</v>
      </c>
      <c r="DJ72" s="1372" t="s">
        <v>367</v>
      </c>
      <c r="DK72" s="1365">
        <v>8923900</v>
      </c>
      <c r="DL72" s="1365">
        <v>8923896</v>
      </c>
      <c r="DM72" s="1365">
        <v>4</v>
      </c>
      <c r="DN72" s="1365">
        <v>8923896</v>
      </c>
      <c r="DO72" s="1365">
        <f t="shared" si="94"/>
        <v>8923.9</v>
      </c>
      <c r="DP72" s="1365">
        <f t="shared" si="95"/>
        <v>8923.8960000000006</v>
      </c>
      <c r="DQ72" s="1365">
        <f t="shared" si="96"/>
        <v>4.0000000000000001E-3</v>
      </c>
      <c r="DR72" s="1365">
        <f t="shared" si="97"/>
        <v>8923.8960000000006</v>
      </c>
      <c r="DV72" s="1364" t="s">
        <v>373</v>
      </c>
      <c r="DW72" s="1366">
        <v>0</v>
      </c>
      <c r="DX72" s="1373">
        <f t="shared" si="98"/>
        <v>0</v>
      </c>
      <c r="EA72" s="1364" t="s">
        <v>367</v>
      </c>
      <c r="EB72" s="1366">
        <v>8923900</v>
      </c>
      <c r="EC72" s="1366">
        <v>8923896</v>
      </c>
      <c r="ED72" s="1366">
        <v>8923896</v>
      </c>
      <c r="EE72" s="1366">
        <v>4</v>
      </c>
      <c r="EF72" s="1367">
        <f t="shared" si="99"/>
        <v>8923.9</v>
      </c>
      <c r="EG72" s="1367">
        <f t="shared" si="100"/>
        <v>8923.8960000000006</v>
      </c>
      <c r="EH72" s="1367">
        <f t="shared" si="101"/>
        <v>8923.8960000000006</v>
      </c>
      <c r="EI72" s="1367">
        <f t="shared" si="102"/>
        <v>4.0000000000000001E-3</v>
      </c>
      <c r="EL72" s="1372" t="s">
        <v>379</v>
      </c>
      <c r="EM72" s="1365">
        <v>5465146</v>
      </c>
      <c r="EN72" s="1365">
        <f t="shared" si="103"/>
        <v>5465.1459999999997</v>
      </c>
      <c r="EQ72" s="1364" t="s">
        <v>367</v>
      </c>
      <c r="ER72" s="1366">
        <v>8923900</v>
      </c>
      <c r="ES72" s="1366">
        <v>8923896</v>
      </c>
      <c r="ET72" s="1366">
        <v>4</v>
      </c>
      <c r="EU72" s="1366">
        <v>8923896</v>
      </c>
      <c r="EV72" s="1365">
        <f t="shared" si="104"/>
        <v>8923.9</v>
      </c>
      <c r="EW72" s="1365">
        <f t="shared" si="105"/>
        <v>8923.8960000000006</v>
      </c>
      <c r="EX72" s="1365">
        <f t="shared" si="106"/>
        <v>8923.8960000000006</v>
      </c>
      <c r="EY72" s="1365">
        <f t="shared" si="107"/>
        <v>4.0000000000000001E-3</v>
      </c>
      <c r="FB72" s="1372" t="s">
        <v>573</v>
      </c>
      <c r="FC72" s="1365">
        <v>1758125</v>
      </c>
      <c r="FD72" s="1365">
        <f t="shared" si="108"/>
        <v>1758.125</v>
      </c>
      <c r="FF72" s="1372" t="s">
        <v>367</v>
      </c>
      <c r="FG72" s="1365">
        <v>8923900</v>
      </c>
      <c r="FH72" s="1365">
        <v>8923896</v>
      </c>
      <c r="FI72" s="1365">
        <v>8923896</v>
      </c>
      <c r="FJ72" s="1365">
        <v>4</v>
      </c>
      <c r="FK72" s="1367">
        <f t="shared" si="109"/>
        <v>8923.9</v>
      </c>
      <c r="FL72" s="1367">
        <f t="shared" si="110"/>
        <v>8923.8960000000006</v>
      </c>
      <c r="FM72" s="1367">
        <f t="shared" si="111"/>
        <v>8923.8960000000006</v>
      </c>
      <c r="FN72" s="1367">
        <f t="shared" si="112"/>
        <v>4.0000000000000001E-3</v>
      </c>
      <c r="FQ72" s="1364" t="s">
        <v>370</v>
      </c>
      <c r="FR72" s="1366">
        <v>114468</v>
      </c>
      <c r="FS72" s="1365">
        <f t="shared" si="113"/>
        <v>114.468</v>
      </c>
      <c r="FV72" s="1364" t="s">
        <v>367</v>
      </c>
      <c r="FW72" s="1366">
        <v>8923896</v>
      </c>
      <c r="FX72" s="1366">
        <v>8923896</v>
      </c>
      <c r="FY72" s="1366">
        <v>8923896</v>
      </c>
      <c r="FZ72" s="1366">
        <v>0</v>
      </c>
      <c r="GA72" s="1367">
        <f t="shared" si="114"/>
        <v>8923.8960000000006</v>
      </c>
      <c r="GB72" s="1367">
        <f t="shared" si="115"/>
        <v>8923.8960000000006</v>
      </c>
      <c r="GC72" s="1367">
        <f t="shared" si="116"/>
        <v>8923.8960000000006</v>
      </c>
      <c r="GD72" s="1367">
        <f t="shared" si="117"/>
        <v>0</v>
      </c>
    </row>
    <row r="73" spans="1:186" ht="15" customHeight="1" x14ac:dyDescent="0.2">
      <c r="A73" s="1364" t="s">
        <v>369</v>
      </c>
      <c r="B73" s="1366">
        <v>3403898</v>
      </c>
      <c r="C73" s="1366">
        <v>6990</v>
      </c>
      <c r="D73" s="1366">
        <v>3396908</v>
      </c>
      <c r="E73" s="1366">
        <v>6990</v>
      </c>
      <c r="F73" s="1366">
        <f t="shared" si="59"/>
        <v>3523.0344299999997</v>
      </c>
      <c r="G73" s="1366">
        <f t="shared" si="60"/>
        <v>7.2346499999999994</v>
      </c>
      <c r="H73" s="1366">
        <f t="shared" si="61"/>
        <v>3515.7997799999998</v>
      </c>
      <c r="I73" s="1366">
        <f t="shared" si="62"/>
        <v>7.2346499999999994</v>
      </c>
      <c r="L73" s="1364" t="s">
        <v>574</v>
      </c>
      <c r="M73" s="1366">
        <v>7601569</v>
      </c>
      <c r="N73" s="1366">
        <f t="shared" si="63"/>
        <v>7867.6239150000001</v>
      </c>
      <c r="Q73" s="1364" t="s">
        <v>369</v>
      </c>
      <c r="R73" s="1366">
        <v>3403898</v>
      </c>
      <c r="S73" s="1366">
        <v>579380</v>
      </c>
      <c r="T73" s="1366">
        <v>2824518</v>
      </c>
      <c r="U73" s="1366">
        <v>297350</v>
      </c>
      <c r="V73" s="1365">
        <f t="shared" si="64"/>
        <v>3523.0344299999997</v>
      </c>
      <c r="W73" s="1365">
        <f t="shared" si="65"/>
        <v>599.65829999999994</v>
      </c>
      <c r="X73" s="1365">
        <f t="shared" si="66"/>
        <v>2923.3761299999996</v>
      </c>
      <c r="Y73" s="1365">
        <f t="shared" si="67"/>
        <v>307.75725</v>
      </c>
      <c r="AB73" s="1364" t="s">
        <v>375</v>
      </c>
      <c r="AC73" s="1366">
        <v>1111140</v>
      </c>
      <c r="AD73" s="1365">
        <f t="shared" si="68"/>
        <v>1150.0299</v>
      </c>
      <c r="AG73" s="1364" t="s">
        <v>369</v>
      </c>
      <c r="AH73" s="1366">
        <v>3503898</v>
      </c>
      <c r="AI73" s="1366">
        <v>397350</v>
      </c>
      <c r="AJ73" s="1366">
        <v>1100640</v>
      </c>
      <c r="AK73" s="1366">
        <v>2403258</v>
      </c>
      <c r="AL73" s="1365">
        <f t="shared" si="69"/>
        <v>3626.5344299999997</v>
      </c>
      <c r="AM73" s="1365">
        <f t="shared" si="70"/>
        <v>411.25725</v>
      </c>
      <c r="AN73" s="1365">
        <f t="shared" si="71"/>
        <v>1139.1623999999999</v>
      </c>
      <c r="AO73" s="1365">
        <f t="shared" si="72"/>
        <v>2487.3720299999995</v>
      </c>
      <c r="AR73" s="1364" t="s">
        <v>376</v>
      </c>
      <c r="AS73" s="1365">
        <v>870483</v>
      </c>
      <c r="AT73" s="1365">
        <f t="shared" si="73"/>
        <v>900.94990499999983</v>
      </c>
      <c r="AW73" s="1364" t="s">
        <v>369</v>
      </c>
      <c r="AX73" s="1366">
        <v>2427641</v>
      </c>
      <c r="AY73" s="1366">
        <v>1134760</v>
      </c>
      <c r="AZ73" s="1366">
        <v>852730</v>
      </c>
      <c r="BA73" s="1366">
        <v>1292881</v>
      </c>
      <c r="BB73" s="1365">
        <f t="shared" si="74"/>
        <v>2512.6084350000001</v>
      </c>
      <c r="BC73" s="1365">
        <f t="shared" si="75"/>
        <v>1174.4766</v>
      </c>
      <c r="BD73" s="1365">
        <f t="shared" si="76"/>
        <v>882.57554999999991</v>
      </c>
      <c r="BE73" s="1365">
        <f t="shared" si="77"/>
        <v>1338.1318349999999</v>
      </c>
      <c r="BH73" s="1364" t="s">
        <v>388</v>
      </c>
      <c r="BI73" s="1365">
        <v>7867763</v>
      </c>
      <c r="BJ73" s="1365">
        <f t="shared" si="78"/>
        <v>8143.1347049999995</v>
      </c>
      <c r="BM73" s="1364" t="s">
        <v>369</v>
      </c>
      <c r="BN73" s="1365">
        <v>4100755</v>
      </c>
      <c r="BO73" s="1365">
        <v>1224760</v>
      </c>
      <c r="BP73" s="1365">
        <v>4097756</v>
      </c>
      <c r="BQ73" s="1365">
        <v>2999</v>
      </c>
      <c r="BR73" s="1365">
        <f t="shared" si="79"/>
        <v>4244.2814250000001</v>
      </c>
      <c r="BS73" s="1365">
        <f t="shared" si="80"/>
        <v>1267.6265999999998</v>
      </c>
      <c r="BT73" s="1365">
        <f t="shared" si="81"/>
        <v>4241.1774599999999</v>
      </c>
      <c r="BU73" s="1365">
        <f t="shared" si="82"/>
        <v>3.1039650000000001</v>
      </c>
      <c r="BX73" s="1372" t="s">
        <v>377</v>
      </c>
      <c r="BY73" s="1365">
        <v>115850</v>
      </c>
      <c r="BZ73" s="1365">
        <f t="shared" si="83"/>
        <v>119.90474999999998</v>
      </c>
      <c r="CC73" s="1365" t="s">
        <v>368</v>
      </c>
      <c r="CD73" s="1365">
        <v>44012052</v>
      </c>
      <c r="CE73" s="1365">
        <v>34936007</v>
      </c>
      <c r="CF73" s="1365">
        <v>37995553</v>
      </c>
      <c r="CG73" s="1365">
        <v>6016499</v>
      </c>
      <c r="CH73" s="1365">
        <f t="shared" si="84"/>
        <v>45552.473819999999</v>
      </c>
      <c r="CI73" s="1365">
        <f t="shared" si="85"/>
        <v>36158.767244999995</v>
      </c>
      <c r="CJ73" s="1365">
        <f t="shared" si="86"/>
        <v>39325.397354999994</v>
      </c>
      <c r="CK73" s="1365">
        <f t="shared" si="87"/>
        <v>6227.0764649999992</v>
      </c>
      <c r="CN73" s="1372" t="s">
        <v>376</v>
      </c>
      <c r="CO73" s="1365">
        <v>1452367</v>
      </c>
      <c r="CP73" s="1365">
        <f t="shared" si="88"/>
        <v>1452.367</v>
      </c>
      <c r="CS73" s="1364" t="s">
        <v>483</v>
      </c>
      <c r="CT73" s="1366">
        <v>35000000</v>
      </c>
      <c r="CU73" s="1366">
        <v>35000000</v>
      </c>
      <c r="CV73" s="1366">
        <v>35000000</v>
      </c>
      <c r="CW73" s="1366">
        <v>0</v>
      </c>
      <c r="CX73" s="1365">
        <f t="shared" si="89"/>
        <v>35000</v>
      </c>
      <c r="CY73" s="1365">
        <f t="shared" si="90"/>
        <v>35000</v>
      </c>
      <c r="CZ73" s="1365">
        <f t="shared" si="91"/>
        <v>35000</v>
      </c>
      <c r="DA73" s="1365">
        <f t="shared" si="92"/>
        <v>0</v>
      </c>
      <c r="DD73" s="1372" t="s">
        <v>388</v>
      </c>
      <c r="DE73" s="1365">
        <v>6808879</v>
      </c>
      <c r="DF73" s="1365">
        <f t="shared" si="93"/>
        <v>6808.8789999999999</v>
      </c>
      <c r="DJ73" s="1372" t="s">
        <v>483</v>
      </c>
      <c r="DK73" s="1365">
        <v>35000000</v>
      </c>
      <c r="DL73" s="1365">
        <v>35000000</v>
      </c>
      <c r="DM73" s="1365">
        <v>0</v>
      </c>
      <c r="DN73" s="1365">
        <v>35000000</v>
      </c>
      <c r="DO73" s="1365">
        <f t="shared" si="94"/>
        <v>35000</v>
      </c>
      <c r="DP73" s="1365">
        <f t="shared" si="95"/>
        <v>35000</v>
      </c>
      <c r="DQ73" s="1365">
        <f t="shared" si="96"/>
        <v>0</v>
      </c>
      <c r="DR73" s="1365">
        <f t="shared" si="97"/>
        <v>35000</v>
      </c>
      <c r="DV73" s="1364" t="s">
        <v>374</v>
      </c>
      <c r="DW73" s="1366">
        <v>17579655</v>
      </c>
      <c r="DX73" s="1373">
        <f t="shared" si="98"/>
        <v>17579.654999999999</v>
      </c>
      <c r="EA73" s="1364" t="s">
        <v>483</v>
      </c>
      <c r="EB73" s="1366">
        <v>70000000</v>
      </c>
      <c r="EC73" s="1366">
        <v>70000000</v>
      </c>
      <c r="ED73" s="1366">
        <v>70000000</v>
      </c>
      <c r="EE73" s="1366">
        <v>0</v>
      </c>
      <c r="EF73" s="1367">
        <f t="shared" si="99"/>
        <v>70000</v>
      </c>
      <c r="EG73" s="1367">
        <f t="shared" si="100"/>
        <v>70000</v>
      </c>
      <c r="EH73" s="1367">
        <f t="shared" si="101"/>
        <v>70000</v>
      </c>
      <c r="EI73" s="1367">
        <f t="shared" si="102"/>
        <v>0</v>
      </c>
      <c r="EL73" s="1372" t="s">
        <v>380</v>
      </c>
      <c r="EM73" s="1365">
        <v>0</v>
      </c>
      <c r="EN73" s="1365">
        <f t="shared" si="103"/>
        <v>0</v>
      </c>
      <c r="EQ73" s="1364" t="s">
        <v>483</v>
      </c>
      <c r="ER73" s="1366">
        <v>70000000</v>
      </c>
      <c r="ES73" s="1366">
        <v>70000000</v>
      </c>
      <c r="ET73" s="1366">
        <v>0</v>
      </c>
      <c r="EU73" s="1366">
        <v>70000000</v>
      </c>
      <c r="EV73" s="1365">
        <f t="shared" si="104"/>
        <v>70000</v>
      </c>
      <c r="EW73" s="1365">
        <f t="shared" si="105"/>
        <v>70000</v>
      </c>
      <c r="EX73" s="1365">
        <f t="shared" si="106"/>
        <v>70000</v>
      </c>
      <c r="EY73" s="1365">
        <f t="shared" si="107"/>
        <v>0</v>
      </c>
      <c r="FB73" s="1372" t="s">
        <v>384</v>
      </c>
      <c r="FC73" s="1365">
        <v>436435</v>
      </c>
      <c r="FD73" s="1365">
        <f t="shared" si="108"/>
        <v>436.435</v>
      </c>
      <c r="FF73" s="1372" t="s">
        <v>483</v>
      </c>
      <c r="FG73" s="1365">
        <v>70000000</v>
      </c>
      <c r="FH73" s="1365">
        <v>70000000</v>
      </c>
      <c r="FI73" s="1365">
        <v>70000000</v>
      </c>
      <c r="FJ73" s="1365">
        <v>0</v>
      </c>
      <c r="FK73" s="1367">
        <f t="shared" si="109"/>
        <v>70000</v>
      </c>
      <c r="FL73" s="1367">
        <f t="shared" si="110"/>
        <v>70000</v>
      </c>
      <c r="FM73" s="1367">
        <f t="shared" si="111"/>
        <v>70000</v>
      </c>
      <c r="FN73" s="1367">
        <f t="shared" si="112"/>
        <v>0</v>
      </c>
      <c r="FQ73" s="1364" t="s">
        <v>780</v>
      </c>
      <c r="FR73" s="1366">
        <v>0</v>
      </c>
      <c r="FS73" s="1365">
        <f t="shared" si="113"/>
        <v>0</v>
      </c>
      <c r="FV73" s="1364" t="s">
        <v>483</v>
      </c>
      <c r="FW73" s="1366">
        <v>70000000</v>
      </c>
      <c r="FX73" s="1366">
        <v>70000000</v>
      </c>
      <c r="FY73" s="1366">
        <v>70000000</v>
      </c>
      <c r="FZ73" s="1366">
        <v>0</v>
      </c>
      <c r="GA73" s="1367">
        <f t="shared" si="114"/>
        <v>70000</v>
      </c>
      <c r="GB73" s="1367">
        <f t="shared" si="115"/>
        <v>70000</v>
      </c>
      <c r="GC73" s="1367">
        <f t="shared" si="116"/>
        <v>70000</v>
      </c>
      <c r="GD73" s="1367">
        <f t="shared" si="117"/>
        <v>0</v>
      </c>
    </row>
    <row r="74" spans="1:186" ht="15" customHeight="1" x14ac:dyDescent="0.2">
      <c r="A74" s="1364" t="s">
        <v>780</v>
      </c>
      <c r="B74" s="1366">
        <v>1</v>
      </c>
      <c r="C74" s="1366">
        <v>0</v>
      </c>
      <c r="D74" s="1366">
        <v>1</v>
      </c>
      <c r="E74" s="1366">
        <v>0</v>
      </c>
      <c r="F74" s="1366">
        <f t="shared" si="59"/>
        <v>1.0349999999999999E-3</v>
      </c>
      <c r="G74" s="1366">
        <f t="shared" si="60"/>
        <v>0</v>
      </c>
      <c r="H74" s="1366">
        <f t="shared" si="61"/>
        <v>1.0349999999999999E-3</v>
      </c>
      <c r="I74" s="1366">
        <f t="shared" si="62"/>
        <v>0</v>
      </c>
      <c r="L74" s="1364" t="s">
        <v>575</v>
      </c>
      <c r="M74" s="1366">
        <v>2494000</v>
      </c>
      <c r="N74" s="1366">
        <f t="shared" si="63"/>
        <v>2581.29</v>
      </c>
      <c r="Q74" s="1364" t="s">
        <v>780</v>
      </c>
      <c r="R74" s="1366">
        <v>1</v>
      </c>
      <c r="S74" s="1366">
        <v>0</v>
      </c>
      <c r="T74" s="1366">
        <v>1</v>
      </c>
      <c r="U74" s="1366">
        <v>0</v>
      </c>
      <c r="V74" s="1365">
        <f t="shared" si="64"/>
        <v>1.0349999999999999E-3</v>
      </c>
      <c r="W74" s="1365">
        <f t="shared" si="65"/>
        <v>0</v>
      </c>
      <c r="X74" s="1365">
        <f t="shared" si="66"/>
        <v>1.0349999999999999E-3</v>
      </c>
      <c r="Y74" s="1365">
        <f t="shared" si="67"/>
        <v>0</v>
      </c>
      <c r="AB74" s="1364" t="s">
        <v>376</v>
      </c>
      <c r="AC74" s="1366">
        <v>1010370</v>
      </c>
      <c r="AD74" s="1365">
        <f t="shared" si="68"/>
        <v>1045.7329499999998</v>
      </c>
      <c r="AG74" s="1364" t="s">
        <v>780</v>
      </c>
      <c r="AH74" s="1366">
        <v>1</v>
      </c>
      <c r="AI74" s="1366">
        <v>0</v>
      </c>
      <c r="AJ74" s="1366">
        <v>0</v>
      </c>
      <c r="AK74" s="1366">
        <v>1</v>
      </c>
      <c r="AL74" s="1365">
        <f t="shared" si="69"/>
        <v>1.0349999999999999E-3</v>
      </c>
      <c r="AM74" s="1365">
        <f t="shared" si="70"/>
        <v>0</v>
      </c>
      <c r="AN74" s="1365">
        <f t="shared" si="71"/>
        <v>0</v>
      </c>
      <c r="AO74" s="1365">
        <f t="shared" si="72"/>
        <v>1.0349999999999999E-3</v>
      </c>
      <c r="AR74" s="1364" t="s">
        <v>377</v>
      </c>
      <c r="AS74" s="1365">
        <v>84550</v>
      </c>
      <c r="AT74" s="1365">
        <f t="shared" si="73"/>
        <v>87.509249999999994</v>
      </c>
      <c r="AW74" s="1364" t="s">
        <v>780</v>
      </c>
      <c r="AX74" s="1366">
        <v>1</v>
      </c>
      <c r="AY74" s="1366">
        <v>0</v>
      </c>
      <c r="AZ74" s="1366">
        <v>0</v>
      </c>
      <c r="BA74" s="1366">
        <v>1</v>
      </c>
      <c r="BB74" s="1365">
        <f t="shared" si="74"/>
        <v>1.0349999999999999E-3</v>
      </c>
      <c r="BC74" s="1365">
        <f t="shared" si="75"/>
        <v>0</v>
      </c>
      <c r="BD74" s="1365">
        <f t="shared" si="76"/>
        <v>0</v>
      </c>
      <c r="BE74" s="1365">
        <f t="shared" si="77"/>
        <v>1.0349999999999999E-3</v>
      </c>
      <c r="BH74" s="1364" t="s">
        <v>574</v>
      </c>
      <c r="BI74" s="1365">
        <v>17955712</v>
      </c>
      <c r="BJ74" s="1365">
        <f t="shared" si="78"/>
        <v>18584.161919999999</v>
      </c>
      <c r="BM74" s="1364" t="s">
        <v>780</v>
      </c>
      <c r="BN74" s="1365">
        <v>1</v>
      </c>
      <c r="BO74" s="1365">
        <v>0</v>
      </c>
      <c r="BP74" s="1365">
        <v>0</v>
      </c>
      <c r="BQ74" s="1365">
        <v>1</v>
      </c>
      <c r="BR74" s="1365">
        <f t="shared" si="79"/>
        <v>1.0349999999999999E-3</v>
      </c>
      <c r="BS74" s="1365">
        <f t="shared" si="80"/>
        <v>0</v>
      </c>
      <c r="BT74" s="1365">
        <f t="shared" si="81"/>
        <v>0</v>
      </c>
      <c r="BU74" s="1365">
        <f t="shared" si="82"/>
        <v>1.0349999999999999E-3</v>
      </c>
      <c r="BX74" s="1372" t="s">
        <v>378</v>
      </c>
      <c r="BY74" s="1365">
        <v>1510418</v>
      </c>
      <c r="BZ74" s="1365">
        <f t="shared" si="83"/>
        <v>1563.2826299999997</v>
      </c>
      <c r="CC74" s="1365" t="s">
        <v>369</v>
      </c>
      <c r="CD74" s="1365">
        <v>4335745</v>
      </c>
      <c r="CE74" s="1365">
        <v>3729222</v>
      </c>
      <c r="CF74" s="1365">
        <v>4332746</v>
      </c>
      <c r="CG74" s="1365">
        <v>2999</v>
      </c>
      <c r="CH74" s="1365">
        <f t="shared" si="84"/>
        <v>4487.4960749999991</v>
      </c>
      <c r="CI74" s="1365">
        <f t="shared" si="85"/>
        <v>3859.7447699999998</v>
      </c>
      <c r="CJ74" s="1365">
        <f t="shared" si="86"/>
        <v>4484.3921099999998</v>
      </c>
      <c r="CK74" s="1365">
        <f t="shared" si="87"/>
        <v>3.1039650000000001</v>
      </c>
      <c r="CN74" s="1372" t="s">
        <v>377</v>
      </c>
      <c r="CO74" s="1365">
        <v>302150</v>
      </c>
      <c r="CP74" s="1365">
        <f t="shared" si="88"/>
        <v>302.14999999999998</v>
      </c>
      <c r="CS74" s="1364" t="s">
        <v>484</v>
      </c>
      <c r="CT74" s="1366">
        <v>35000000</v>
      </c>
      <c r="CU74" s="1366">
        <v>35000000</v>
      </c>
      <c r="CV74" s="1366">
        <v>35000000</v>
      </c>
      <c r="CW74" s="1366">
        <v>0</v>
      </c>
      <c r="CX74" s="1365">
        <f t="shared" si="89"/>
        <v>35000</v>
      </c>
      <c r="CY74" s="1365">
        <f t="shared" si="90"/>
        <v>35000</v>
      </c>
      <c r="CZ74" s="1365">
        <f t="shared" si="91"/>
        <v>35000</v>
      </c>
      <c r="DA74" s="1365">
        <f t="shared" si="92"/>
        <v>0</v>
      </c>
      <c r="DD74" s="1372" t="s">
        <v>474</v>
      </c>
      <c r="DE74" s="1365">
        <v>0</v>
      </c>
      <c r="DF74" s="1365">
        <f t="shared" si="93"/>
        <v>0</v>
      </c>
      <c r="DJ74" s="1372" t="s">
        <v>484</v>
      </c>
      <c r="DK74" s="1365">
        <v>35000000</v>
      </c>
      <c r="DL74" s="1365">
        <v>35000000</v>
      </c>
      <c r="DM74" s="1365">
        <v>0</v>
      </c>
      <c r="DN74" s="1365">
        <v>35000000</v>
      </c>
      <c r="DO74" s="1365">
        <f t="shared" si="94"/>
        <v>35000</v>
      </c>
      <c r="DP74" s="1365">
        <f t="shared" si="95"/>
        <v>35000</v>
      </c>
      <c r="DQ74" s="1365">
        <f t="shared" si="96"/>
        <v>0</v>
      </c>
      <c r="DR74" s="1365">
        <f t="shared" si="97"/>
        <v>35000</v>
      </c>
      <c r="DV74" s="1364" t="s">
        <v>375</v>
      </c>
      <c r="DW74" s="1366">
        <v>940539</v>
      </c>
      <c r="DX74" s="1373">
        <f t="shared" si="98"/>
        <v>940.53899999999999</v>
      </c>
      <c r="EA74" s="1364" t="s">
        <v>484</v>
      </c>
      <c r="EB74" s="1366">
        <v>70000000</v>
      </c>
      <c r="EC74" s="1366">
        <v>70000000</v>
      </c>
      <c r="ED74" s="1366">
        <v>70000000</v>
      </c>
      <c r="EE74" s="1366">
        <v>0</v>
      </c>
      <c r="EF74" s="1367">
        <f t="shared" si="99"/>
        <v>70000</v>
      </c>
      <c r="EG74" s="1367">
        <f t="shared" si="100"/>
        <v>70000</v>
      </c>
      <c r="EH74" s="1367">
        <f t="shared" si="101"/>
        <v>70000</v>
      </c>
      <c r="EI74" s="1367">
        <f t="shared" si="102"/>
        <v>0</v>
      </c>
      <c r="EL74" s="1372" t="s">
        <v>381</v>
      </c>
      <c r="EM74" s="1365">
        <v>474317</v>
      </c>
      <c r="EN74" s="1365">
        <f t="shared" si="103"/>
        <v>474.31700000000001</v>
      </c>
      <c r="EQ74" s="1364" t="s">
        <v>484</v>
      </c>
      <c r="ER74" s="1366">
        <v>70000000</v>
      </c>
      <c r="ES74" s="1366">
        <v>70000000</v>
      </c>
      <c r="ET74" s="1366">
        <v>0</v>
      </c>
      <c r="EU74" s="1366">
        <v>70000000</v>
      </c>
      <c r="EV74" s="1365">
        <f t="shared" si="104"/>
        <v>70000</v>
      </c>
      <c r="EW74" s="1365">
        <f t="shared" si="105"/>
        <v>70000</v>
      </c>
      <c r="EX74" s="1365">
        <f t="shared" si="106"/>
        <v>70000</v>
      </c>
      <c r="EY74" s="1365">
        <f t="shared" si="107"/>
        <v>0</v>
      </c>
      <c r="FB74" s="1372" t="s">
        <v>385</v>
      </c>
      <c r="FC74" s="1365">
        <v>436435</v>
      </c>
      <c r="FD74" s="1365">
        <f t="shared" si="108"/>
        <v>436.435</v>
      </c>
      <c r="FF74" s="1372" t="s">
        <v>484</v>
      </c>
      <c r="FG74" s="1365">
        <v>70000000</v>
      </c>
      <c r="FH74" s="1365">
        <v>70000000</v>
      </c>
      <c r="FI74" s="1365">
        <v>70000000</v>
      </c>
      <c r="FJ74" s="1365">
        <v>0</v>
      </c>
      <c r="FK74" s="1367">
        <f t="shared" si="109"/>
        <v>70000</v>
      </c>
      <c r="FL74" s="1367">
        <f t="shared" si="110"/>
        <v>70000</v>
      </c>
      <c r="FM74" s="1367">
        <f t="shared" si="111"/>
        <v>70000</v>
      </c>
      <c r="FN74" s="1367">
        <f t="shared" si="112"/>
        <v>0</v>
      </c>
      <c r="FQ74" s="1364" t="s">
        <v>371</v>
      </c>
      <c r="FR74" s="1366">
        <v>5908327</v>
      </c>
      <c r="FS74" s="1365">
        <f t="shared" si="113"/>
        <v>5908.3270000000002</v>
      </c>
      <c r="FV74" s="1364" t="s">
        <v>484</v>
      </c>
      <c r="FW74" s="1366">
        <v>70000000</v>
      </c>
      <c r="FX74" s="1366">
        <v>70000000</v>
      </c>
      <c r="FY74" s="1366">
        <v>70000000</v>
      </c>
      <c r="FZ74" s="1366">
        <v>0</v>
      </c>
      <c r="GA74" s="1367">
        <f t="shared" si="114"/>
        <v>70000</v>
      </c>
      <c r="GB74" s="1367">
        <f t="shared" si="115"/>
        <v>70000</v>
      </c>
      <c r="GC74" s="1367">
        <f t="shared" si="116"/>
        <v>70000</v>
      </c>
      <c r="GD74" s="1367">
        <f t="shared" si="117"/>
        <v>0</v>
      </c>
    </row>
    <row r="75" spans="1:186" ht="15" customHeight="1" x14ac:dyDescent="0.2">
      <c r="A75" s="1364" t="s">
        <v>562</v>
      </c>
      <c r="B75" s="1366">
        <v>1</v>
      </c>
      <c r="C75" s="1366">
        <v>0</v>
      </c>
      <c r="D75" s="1366">
        <v>1</v>
      </c>
      <c r="E75" s="1366">
        <v>0</v>
      </c>
      <c r="F75" s="1366">
        <f t="shared" si="59"/>
        <v>1.0349999999999999E-3</v>
      </c>
      <c r="G75" s="1366">
        <f t="shared" si="60"/>
        <v>0</v>
      </c>
      <c r="H75" s="1366">
        <f t="shared" si="61"/>
        <v>1.0349999999999999E-3</v>
      </c>
      <c r="I75" s="1366">
        <f t="shared" si="62"/>
        <v>0</v>
      </c>
      <c r="L75" s="1364" t="s">
        <v>576</v>
      </c>
      <c r="M75" s="1366">
        <v>765401</v>
      </c>
      <c r="N75" s="1366">
        <f t="shared" si="63"/>
        <v>792.19003499999985</v>
      </c>
      <c r="Q75" s="1364" t="s">
        <v>562</v>
      </c>
      <c r="R75" s="1366">
        <v>1606501</v>
      </c>
      <c r="S75" s="1366">
        <v>1606500</v>
      </c>
      <c r="T75" s="1366">
        <v>1</v>
      </c>
      <c r="U75" s="1366">
        <v>1606500</v>
      </c>
      <c r="V75" s="1365">
        <f t="shared" si="64"/>
        <v>1662.7285349999997</v>
      </c>
      <c r="W75" s="1365">
        <f t="shared" si="65"/>
        <v>1662.7275</v>
      </c>
      <c r="X75" s="1365">
        <f t="shared" si="66"/>
        <v>1.0349999999999999E-3</v>
      </c>
      <c r="Y75" s="1365">
        <f t="shared" si="67"/>
        <v>1662.7275</v>
      </c>
      <c r="AB75" s="1364" t="s">
        <v>377</v>
      </c>
      <c r="AC75" s="1366">
        <v>0</v>
      </c>
      <c r="AD75" s="1365">
        <f t="shared" si="68"/>
        <v>0</v>
      </c>
      <c r="AG75" s="1364" t="s">
        <v>562</v>
      </c>
      <c r="AH75" s="1366">
        <v>1606501</v>
      </c>
      <c r="AI75" s="1366">
        <v>1606500</v>
      </c>
      <c r="AJ75" s="1366">
        <v>1606500</v>
      </c>
      <c r="AK75" s="1366">
        <v>1</v>
      </c>
      <c r="AL75" s="1365">
        <f t="shared" si="69"/>
        <v>1662.7285349999997</v>
      </c>
      <c r="AM75" s="1365">
        <f t="shared" si="70"/>
        <v>1662.7275</v>
      </c>
      <c r="AN75" s="1365">
        <f t="shared" si="71"/>
        <v>1662.7275</v>
      </c>
      <c r="AO75" s="1365">
        <f t="shared" si="72"/>
        <v>1.0349999999999999E-3</v>
      </c>
      <c r="AR75" s="1364" t="s">
        <v>378</v>
      </c>
      <c r="AS75" s="1365">
        <v>1488795</v>
      </c>
      <c r="AT75" s="1365">
        <f t="shared" si="73"/>
        <v>1540.9028249999999</v>
      </c>
      <c r="AW75" s="1364" t="s">
        <v>562</v>
      </c>
      <c r="AX75" s="1366">
        <v>1677900</v>
      </c>
      <c r="AY75" s="1366">
        <v>1677900</v>
      </c>
      <c r="AZ75" s="1366">
        <v>1606500</v>
      </c>
      <c r="BA75" s="1366">
        <v>0</v>
      </c>
      <c r="BB75" s="1365">
        <f t="shared" si="74"/>
        <v>1736.6264999999999</v>
      </c>
      <c r="BC75" s="1365">
        <f t="shared" si="75"/>
        <v>1736.6264999999999</v>
      </c>
      <c r="BD75" s="1365">
        <f t="shared" si="76"/>
        <v>1662.7275</v>
      </c>
      <c r="BE75" s="1365">
        <f t="shared" si="77"/>
        <v>0</v>
      </c>
      <c r="BH75" s="1364" t="s">
        <v>575</v>
      </c>
      <c r="BI75" s="1365">
        <v>6266490</v>
      </c>
      <c r="BJ75" s="1365">
        <f t="shared" si="78"/>
        <v>6485.8171499999989</v>
      </c>
      <c r="BM75" s="1364" t="s">
        <v>562</v>
      </c>
      <c r="BN75" s="1365">
        <v>1677900</v>
      </c>
      <c r="BO75" s="1365">
        <v>1677900</v>
      </c>
      <c r="BP75" s="1365">
        <v>1677900</v>
      </c>
      <c r="BQ75" s="1365">
        <v>0</v>
      </c>
      <c r="BR75" s="1365">
        <f t="shared" si="79"/>
        <v>1736.6264999999999</v>
      </c>
      <c r="BS75" s="1365">
        <f t="shared" si="80"/>
        <v>1736.6264999999999</v>
      </c>
      <c r="BT75" s="1365">
        <f t="shared" si="81"/>
        <v>1736.6264999999999</v>
      </c>
      <c r="BU75" s="1365">
        <f t="shared" si="82"/>
        <v>0</v>
      </c>
      <c r="BX75" s="1372" t="s">
        <v>379</v>
      </c>
      <c r="BY75" s="1365">
        <v>5465146</v>
      </c>
      <c r="BZ75" s="1365">
        <f t="shared" si="83"/>
        <v>5656.4261099999994</v>
      </c>
      <c r="CC75" s="1365" t="s">
        <v>780</v>
      </c>
      <c r="CD75" s="1365">
        <v>1</v>
      </c>
      <c r="CE75" s="1365">
        <v>0</v>
      </c>
      <c r="CF75" s="1365">
        <v>0</v>
      </c>
      <c r="CG75" s="1365">
        <v>1</v>
      </c>
      <c r="CH75" s="1365">
        <f t="shared" si="84"/>
        <v>1.0349999999999999E-3</v>
      </c>
      <c r="CI75" s="1365">
        <f t="shared" si="85"/>
        <v>0</v>
      </c>
      <c r="CJ75" s="1365">
        <f t="shared" si="86"/>
        <v>0</v>
      </c>
      <c r="CK75" s="1365">
        <f t="shared" si="87"/>
        <v>1.0349999999999999E-3</v>
      </c>
      <c r="CN75" s="1372" t="s">
        <v>378</v>
      </c>
      <c r="CO75" s="1365">
        <v>1306438</v>
      </c>
      <c r="CP75" s="1365">
        <f t="shared" si="88"/>
        <v>1306.4380000000001</v>
      </c>
      <c r="CS75" s="1364" t="s">
        <v>368</v>
      </c>
      <c r="CT75" s="1366">
        <v>44312785</v>
      </c>
      <c r="CU75" s="1366">
        <v>38532471</v>
      </c>
      <c r="CV75" s="1366">
        <v>40164210</v>
      </c>
      <c r="CW75" s="1366">
        <v>4148575</v>
      </c>
      <c r="CX75" s="1365">
        <f t="shared" si="89"/>
        <v>44312.785000000003</v>
      </c>
      <c r="CY75" s="1365">
        <f t="shared" si="90"/>
        <v>38532.470999999998</v>
      </c>
      <c r="CZ75" s="1365">
        <f t="shared" si="91"/>
        <v>40164.21</v>
      </c>
      <c r="DA75" s="1365">
        <f t="shared" si="92"/>
        <v>4148.5749999999998</v>
      </c>
      <c r="DD75" s="1372" t="s">
        <v>574</v>
      </c>
      <c r="DE75" s="1365">
        <v>11509001</v>
      </c>
      <c r="DF75" s="1365">
        <f t="shared" si="93"/>
        <v>11509.001</v>
      </c>
      <c r="DJ75" s="1372" t="s">
        <v>368</v>
      </c>
      <c r="DK75" s="1365">
        <v>68824544</v>
      </c>
      <c r="DL75" s="1365">
        <v>55300354</v>
      </c>
      <c r="DM75" s="1365">
        <v>13524190</v>
      </c>
      <c r="DN75" s="1365">
        <v>41418728</v>
      </c>
      <c r="DO75" s="1365">
        <f t="shared" si="94"/>
        <v>68824.543999999994</v>
      </c>
      <c r="DP75" s="1365">
        <f t="shared" si="95"/>
        <v>55300.353999999999</v>
      </c>
      <c r="DQ75" s="1365">
        <f t="shared" si="96"/>
        <v>13524.19</v>
      </c>
      <c r="DR75" s="1365">
        <f t="shared" si="97"/>
        <v>41418.728000000003</v>
      </c>
      <c r="DV75" s="1364" t="s">
        <v>376</v>
      </c>
      <c r="DW75" s="1366">
        <v>672360</v>
      </c>
      <c r="DX75" s="1373">
        <f t="shared" si="98"/>
        <v>672.36</v>
      </c>
      <c r="EA75" s="1364" t="s">
        <v>368</v>
      </c>
      <c r="EB75" s="1366">
        <v>73818565</v>
      </c>
      <c r="EC75" s="1366">
        <v>58422127</v>
      </c>
      <c r="ED75" s="1366">
        <v>61378046</v>
      </c>
      <c r="EE75" s="1366">
        <v>12440519</v>
      </c>
      <c r="EF75" s="1367">
        <f t="shared" si="99"/>
        <v>73818.565000000002</v>
      </c>
      <c r="EG75" s="1367">
        <f t="shared" si="100"/>
        <v>58422.127</v>
      </c>
      <c r="EH75" s="1367">
        <f t="shared" si="101"/>
        <v>61378.046000000002</v>
      </c>
      <c r="EI75" s="1367">
        <f t="shared" si="102"/>
        <v>12440.519</v>
      </c>
      <c r="EL75" s="1372" t="s">
        <v>568</v>
      </c>
      <c r="EM75" s="1365">
        <v>3135806</v>
      </c>
      <c r="EN75" s="1365">
        <f t="shared" si="103"/>
        <v>3135.806</v>
      </c>
      <c r="EQ75" s="1364" t="s">
        <v>368</v>
      </c>
      <c r="ER75" s="1366">
        <v>80702726</v>
      </c>
      <c r="ES75" s="1366">
        <v>70332831</v>
      </c>
      <c r="ET75" s="1366">
        <v>10369895</v>
      </c>
      <c r="EU75" s="1366">
        <v>61370514</v>
      </c>
      <c r="EV75" s="1365">
        <f t="shared" si="104"/>
        <v>80702.725999999995</v>
      </c>
      <c r="EW75" s="1365">
        <f t="shared" si="105"/>
        <v>61370.514000000003</v>
      </c>
      <c r="EX75" s="1365">
        <f t="shared" si="106"/>
        <v>70332.831000000006</v>
      </c>
      <c r="EY75" s="1365">
        <f t="shared" si="107"/>
        <v>10369.895</v>
      </c>
      <c r="FB75" s="1372" t="s">
        <v>387</v>
      </c>
      <c r="FC75" s="1365">
        <v>142041733</v>
      </c>
      <c r="FD75" s="1365">
        <f t="shared" si="108"/>
        <v>142041.73300000001</v>
      </c>
      <c r="FF75" s="1372" t="s">
        <v>368</v>
      </c>
      <c r="FG75" s="1365">
        <v>96583163</v>
      </c>
      <c r="FH75" s="1365">
        <v>71704368</v>
      </c>
      <c r="FI75" s="1365">
        <v>77955927</v>
      </c>
      <c r="FJ75" s="1365">
        <v>18627236</v>
      </c>
      <c r="FK75" s="1367">
        <f t="shared" si="109"/>
        <v>96583.163</v>
      </c>
      <c r="FL75" s="1367">
        <f t="shared" si="110"/>
        <v>71704.368000000002</v>
      </c>
      <c r="FM75" s="1367">
        <f t="shared" si="111"/>
        <v>77955.926999999996</v>
      </c>
      <c r="FN75" s="1367">
        <f t="shared" si="112"/>
        <v>18627.236000000001</v>
      </c>
      <c r="FQ75" s="1364" t="s">
        <v>564</v>
      </c>
      <c r="FR75" s="1366">
        <v>7807519</v>
      </c>
      <c r="FS75" s="1365">
        <f t="shared" si="113"/>
        <v>7807.5190000000002</v>
      </c>
      <c r="FV75" s="1364" t="s">
        <v>368</v>
      </c>
      <c r="FW75" s="1366">
        <v>97612643</v>
      </c>
      <c r="FX75" s="1366">
        <v>95766592</v>
      </c>
      <c r="FY75" s="1366">
        <v>97195856</v>
      </c>
      <c r="FZ75" s="1366">
        <v>416787</v>
      </c>
      <c r="GA75" s="1367">
        <f t="shared" si="114"/>
        <v>97612.642999999996</v>
      </c>
      <c r="GB75" s="1367">
        <f t="shared" si="115"/>
        <v>95766.592000000004</v>
      </c>
      <c r="GC75" s="1367">
        <f t="shared" si="116"/>
        <v>97195.856</v>
      </c>
      <c r="GD75" s="1367">
        <f t="shared" si="117"/>
        <v>416.78699999999998</v>
      </c>
    </row>
    <row r="76" spans="1:186" ht="15" customHeight="1" x14ac:dyDescent="0.2">
      <c r="A76" s="1364" t="s">
        <v>371</v>
      </c>
      <c r="B76" s="1366">
        <v>5237070</v>
      </c>
      <c r="C76" s="1366">
        <v>5192268</v>
      </c>
      <c r="D76" s="1366">
        <v>44802</v>
      </c>
      <c r="E76" s="1366">
        <v>0</v>
      </c>
      <c r="F76" s="1366">
        <f t="shared" si="59"/>
        <v>5420.3674499999988</v>
      </c>
      <c r="G76" s="1366">
        <f t="shared" si="60"/>
        <v>5373.9973799999998</v>
      </c>
      <c r="H76" s="1366">
        <f t="shared" si="61"/>
        <v>46.370069999999998</v>
      </c>
      <c r="I76" s="1366">
        <f t="shared" si="62"/>
        <v>0</v>
      </c>
      <c r="L76" s="1364" t="s">
        <v>389</v>
      </c>
      <c r="M76" s="1366">
        <v>773500</v>
      </c>
      <c r="N76" s="1366">
        <f t="shared" si="63"/>
        <v>800.57249999999999</v>
      </c>
      <c r="Q76" s="1364" t="s">
        <v>371</v>
      </c>
      <c r="R76" s="1366">
        <v>5237070</v>
      </c>
      <c r="S76" s="1366">
        <v>5192268</v>
      </c>
      <c r="T76" s="1366">
        <v>44802</v>
      </c>
      <c r="U76" s="1366">
        <v>0</v>
      </c>
      <c r="V76" s="1365">
        <f t="shared" si="64"/>
        <v>5420.3674499999988</v>
      </c>
      <c r="W76" s="1365">
        <f t="shared" si="65"/>
        <v>5373.9973799999998</v>
      </c>
      <c r="X76" s="1365">
        <f t="shared" si="66"/>
        <v>46.370069999999998</v>
      </c>
      <c r="Y76" s="1365">
        <f t="shared" si="67"/>
        <v>0</v>
      </c>
      <c r="AB76" s="1364" t="s">
        <v>378</v>
      </c>
      <c r="AC76" s="1366">
        <v>591938</v>
      </c>
      <c r="AD76" s="1365">
        <f t="shared" si="68"/>
        <v>612.65582999999992</v>
      </c>
      <c r="AG76" s="1364" t="s">
        <v>371</v>
      </c>
      <c r="AH76" s="1366">
        <v>5311510</v>
      </c>
      <c r="AI76" s="1366">
        <v>5266708</v>
      </c>
      <c r="AJ76" s="1366">
        <v>5266708</v>
      </c>
      <c r="AK76" s="1366">
        <v>44802</v>
      </c>
      <c r="AL76" s="1365">
        <f t="shared" si="69"/>
        <v>5497.4128499999997</v>
      </c>
      <c r="AM76" s="1365">
        <f t="shared" si="70"/>
        <v>5451.0427799999989</v>
      </c>
      <c r="AN76" s="1365">
        <f t="shared" si="71"/>
        <v>5451.0427799999989</v>
      </c>
      <c r="AO76" s="1365">
        <f t="shared" si="72"/>
        <v>46.370069999999998</v>
      </c>
      <c r="AR76" s="1364" t="s">
        <v>379</v>
      </c>
      <c r="AS76" s="1365">
        <v>0</v>
      </c>
      <c r="AT76" s="1365">
        <f t="shared" si="73"/>
        <v>0</v>
      </c>
      <c r="AW76" s="1364" t="s">
        <v>371</v>
      </c>
      <c r="AX76" s="1366">
        <v>13714399</v>
      </c>
      <c r="AY76" s="1366">
        <v>13678098</v>
      </c>
      <c r="AZ76" s="1366">
        <v>5392848</v>
      </c>
      <c r="BA76" s="1366">
        <v>36301</v>
      </c>
      <c r="BB76" s="1365">
        <f t="shared" si="74"/>
        <v>14194.402964999997</v>
      </c>
      <c r="BC76" s="1365">
        <f t="shared" si="75"/>
        <v>14156.831429999998</v>
      </c>
      <c r="BD76" s="1365">
        <f t="shared" si="76"/>
        <v>5581.5976799999999</v>
      </c>
      <c r="BE76" s="1365">
        <f t="shared" si="77"/>
        <v>37.571534999999997</v>
      </c>
      <c r="BH76" s="1364" t="s">
        <v>389</v>
      </c>
      <c r="BI76" s="1365">
        <v>1043749</v>
      </c>
      <c r="BJ76" s="1365">
        <f t="shared" si="78"/>
        <v>1080.280215</v>
      </c>
      <c r="BM76" s="1364" t="s">
        <v>371</v>
      </c>
      <c r="BN76" s="1365">
        <v>18347622</v>
      </c>
      <c r="BO76" s="1365">
        <v>17106488</v>
      </c>
      <c r="BP76" s="1365">
        <v>17106488</v>
      </c>
      <c r="BQ76" s="1365">
        <v>1241134</v>
      </c>
      <c r="BR76" s="1365">
        <f t="shared" si="79"/>
        <v>18989.788769999999</v>
      </c>
      <c r="BS76" s="1365">
        <f t="shared" si="80"/>
        <v>17705.215079999998</v>
      </c>
      <c r="BT76" s="1365">
        <f t="shared" si="81"/>
        <v>17705.215079999998</v>
      </c>
      <c r="BU76" s="1365">
        <f t="shared" si="82"/>
        <v>1284.5736899999999</v>
      </c>
      <c r="BX76" s="1372" t="s">
        <v>568</v>
      </c>
      <c r="BY76" s="1365">
        <v>6271612</v>
      </c>
      <c r="BZ76" s="1365">
        <f t="shared" si="83"/>
        <v>6491.1184199999998</v>
      </c>
      <c r="CC76" s="1365" t="s">
        <v>562</v>
      </c>
      <c r="CD76" s="1365">
        <v>1677900</v>
      </c>
      <c r="CE76" s="1365">
        <v>1677900</v>
      </c>
      <c r="CF76" s="1365">
        <v>1677900</v>
      </c>
      <c r="CG76" s="1365">
        <v>0</v>
      </c>
      <c r="CH76" s="1365">
        <f t="shared" si="84"/>
        <v>1736.6264999999999</v>
      </c>
      <c r="CI76" s="1365">
        <f t="shared" si="85"/>
        <v>1736.6264999999999</v>
      </c>
      <c r="CJ76" s="1365">
        <f t="shared" si="86"/>
        <v>1736.6264999999999</v>
      </c>
      <c r="CK76" s="1365">
        <f t="shared" si="87"/>
        <v>0</v>
      </c>
      <c r="CN76" s="1372" t="s">
        <v>379</v>
      </c>
      <c r="CO76" s="1365">
        <v>5465146</v>
      </c>
      <c r="CP76" s="1365">
        <f t="shared" si="88"/>
        <v>5465.1459999999997</v>
      </c>
      <c r="CS76" s="1364" t="s">
        <v>369</v>
      </c>
      <c r="CT76" s="1366">
        <v>4332746</v>
      </c>
      <c r="CU76" s="1366">
        <v>4226761</v>
      </c>
      <c r="CV76" s="1366">
        <v>4332746</v>
      </c>
      <c r="CW76" s="1366">
        <v>0</v>
      </c>
      <c r="CX76" s="1365">
        <f t="shared" si="89"/>
        <v>4332.7460000000001</v>
      </c>
      <c r="CY76" s="1365">
        <f t="shared" si="90"/>
        <v>4226.7610000000004</v>
      </c>
      <c r="CZ76" s="1365">
        <f t="shared" si="91"/>
        <v>4332.7460000000001</v>
      </c>
      <c r="DA76" s="1365">
        <f t="shared" si="92"/>
        <v>0</v>
      </c>
      <c r="DD76" s="1372" t="s">
        <v>575</v>
      </c>
      <c r="DE76" s="1365">
        <v>5910000</v>
      </c>
      <c r="DF76" s="1365">
        <f t="shared" si="93"/>
        <v>5910</v>
      </c>
      <c r="DJ76" s="1372" t="s">
        <v>369</v>
      </c>
      <c r="DK76" s="1365">
        <v>10915875</v>
      </c>
      <c r="DL76" s="1365">
        <v>9185556</v>
      </c>
      <c r="DM76" s="1365">
        <v>1730319</v>
      </c>
      <c r="DN76" s="1365">
        <v>4226761</v>
      </c>
      <c r="DO76" s="1365">
        <f t="shared" si="94"/>
        <v>10915.875</v>
      </c>
      <c r="DP76" s="1365">
        <f t="shared" si="95"/>
        <v>9185.5560000000005</v>
      </c>
      <c r="DQ76" s="1365">
        <f t="shared" si="96"/>
        <v>1730.319</v>
      </c>
      <c r="DR76" s="1365">
        <f t="shared" si="97"/>
        <v>4226.7610000000004</v>
      </c>
      <c r="DV76" s="1364" t="s">
        <v>377</v>
      </c>
      <c r="DW76" s="1366">
        <v>0</v>
      </c>
      <c r="DX76" s="1373">
        <f t="shared" si="98"/>
        <v>0</v>
      </c>
      <c r="EA76" s="1364" t="s">
        <v>369</v>
      </c>
      <c r="EB76" s="1366">
        <v>12073163</v>
      </c>
      <c r="EC76" s="1366">
        <v>10866575</v>
      </c>
      <c r="ED76" s="1366">
        <v>12073163</v>
      </c>
      <c r="EE76" s="1366">
        <v>0</v>
      </c>
      <c r="EF76" s="1367">
        <f t="shared" si="99"/>
        <v>12073.163</v>
      </c>
      <c r="EG76" s="1367">
        <f t="shared" si="100"/>
        <v>10866.575000000001</v>
      </c>
      <c r="EH76" s="1367">
        <f t="shared" si="101"/>
        <v>12073.163</v>
      </c>
      <c r="EI76" s="1367">
        <f t="shared" si="102"/>
        <v>0</v>
      </c>
      <c r="EL76" s="1372" t="s">
        <v>382</v>
      </c>
      <c r="EM76" s="1365">
        <v>1439808</v>
      </c>
      <c r="EN76" s="1365">
        <f t="shared" si="103"/>
        <v>1439.808</v>
      </c>
      <c r="EQ76" s="1364" t="s">
        <v>369</v>
      </c>
      <c r="ER76" s="1366">
        <v>12338533</v>
      </c>
      <c r="ES76" s="1366">
        <v>12338533</v>
      </c>
      <c r="ET76" s="1366">
        <v>0</v>
      </c>
      <c r="EU76" s="1366">
        <v>11967182</v>
      </c>
      <c r="EV76" s="1365">
        <f t="shared" si="104"/>
        <v>12338.532999999999</v>
      </c>
      <c r="EW76" s="1365">
        <f t="shared" si="105"/>
        <v>11967.182000000001</v>
      </c>
      <c r="EX76" s="1365">
        <f t="shared" si="106"/>
        <v>12338.532999999999</v>
      </c>
      <c r="EY76" s="1365">
        <f t="shared" si="107"/>
        <v>0</v>
      </c>
      <c r="FB76" s="1372" t="s">
        <v>388</v>
      </c>
      <c r="FC76" s="1365">
        <v>9952805</v>
      </c>
      <c r="FD76" s="1365">
        <f t="shared" si="108"/>
        <v>9952.8050000000003</v>
      </c>
      <c r="FF76" s="1372" t="s">
        <v>369</v>
      </c>
      <c r="FG76" s="1365">
        <v>17273820</v>
      </c>
      <c r="FH76" s="1365">
        <v>12403912</v>
      </c>
      <c r="FI76" s="1365">
        <v>17120262</v>
      </c>
      <c r="FJ76" s="1365">
        <v>153558</v>
      </c>
      <c r="FK76" s="1367">
        <f t="shared" si="109"/>
        <v>17273.82</v>
      </c>
      <c r="FL76" s="1367">
        <f t="shared" si="110"/>
        <v>12403.912</v>
      </c>
      <c r="FM76" s="1367">
        <f t="shared" si="111"/>
        <v>17120.261999999999</v>
      </c>
      <c r="FN76" s="1367">
        <f t="shared" si="112"/>
        <v>153.55799999999999</v>
      </c>
      <c r="FQ76" s="1364" t="s">
        <v>565</v>
      </c>
      <c r="FR76" s="1366">
        <v>484883</v>
      </c>
      <c r="FS76" s="1365">
        <f t="shared" si="113"/>
        <v>484.88299999999998</v>
      </c>
      <c r="FV76" s="1364" t="s">
        <v>369</v>
      </c>
      <c r="FW76" s="1366">
        <v>18812751</v>
      </c>
      <c r="FX76" s="1366">
        <v>17105671</v>
      </c>
      <c r="FY76" s="1366">
        <v>18395964</v>
      </c>
      <c r="FZ76" s="1366">
        <v>416787</v>
      </c>
      <c r="GA76" s="1367">
        <f t="shared" si="114"/>
        <v>18812.751</v>
      </c>
      <c r="GB76" s="1367">
        <f t="shared" si="115"/>
        <v>17105.670999999998</v>
      </c>
      <c r="GC76" s="1367">
        <f t="shared" si="116"/>
        <v>18395.964</v>
      </c>
      <c r="GD76" s="1367">
        <f t="shared" si="117"/>
        <v>416.78699999999998</v>
      </c>
    </row>
    <row r="77" spans="1:186" ht="15" customHeight="1" x14ac:dyDescent="0.2">
      <c r="A77" s="1364" t="s">
        <v>564</v>
      </c>
      <c r="B77" s="1366">
        <v>3600000</v>
      </c>
      <c r="C77" s="1366">
        <v>942929</v>
      </c>
      <c r="D77" s="1366">
        <v>2657071</v>
      </c>
      <c r="E77" s="1366">
        <v>0</v>
      </c>
      <c r="F77" s="1366">
        <f t="shared" si="59"/>
        <v>3725.9999999999995</v>
      </c>
      <c r="G77" s="1366">
        <f t="shared" si="60"/>
        <v>975.93151499999988</v>
      </c>
      <c r="H77" s="1366">
        <f t="shared" si="61"/>
        <v>2750.0684849999998</v>
      </c>
      <c r="I77" s="1366">
        <f t="shared" si="62"/>
        <v>0</v>
      </c>
      <c r="L77" s="1364" t="s">
        <v>390</v>
      </c>
      <c r="M77" s="1366">
        <v>21363163</v>
      </c>
      <c r="N77" s="1366">
        <f t="shared" si="63"/>
        <v>22110.873704999998</v>
      </c>
      <c r="Q77" s="1364" t="s">
        <v>564</v>
      </c>
      <c r="R77" s="1366">
        <v>2728480</v>
      </c>
      <c r="S77" s="1366">
        <v>1168819</v>
      </c>
      <c r="T77" s="1366">
        <v>1559661</v>
      </c>
      <c r="U77" s="1366">
        <v>940338</v>
      </c>
      <c r="V77" s="1365">
        <f t="shared" si="64"/>
        <v>2823.9767999999999</v>
      </c>
      <c r="W77" s="1365">
        <f t="shared" si="65"/>
        <v>1209.7276649999999</v>
      </c>
      <c r="X77" s="1365">
        <f t="shared" si="66"/>
        <v>1614.249135</v>
      </c>
      <c r="Y77" s="1365">
        <f t="shared" si="67"/>
        <v>973.24982999999986</v>
      </c>
      <c r="AB77" s="1364" t="s">
        <v>379</v>
      </c>
      <c r="AC77" s="1366">
        <v>5465146</v>
      </c>
      <c r="AD77" s="1365">
        <f t="shared" si="68"/>
        <v>5656.4261099999994</v>
      </c>
      <c r="AG77" s="1364" t="s">
        <v>563</v>
      </c>
      <c r="AH77" s="1366">
        <v>582267</v>
      </c>
      <c r="AI77" s="1366">
        <v>0</v>
      </c>
      <c r="AJ77" s="1366">
        <v>582267</v>
      </c>
      <c r="AK77" s="1366">
        <v>0</v>
      </c>
      <c r="AL77" s="1365">
        <f t="shared" si="69"/>
        <v>602.646345</v>
      </c>
      <c r="AM77" s="1365">
        <f t="shared" si="70"/>
        <v>0</v>
      </c>
      <c r="AN77" s="1365">
        <f t="shared" si="71"/>
        <v>602.646345</v>
      </c>
      <c r="AO77" s="1365">
        <f t="shared" si="72"/>
        <v>0</v>
      </c>
      <c r="AR77" s="1364" t="s">
        <v>568</v>
      </c>
      <c r="AS77" s="1365">
        <v>9407418</v>
      </c>
      <c r="AT77" s="1365">
        <f t="shared" si="73"/>
        <v>9736.6776299999983</v>
      </c>
      <c r="AW77" s="1364" t="s">
        <v>563</v>
      </c>
      <c r="AX77" s="1366">
        <v>582267</v>
      </c>
      <c r="AY77" s="1366">
        <v>582267</v>
      </c>
      <c r="AZ77" s="1366">
        <v>582267</v>
      </c>
      <c r="BA77" s="1366">
        <v>0</v>
      </c>
      <c r="BB77" s="1365">
        <f t="shared" si="74"/>
        <v>602.646345</v>
      </c>
      <c r="BC77" s="1365">
        <f t="shared" si="75"/>
        <v>602.646345</v>
      </c>
      <c r="BD77" s="1365">
        <f t="shared" si="76"/>
        <v>602.646345</v>
      </c>
      <c r="BE77" s="1365">
        <f t="shared" si="77"/>
        <v>0</v>
      </c>
      <c r="BH77" s="1364" t="s">
        <v>390</v>
      </c>
      <c r="BI77" s="1365">
        <v>69677483</v>
      </c>
      <c r="BJ77" s="1365">
        <f t="shared" si="78"/>
        <v>72116.194904999982</v>
      </c>
      <c r="BM77" s="1364" t="s">
        <v>563</v>
      </c>
      <c r="BN77" s="1365">
        <v>582267</v>
      </c>
      <c r="BO77" s="1365">
        <v>582267</v>
      </c>
      <c r="BP77" s="1365">
        <v>582267</v>
      </c>
      <c r="BQ77" s="1365">
        <v>0</v>
      </c>
      <c r="BR77" s="1365">
        <f t="shared" si="79"/>
        <v>602.646345</v>
      </c>
      <c r="BS77" s="1365">
        <f t="shared" si="80"/>
        <v>602.646345</v>
      </c>
      <c r="BT77" s="1365">
        <f t="shared" si="81"/>
        <v>602.646345</v>
      </c>
      <c r="BU77" s="1365">
        <f t="shared" si="82"/>
        <v>0</v>
      </c>
      <c r="BX77" s="1372" t="s">
        <v>382</v>
      </c>
      <c r="BY77" s="1365">
        <v>5766995</v>
      </c>
      <c r="BZ77" s="1365">
        <f t="shared" si="83"/>
        <v>5968.8398249999991</v>
      </c>
      <c r="CC77" s="1365" t="s">
        <v>371</v>
      </c>
      <c r="CD77" s="1365">
        <v>18347622</v>
      </c>
      <c r="CE77" s="1365">
        <v>18347622</v>
      </c>
      <c r="CF77" s="1365">
        <v>18347622</v>
      </c>
      <c r="CG77" s="1365">
        <v>0</v>
      </c>
      <c r="CH77" s="1365">
        <f t="shared" si="84"/>
        <v>18989.788769999999</v>
      </c>
      <c r="CI77" s="1365">
        <f t="shared" si="85"/>
        <v>18989.788769999999</v>
      </c>
      <c r="CJ77" s="1365">
        <f t="shared" si="86"/>
        <v>18989.788769999999</v>
      </c>
      <c r="CK77" s="1365">
        <f t="shared" si="87"/>
        <v>0</v>
      </c>
      <c r="CN77" s="1372" t="s">
        <v>381</v>
      </c>
      <c r="CO77" s="1365">
        <v>474317</v>
      </c>
      <c r="CP77" s="1365">
        <f t="shared" si="88"/>
        <v>474.31700000000001</v>
      </c>
      <c r="CS77" s="1364" t="s">
        <v>780</v>
      </c>
      <c r="CT77" s="1366">
        <v>0</v>
      </c>
      <c r="CU77" s="1366">
        <v>0</v>
      </c>
      <c r="CV77" s="1366">
        <v>0</v>
      </c>
      <c r="CW77" s="1366">
        <v>0</v>
      </c>
      <c r="CX77" s="1365">
        <f t="shared" si="89"/>
        <v>0</v>
      </c>
      <c r="CY77" s="1365">
        <f t="shared" si="90"/>
        <v>0</v>
      </c>
      <c r="CZ77" s="1365">
        <f t="shared" si="91"/>
        <v>0</v>
      </c>
      <c r="DA77" s="1365">
        <f t="shared" si="92"/>
        <v>0</v>
      </c>
      <c r="DD77" s="1372" t="s">
        <v>389</v>
      </c>
      <c r="DE77" s="1365">
        <v>41424647</v>
      </c>
      <c r="DF77" s="1365">
        <f t="shared" si="93"/>
        <v>41424.646999999997</v>
      </c>
      <c r="DJ77" s="1372" t="s">
        <v>780</v>
      </c>
      <c r="DK77" s="1365">
        <v>0</v>
      </c>
      <c r="DL77" s="1365">
        <v>0</v>
      </c>
      <c r="DM77" s="1365">
        <v>0</v>
      </c>
      <c r="DN77" s="1365">
        <v>0</v>
      </c>
      <c r="DO77" s="1365">
        <f t="shared" si="94"/>
        <v>0</v>
      </c>
      <c r="DP77" s="1365">
        <f t="shared" si="95"/>
        <v>0</v>
      </c>
      <c r="DQ77" s="1365">
        <f t="shared" si="96"/>
        <v>0</v>
      </c>
      <c r="DR77" s="1365">
        <f t="shared" si="97"/>
        <v>0</v>
      </c>
      <c r="DV77" s="1364" t="s">
        <v>378</v>
      </c>
      <c r="DW77" s="1366">
        <v>1373090</v>
      </c>
      <c r="DX77" s="1373">
        <f t="shared" si="98"/>
        <v>1373.09</v>
      </c>
      <c r="EA77" s="1364" t="s">
        <v>780</v>
      </c>
      <c r="EB77" s="1366">
        <v>0</v>
      </c>
      <c r="EC77" s="1366">
        <v>0</v>
      </c>
      <c r="ED77" s="1366">
        <v>0</v>
      </c>
      <c r="EE77" s="1366">
        <v>0</v>
      </c>
      <c r="EF77" s="1367">
        <f t="shared" si="99"/>
        <v>0</v>
      </c>
      <c r="EG77" s="1367">
        <f t="shared" si="100"/>
        <v>0</v>
      </c>
      <c r="EH77" s="1367">
        <f t="shared" si="101"/>
        <v>0</v>
      </c>
      <c r="EI77" s="1367">
        <f t="shared" si="102"/>
        <v>0</v>
      </c>
      <c r="EL77" s="1372" t="s">
        <v>569</v>
      </c>
      <c r="EM77" s="1365">
        <v>0</v>
      </c>
      <c r="EN77" s="1365">
        <f t="shared" si="103"/>
        <v>0</v>
      </c>
      <c r="EQ77" s="1364" t="s">
        <v>780</v>
      </c>
      <c r="ER77" s="1366">
        <v>0</v>
      </c>
      <c r="ES77" s="1366">
        <v>0</v>
      </c>
      <c r="ET77" s="1366">
        <v>0</v>
      </c>
      <c r="EU77" s="1366">
        <v>0</v>
      </c>
      <c r="EV77" s="1365">
        <f t="shared" si="104"/>
        <v>0</v>
      </c>
      <c r="EW77" s="1365">
        <f t="shared" si="105"/>
        <v>0</v>
      </c>
      <c r="EX77" s="1365">
        <f t="shared" si="106"/>
        <v>0</v>
      </c>
      <c r="EY77" s="1365">
        <f t="shared" si="107"/>
        <v>0</v>
      </c>
      <c r="FB77" s="1372" t="s">
        <v>574</v>
      </c>
      <c r="FC77" s="1365">
        <v>19318380</v>
      </c>
      <c r="FD77" s="1365">
        <f t="shared" si="108"/>
        <v>19318.38</v>
      </c>
      <c r="FF77" s="1372" t="s">
        <v>370</v>
      </c>
      <c r="FG77" s="1365">
        <v>270000</v>
      </c>
      <c r="FH77" s="1365">
        <v>0</v>
      </c>
      <c r="FI77" s="1365">
        <v>0</v>
      </c>
      <c r="FJ77" s="1365">
        <v>270000</v>
      </c>
      <c r="FK77" s="1367">
        <f t="shared" si="109"/>
        <v>270</v>
      </c>
      <c r="FL77" s="1367">
        <f t="shared" si="110"/>
        <v>0</v>
      </c>
      <c r="FM77" s="1367">
        <f t="shared" si="111"/>
        <v>0</v>
      </c>
      <c r="FN77" s="1367">
        <f t="shared" si="112"/>
        <v>270</v>
      </c>
      <c r="FQ77" s="1364" t="s">
        <v>566</v>
      </c>
      <c r="FR77" s="1366">
        <v>702801</v>
      </c>
      <c r="FS77" s="1365">
        <f t="shared" si="113"/>
        <v>702.80100000000004</v>
      </c>
      <c r="FV77" s="1364" t="s">
        <v>370</v>
      </c>
      <c r="FW77" s="1366">
        <v>114468</v>
      </c>
      <c r="FX77" s="1366">
        <v>114468</v>
      </c>
      <c r="FY77" s="1366">
        <v>114468</v>
      </c>
      <c r="FZ77" s="1366">
        <v>0</v>
      </c>
      <c r="GA77" s="1367">
        <f t="shared" si="114"/>
        <v>114.468</v>
      </c>
      <c r="GB77" s="1367">
        <f t="shared" si="115"/>
        <v>114.468</v>
      </c>
      <c r="GC77" s="1367">
        <f t="shared" si="116"/>
        <v>114.468</v>
      </c>
      <c r="GD77" s="1367">
        <f t="shared" si="117"/>
        <v>0</v>
      </c>
    </row>
    <row r="78" spans="1:186" ht="15" customHeight="1" x14ac:dyDescent="0.2">
      <c r="A78" s="1364" t="s">
        <v>565</v>
      </c>
      <c r="B78" s="1366">
        <v>500000</v>
      </c>
      <c r="C78" s="1366">
        <v>0</v>
      </c>
      <c r="D78" s="1366">
        <v>500000</v>
      </c>
      <c r="E78" s="1366">
        <v>0</v>
      </c>
      <c r="F78" s="1366">
        <f t="shared" si="59"/>
        <v>517.5</v>
      </c>
      <c r="G78" s="1366">
        <f t="shared" si="60"/>
        <v>0</v>
      </c>
      <c r="H78" s="1366">
        <f t="shared" si="61"/>
        <v>517.5</v>
      </c>
      <c r="I78" s="1366">
        <f t="shared" si="62"/>
        <v>0</v>
      </c>
      <c r="L78" s="1364" t="s">
        <v>391</v>
      </c>
      <c r="M78" s="1366">
        <v>18596403</v>
      </c>
      <c r="N78" s="1366">
        <f t="shared" si="63"/>
        <v>19247.277104999997</v>
      </c>
      <c r="Q78" s="1364" t="s">
        <v>565</v>
      </c>
      <c r="R78" s="1366">
        <v>500000</v>
      </c>
      <c r="S78" s="1366">
        <v>0</v>
      </c>
      <c r="T78" s="1366">
        <v>500000</v>
      </c>
      <c r="U78" s="1366">
        <v>0</v>
      </c>
      <c r="V78" s="1365">
        <f t="shared" si="64"/>
        <v>517.5</v>
      </c>
      <c r="W78" s="1365">
        <f t="shared" si="65"/>
        <v>0</v>
      </c>
      <c r="X78" s="1365">
        <f t="shared" si="66"/>
        <v>517.5</v>
      </c>
      <c r="Y78" s="1365">
        <f t="shared" si="67"/>
        <v>0</v>
      </c>
      <c r="AB78" s="1364" t="s">
        <v>380</v>
      </c>
      <c r="AC78" s="1366">
        <v>0</v>
      </c>
      <c r="AD78" s="1365">
        <f t="shared" si="68"/>
        <v>0</v>
      </c>
      <c r="AG78" s="1364" t="s">
        <v>564</v>
      </c>
      <c r="AH78" s="1366">
        <v>1168819</v>
      </c>
      <c r="AI78" s="1366">
        <v>1010548</v>
      </c>
      <c r="AJ78" s="1366">
        <v>1168819</v>
      </c>
      <c r="AK78" s="1366">
        <v>0</v>
      </c>
      <c r="AL78" s="1365">
        <f t="shared" si="69"/>
        <v>1209.7276649999999</v>
      </c>
      <c r="AM78" s="1365">
        <f t="shared" si="70"/>
        <v>1045.9171799999999</v>
      </c>
      <c r="AN78" s="1365">
        <f t="shared" si="71"/>
        <v>1209.7276649999999</v>
      </c>
      <c r="AO78" s="1365">
        <f t="shared" si="72"/>
        <v>0</v>
      </c>
      <c r="AR78" s="1364" t="s">
        <v>382</v>
      </c>
      <c r="AS78" s="1365">
        <v>4051542</v>
      </c>
      <c r="AT78" s="1365">
        <f t="shared" si="73"/>
        <v>4193.3459699999994</v>
      </c>
      <c r="AW78" s="1364" t="s">
        <v>564</v>
      </c>
      <c r="AX78" s="1366">
        <v>1168819</v>
      </c>
      <c r="AY78" s="1366">
        <v>1168819</v>
      </c>
      <c r="AZ78" s="1366">
        <v>1168818</v>
      </c>
      <c r="BA78" s="1366">
        <v>0</v>
      </c>
      <c r="BB78" s="1365">
        <f t="shared" si="74"/>
        <v>1209.7276649999999</v>
      </c>
      <c r="BC78" s="1365">
        <f t="shared" si="75"/>
        <v>1209.7276649999999</v>
      </c>
      <c r="BD78" s="1365">
        <f t="shared" si="76"/>
        <v>1209.7266299999999</v>
      </c>
      <c r="BE78" s="1365">
        <f t="shared" si="77"/>
        <v>0</v>
      </c>
      <c r="BH78" s="1364" t="s">
        <v>391</v>
      </c>
      <c r="BI78" s="1365">
        <v>63726125</v>
      </c>
      <c r="BJ78" s="1365">
        <f t="shared" si="78"/>
        <v>65956.539374999993</v>
      </c>
      <c r="BM78" s="1364" t="s">
        <v>564</v>
      </c>
      <c r="BN78" s="1365">
        <v>5119233</v>
      </c>
      <c r="BO78" s="1365">
        <v>1168818</v>
      </c>
      <c r="BP78" s="1365">
        <v>1168819</v>
      </c>
      <c r="BQ78" s="1365">
        <v>3950414</v>
      </c>
      <c r="BR78" s="1365">
        <f t="shared" si="79"/>
        <v>5298.4061549999997</v>
      </c>
      <c r="BS78" s="1365">
        <f t="shared" si="80"/>
        <v>1209.7266299999999</v>
      </c>
      <c r="BT78" s="1365">
        <f t="shared" si="81"/>
        <v>1209.7276649999999</v>
      </c>
      <c r="BU78" s="1365">
        <f t="shared" si="82"/>
        <v>4088.6784899999998</v>
      </c>
      <c r="BX78" s="1372" t="s">
        <v>569</v>
      </c>
      <c r="BY78" s="1365">
        <v>3529915</v>
      </c>
      <c r="BZ78" s="1365">
        <f t="shared" si="83"/>
        <v>3653.4620249999998</v>
      </c>
      <c r="CC78" s="1365" t="s">
        <v>563</v>
      </c>
      <c r="CD78" s="1365">
        <v>582267</v>
      </c>
      <c r="CE78" s="1365">
        <v>582267</v>
      </c>
      <c r="CF78" s="1365">
        <v>582267</v>
      </c>
      <c r="CG78" s="1365">
        <v>0</v>
      </c>
      <c r="CH78" s="1365">
        <f t="shared" si="84"/>
        <v>602.646345</v>
      </c>
      <c r="CI78" s="1365">
        <f t="shared" si="85"/>
        <v>602.646345</v>
      </c>
      <c r="CJ78" s="1365">
        <f t="shared" si="86"/>
        <v>602.646345</v>
      </c>
      <c r="CK78" s="1365">
        <f t="shared" si="87"/>
        <v>0</v>
      </c>
      <c r="CN78" s="1372" t="s">
        <v>568</v>
      </c>
      <c r="CO78" s="1365">
        <v>3135806</v>
      </c>
      <c r="CP78" s="1365">
        <f t="shared" si="88"/>
        <v>3135.806</v>
      </c>
      <c r="CS78" s="1364" t="s">
        <v>562</v>
      </c>
      <c r="CT78" s="1366">
        <v>2507047</v>
      </c>
      <c r="CU78" s="1366">
        <v>1677900</v>
      </c>
      <c r="CV78" s="1366">
        <v>2507047</v>
      </c>
      <c r="CW78" s="1366">
        <v>0</v>
      </c>
      <c r="CX78" s="1365">
        <f t="shared" si="89"/>
        <v>2507.047</v>
      </c>
      <c r="CY78" s="1365">
        <f t="shared" si="90"/>
        <v>1677.9</v>
      </c>
      <c r="CZ78" s="1365">
        <f t="shared" si="91"/>
        <v>2507.047</v>
      </c>
      <c r="DA78" s="1365">
        <f t="shared" si="92"/>
        <v>0</v>
      </c>
      <c r="DD78" s="1372" t="s">
        <v>390</v>
      </c>
      <c r="DE78" s="1365">
        <v>80904206</v>
      </c>
      <c r="DF78" s="1365">
        <f t="shared" si="93"/>
        <v>80904.206000000006</v>
      </c>
      <c r="DJ78" s="1372" t="s">
        <v>562</v>
      </c>
      <c r="DK78" s="1365">
        <v>2507047</v>
      </c>
      <c r="DL78" s="1365">
        <v>2507047</v>
      </c>
      <c r="DM78" s="1365">
        <v>0</v>
      </c>
      <c r="DN78" s="1365">
        <v>2507047</v>
      </c>
      <c r="DO78" s="1365">
        <f t="shared" si="94"/>
        <v>2507.047</v>
      </c>
      <c r="DP78" s="1365">
        <f t="shared" si="95"/>
        <v>2507.047</v>
      </c>
      <c r="DQ78" s="1365">
        <f t="shared" si="96"/>
        <v>0</v>
      </c>
      <c r="DR78" s="1365">
        <f t="shared" si="97"/>
        <v>2507.047</v>
      </c>
      <c r="DV78" s="1364" t="s">
        <v>379</v>
      </c>
      <c r="DW78" s="1366">
        <v>5465146</v>
      </c>
      <c r="DX78" s="1373">
        <f t="shared" si="98"/>
        <v>5465.1459999999997</v>
      </c>
      <c r="EA78" s="1364" t="s">
        <v>562</v>
      </c>
      <c r="EB78" s="1366">
        <v>2507047</v>
      </c>
      <c r="EC78" s="1366">
        <v>2507047</v>
      </c>
      <c r="ED78" s="1366">
        <v>2507047</v>
      </c>
      <c r="EE78" s="1366">
        <v>0</v>
      </c>
      <c r="EF78" s="1367">
        <f t="shared" si="99"/>
        <v>2507.047</v>
      </c>
      <c r="EG78" s="1367">
        <f t="shared" si="100"/>
        <v>2507.047</v>
      </c>
      <c r="EH78" s="1367">
        <f t="shared" si="101"/>
        <v>2507.047</v>
      </c>
      <c r="EI78" s="1367">
        <f t="shared" si="102"/>
        <v>0</v>
      </c>
      <c r="EL78" s="1372" t="s">
        <v>570</v>
      </c>
      <c r="EM78" s="1365">
        <v>971629</v>
      </c>
      <c r="EN78" s="1365">
        <f t="shared" si="103"/>
        <v>971.62900000000002</v>
      </c>
      <c r="EQ78" s="1364" t="s">
        <v>562</v>
      </c>
      <c r="ER78" s="1366">
        <v>2507047</v>
      </c>
      <c r="ES78" s="1366">
        <v>2507047</v>
      </c>
      <c r="ET78" s="1366">
        <v>0</v>
      </c>
      <c r="EU78" s="1366">
        <v>2507047</v>
      </c>
      <c r="EV78" s="1365">
        <f t="shared" si="104"/>
        <v>2507.047</v>
      </c>
      <c r="EW78" s="1365">
        <f t="shared" si="105"/>
        <v>2507.047</v>
      </c>
      <c r="EX78" s="1365">
        <f t="shared" si="106"/>
        <v>2507.047</v>
      </c>
      <c r="EY78" s="1365">
        <f t="shared" si="107"/>
        <v>0</v>
      </c>
      <c r="FB78" s="1372" t="s">
        <v>575</v>
      </c>
      <c r="FC78" s="1365">
        <v>6080000</v>
      </c>
      <c r="FD78" s="1365">
        <f t="shared" si="108"/>
        <v>6080</v>
      </c>
      <c r="FF78" s="1372" t="s">
        <v>780</v>
      </c>
      <c r="FG78" s="1365">
        <v>260000</v>
      </c>
      <c r="FH78" s="1365">
        <v>0</v>
      </c>
      <c r="FI78" s="1365">
        <v>0</v>
      </c>
      <c r="FJ78" s="1365">
        <v>260000</v>
      </c>
      <c r="FK78" s="1367">
        <f t="shared" si="109"/>
        <v>260</v>
      </c>
      <c r="FL78" s="1367">
        <f t="shared" si="110"/>
        <v>0</v>
      </c>
      <c r="FM78" s="1367">
        <f t="shared" si="111"/>
        <v>0</v>
      </c>
      <c r="FN78" s="1367">
        <f t="shared" si="112"/>
        <v>260</v>
      </c>
      <c r="FQ78" s="1364" t="s">
        <v>372</v>
      </c>
      <c r="FR78" s="1366">
        <v>4193717</v>
      </c>
      <c r="FS78" s="1365">
        <f t="shared" si="113"/>
        <v>4193.7169999999996</v>
      </c>
      <c r="FV78" s="1364" t="s">
        <v>780</v>
      </c>
      <c r="FW78" s="1366">
        <v>0</v>
      </c>
      <c r="FX78" s="1366">
        <v>0</v>
      </c>
      <c r="FY78" s="1366">
        <v>0</v>
      </c>
      <c r="FZ78" s="1366">
        <v>0</v>
      </c>
      <c r="GA78" s="1367">
        <f t="shared" si="114"/>
        <v>0</v>
      </c>
      <c r="GB78" s="1367">
        <f t="shared" si="115"/>
        <v>0</v>
      </c>
      <c r="GC78" s="1367">
        <f t="shared" si="116"/>
        <v>0</v>
      </c>
      <c r="GD78" s="1367">
        <f t="shared" si="117"/>
        <v>0</v>
      </c>
    </row>
    <row r="79" spans="1:186" ht="15" customHeight="1" x14ac:dyDescent="0.2">
      <c r="A79" s="1364" t="s">
        <v>566</v>
      </c>
      <c r="B79" s="1366">
        <v>5147900</v>
      </c>
      <c r="C79" s="1366">
        <v>1127700</v>
      </c>
      <c r="D79" s="1366">
        <v>4020200</v>
      </c>
      <c r="E79" s="1366">
        <v>741700</v>
      </c>
      <c r="F79" s="1366">
        <f t="shared" si="59"/>
        <v>5328.0764999999992</v>
      </c>
      <c r="G79" s="1366">
        <f t="shared" si="60"/>
        <v>1167.1695</v>
      </c>
      <c r="H79" s="1366">
        <f t="shared" si="61"/>
        <v>4160.9069999999992</v>
      </c>
      <c r="I79" s="1366">
        <f t="shared" si="62"/>
        <v>767.65949999999998</v>
      </c>
      <c r="L79" s="1364" t="s">
        <v>577</v>
      </c>
      <c r="M79" s="1366">
        <v>1725510</v>
      </c>
      <c r="N79" s="1366">
        <f t="shared" si="63"/>
        <v>1785.9028499999999</v>
      </c>
      <c r="Q79" s="1364" t="s">
        <v>566</v>
      </c>
      <c r="R79" s="1366">
        <v>5147900</v>
      </c>
      <c r="S79" s="1366">
        <v>1127700</v>
      </c>
      <c r="T79" s="1366">
        <v>4020200</v>
      </c>
      <c r="U79" s="1366">
        <v>1127700</v>
      </c>
      <c r="V79" s="1365">
        <f t="shared" si="64"/>
        <v>5328.0764999999992</v>
      </c>
      <c r="W79" s="1365">
        <f t="shared" si="65"/>
        <v>1167.1695</v>
      </c>
      <c r="X79" s="1365">
        <f t="shared" si="66"/>
        <v>4160.9069999999992</v>
      </c>
      <c r="Y79" s="1365">
        <f t="shared" si="67"/>
        <v>1167.1695</v>
      </c>
      <c r="AB79" s="1364" t="s">
        <v>381</v>
      </c>
      <c r="AC79" s="1366">
        <v>2845902</v>
      </c>
      <c r="AD79" s="1365">
        <f t="shared" si="68"/>
        <v>2945.50857</v>
      </c>
      <c r="AG79" s="1364" t="s">
        <v>565</v>
      </c>
      <c r="AH79" s="1366">
        <v>500000</v>
      </c>
      <c r="AI79" s="1366">
        <v>0</v>
      </c>
      <c r="AJ79" s="1366">
        <v>0</v>
      </c>
      <c r="AK79" s="1366">
        <v>500000</v>
      </c>
      <c r="AL79" s="1365">
        <f t="shared" si="69"/>
        <v>517.5</v>
      </c>
      <c r="AM79" s="1365">
        <f t="shared" si="70"/>
        <v>0</v>
      </c>
      <c r="AN79" s="1365">
        <f t="shared" si="71"/>
        <v>0</v>
      </c>
      <c r="AO79" s="1365">
        <f t="shared" si="72"/>
        <v>517.5</v>
      </c>
      <c r="AR79" s="1364" t="s">
        <v>569</v>
      </c>
      <c r="AS79" s="1365">
        <v>1729974</v>
      </c>
      <c r="AT79" s="1365">
        <f t="shared" si="73"/>
        <v>1790.5230899999997</v>
      </c>
      <c r="AW79" s="1364" t="s">
        <v>565</v>
      </c>
      <c r="AX79" s="1366">
        <v>100000</v>
      </c>
      <c r="AY79" s="1366">
        <v>0</v>
      </c>
      <c r="AZ79" s="1366">
        <v>0</v>
      </c>
      <c r="BA79" s="1366">
        <v>100000</v>
      </c>
      <c r="BB79" s="1365">
        <f t="shared" si="74"/>
        <v>103.49999999999999</v>
      </c>
      <c r="BC79" s="1365">
        <f t="shared" si="75"/>
        <v>0</v>
      </c>
      <c r="BD79" s="1365">
        <f t="shared" si="76"/>
        <v>0</v>
      </c>
      <c r="BE79" s="1365">
        <f t="shared" si="77"/>
        <v>103.49999999999999</v>
      </c>
      <c r="BH79" s="1364" t="s">
        <v>577</v>
      </c>
      <c r="BI79" s="1365">
        <v>0</v>
      </c>
      <c r="BJ79" s="1365">
        <f t="shared" si="78"/>
        <v>0</v>
      </c>
      <c r="BM79" s="1364" t="s">
        <v>565</v>
      </c>
      <c r="BN79" s="1365">
        <v>196409</v>
      </c>
      <c r="BO79" s="1365">
        <v>0</v>
      </c>
      <c r="BP79" s="1365">
        <v>196409</v>
      </c>
      <c r="BQ79" s="1365">
        <v>0</v>
      </c>
      <c r="BR79" s="1365">
        <f t="shared" si="79"/>
        <v>203.28331499999999</v>
      </c>
      <c r="BS79" s="1365">
        <f t="shared" si="80"/>
        <v>0</v>
      </c>
      <c r="BT79" s="1365">
        <f t="shared" si="81"/>
        <v>203.28331499999999</v>
      </c>
      <c r="BU79" s="1365">
        <f t="shared" si="82"/>
        <v>0</v>
      </c>
      <c r="BX79" s="1372" t="s">
        <v>570</v>
      </c>
      <c r="BY79" s="1365">
        <v>780570</v>
      </c>
      <c r="BZ79" s="1365">
        <f t="shared" si="83"/>
        <v>807.88995</v>
      </c>
      <c r="CC79" s="1365" t="s">
        <v>564</v>
      </c>
      <c r="CD79" s="1365">
        <v>5919233</v>
      </c>
      <c r="CE79" s="1365">
        <v>1168818</v>
      </c>
      <c r="CF79" s="1365">
        <v>1168819</v>
      </c>
      <c r="CG79" s="1365">
        <v>4750414</v>
      </c>
      <c r="CH79" s="1365">
        <f t="shared" si="84"/>
        <v>6126.4061549999997</v>
      </c>
      <c r="CI79" s="1365">
        <f t="shared" si="85"/>
        <v>1209.7266299999999</v>
      </c>
      <c r="CJ79" s="1365">
        <f t="shared" si="86"/>
        <v>1209.7276649999999</v>
      </c>
      <c r="CK79" s="1365">
        <f t="shared" si="87"/>
        <v>4916.6784899999993</v>
      </c>
      <c r="CN79" s="1372" t="s">
        <v>382</v>
      </c>
      <c r="CO79" s="1365">
        <v>13413147</v>
      </c>
      <c r="CP79" s="1365">
        <f t="shared" si="88"/>
        <v>13413.147000000001</v>
      </c>
      <c r="CS79" s="1364" t="s">
        <v>371</v>
      </c>
      <c r="CT79" s="1366">
        <v>18347622</v>
      </c>
      <c r="CU79" s="1366">
        <v>18347622</v>
      </c>
      <c r="CV79" s="1366">
        <v>18347622</v>
      </c>
      <c r="CW79" s="1366">
        <v>0</v>
      </c>
      <c r="CX79" s="1365">
        <f t="shared" si="89"/>
        <v>18347.621999999999</v>
      </c>
      <c r="CY79" s="1365">
        <f t="shared" si="90"/>
        <v>18347.621999999999</v>
      </c>
      <c r="CZ79" s="1365">
        <f t="shared" si="91"/>
        <v>18347.621999999999</v>
      </c>
      <c r="DA79" s="1365">
        <f t="shared" si="92"/>
        <v>0</v>
      </c>
      <c r="DD79" s="1372" t="s">
        <v>391</v>
      </c>
      <c r="DE79" s="1365">
        <v>61600572</v>
      </c>
      <c r="DF79" s="1365">
        <f t="shared" si="93"/>
        <v>61600.572</v>
      </c>
      <c r="DJ79" s="1372" t="s">
        <v>371</v>
      </c>
      <c r="DK79" s="1365">
        <v>26807213</v>
      </c>
      <c r="DL79" s="1365">
        <v>26801650</v>
      </c>
      <c r="DM79" s="1365">
        <v>5563</v>
      </c>
      <c r="DN79" s="1365">
        <v>18437622</v>
      </c>
      <c r="DO79" s="1365">
        <f t="shared" si="94"/>
        <v>26807.213</v>
      </c>
      <c r="DP79" s="1365">
        <f t="shared" si="95"/>
        <v>26801.65</v>
      </c>
      <c r="DQ79" s="1365">
        <f t="shared" si="96"/>
        <v>5.5629999999999997</v>
      </c>
      <c r="DR79" s="1365">
        <f t="shared" si="97"/>
        <v>18437.621999999999</v>
      </c>
      <c r="DV79" s="1364" t="s">
        <v>380</v>
      </c>
      <c r="DW79" s="1366">
        <v>5044080</v>
      </c>
      <c r="DX79" s="1373">
        <f t="shared" si="98"/>
        <v>5044.08</v>
      </c>
      <c r="EA79" s="1364" t="s">
        <v>371</v>
      </c>
      <c r="EB79" s="1366">
        <v>26801650</v>
      </c>
      <c r="EC79" s="1366">
        <v>26801650</v>
      </c>
      <c r="ED79" s="1366">
        <v>26801650</v>
      </c>
      <c r="EE79" s="1366">
        <v>0</v>
      </c>
      <c r="EF79" s="1367">
        <f t="shared" si="99"/>
        <v>26801.65</v>
      </c>
      <c r="EG79" s="1367">
        <f t="shared" si="100"/>
        <v>26801.65</v>
      </c>
      <c r="EH79" s="1367">
        <f t="shared" si="101"/>
        <v>26801.65</v>
      </c>
      <c r="EI79" s="1367">
        <f t="shared" si="102"/>
        <v>0</v>
      </c>
      <c r="EL79" s="1372" t="s">
        <v>573</v>
      </c>
      <c r="EM79" s="1365">
        <v>468179</v>
      </c>
      <c r="EN79" s="1365">
        <f t="shared" si="103"/>
        <v>468.17899999999997</v>
      </c>
      <c r="EQ79" s="1364" t="s">
        <v>371</v>
      </c>
      <c r="ER79" s="1366">
        <v>26871810</v>
      </c>
      <c r="ES79" s="1366">
        <v>26871810</v>
      </c>
      <c r="ET79" s="1366">
        <v>0</v>
      </c>
      <c r="EU79" s="1366">
        <v>26871810</v>
      </c>
      <c r="EV79" s="1365">
        <f t="shared" si="104"/>
        <v>26871.81</v>
      </c>
      <c r="EW79" s="1365">
        <f t="shared" si="105"/>
        <v>26871.81</v>
      </c>
      <c r="EX79" s="1365">
        <f t="shared" si="106"/>
        <v>26871.81</v>
      </c>
      <c r="EY79" s="1365">
        <f t="shared" si="107"/>
        <v>0</v>
      </c>
      <c r="FB79" s="1372" t="s">
        <v>389</v>
      </c>
      <c r="FC79" s="1365">
        <v>106690548</v>
      </c>
      <c r="FD79" s="1365">
        <f t="shared" si="108"/>
        <v>106690.548</v>
      </c>
      <c r="FF79" s="1372" t="s">
        <v>562</v>
      </c>
      <c r="FG79" s="1365">
        <v>2507047</v>
      </c>
      <c r="FH79" s="1365">
        <v>2507047</v>
      </c>
      <c r="FI79" s="1365">
        <v>2507047</v>
      </c>
      <c r="FJ79" s="1365">
        <v>0</v>
      </c>
      <c r="FK79" s="1367">
        <f t="shared" si="109"/>
        <v>2507.047</v>
      </c>
      <c r="FL79" s="1367">
        <f t="shared" si="110"/>
        <v>2507.047</v>
      </c>
      <c r="FM79" s="1367">
        <f t="shared" si="111"/>
        <v>2507.047</v>
      </c>
      <c r="FN79" s="1367">
        <f t="shared" si="112"/>
        <v>0</v>
      </c>
      <c r="FQ79" s="1364" t="s">
        <v>373</v>
      </c>
      <c r="FR79" s="1366">
        <v>148750</v>
      </c>
      <c r="FS79" s="1365">
        <f t="shared" si="113"/>
        <v>148.75</v>
      </c>
      <c r="FV79" s="1364" t="s">
        <v>562</v>
      </c>
      <c r="FW79" s="1366">
        <v>2507047</v>
      </c>
      <c r="FX79" s="1366">
        <v>2507047</v>
      </c>
      <c r="FY79" s="1366">
        <v>2507047</v>
      </c>
      <c r="FZ79" s="1366">
        <v>0</v>
      </c>
      <c r="GA79" s="1367">
        <f t="shared" si="114"/>
        <v>2507.047</v>
      </c>
      <c r="GB79" s="1367">
        <f t="shared" si="115"/>
        <v>2507.047</v>
      </c>
      <c r="GC79" s="1367">
        <f t="shared" si="116"/>
        <v>2507.047</v>
      </c>
      <c r="GD79" s="1367">
        <f t="shared" si="117"/>
        <v>0</v>
      </c>
    </row>
    <row r="80" spans="1:186" ht="15" customHeight="1" x14ac:dyDescent="0.2">
      <c r="A80" s="1364" t="s">
        <v>372</v>
      </c>
      <c r="B80" s="1366">
        <v>40000</v>
      </c>
      <c r="C80" s="1366">
        <v>0</v>
      </c>
      <c r="D80" s="1366">
        <v>40000</v>
      </c>
      <c r="E80" s="1366">
        <v>0</v>
      </c>
      <c r="F80" s="1366">
        <f t="shared" si="59"/>
        <v>41.4</v>
      </c>
      <c r="G80" s="1366">
        <f t="shared" si="60"/>
        <v>0</v>
      </c>
      <c r="H80" s="1366">
        <f t="shared" si="61"/>
        <v>41.4</v>
      </c>
      <c r="I80" s="1366">
        <f t="shared" si="62"/>
        <v>0</v>
      </c>
      <c r="L80" s="1364" t="s">
        <v>578</v>
      </c>
      <c r="M80" s="1366">
        <v>0</v>
      </c>
      <c r="N80" s="1366">
        <f t="shared" si="63"/>
        <v>0</v>
      </c>
      <c r="Q80" s="1364" t="s">
        <v>372</v>
      </c>
      <c r="R80" s="1366">
        <v>3117749</v>
      </c>
      <c r="S80" s="1366">
        <v>1435735</v>
      </c>
      <c r="T80" s="1366">
        <v>1682014</v>
      </c>
      <c r="U80" s="1366">
        <v>1435735</v>
      </c>
      <c r="V80" s="1365">
        <f t="shared" si="64"/>
        <v>3226.8702149999995</v>
      </c>
      <c r="W80" s="1365">
        <f t="shared" si="65"/>
        <v>1485.9857249999998</v>
      </c>
      <c r="X80" s="1365">
        <f t="shared" si="66"/>
        <v>1740.8844899999997</v>
      </c>
      <c r="Y80" s="1365">
        <f t="shared" si="67"/>
        <v>1485.9857249999998</v>
      </c>
      <c r="AB80" s="1364" t="s">
        <v>568</v>
      </c>
      <c r="AC80" s="1366">
        <v>0</v>
      </c>
      <c r="AD80" s="1365">
        <f t="shared" si="68"/>
        <v>0</v>
      </c>
      <c r="AG80" s="1364" t="s">
        <v>566</v>
      </c>
      <c r="AH80" s="1366">
        <v>5147900</v>
      </c>
      <c r="AI80" s="1366">
        <v>1277700</v>
      </c>
      <c r="AJ80" s="1366">
        <v>1277700</v>
      </c>
      <c r="AK80" s="1366">
        <v>3870200</v>
      </c>
      <c r="AL80" s="1365">
        <f t="shared" si="69"/>
        <v>5328.0764999999992</v>
      </c>
      <c r="AM80" s="1365">
        <f t="shared" si="70"/>
        <v>1322.4195</v>
      </c>
      <c r="AN80" s="1365">
        <f t="shared" si="71"/>
        <v>1322.4195</v>
      </c>
      <c r="AO80" s="1365">
        <f t="shared" si="72"/>
        <v>4005.6569999999997</v>
      </c>
      <c r="AR80" s="1364" t="s">
        <v>570</v>
      </c>
      <c r="AS80" s="1365">
        <v>2321568</v>
      </c>
      <c r="AT80" s="1365">
        <f t="shared" si="73"/>
        <v>2402.8228800000002</v>
      </c>
      <c r="AW80" s="1364" t="s">
        <v>566</v>
      </c>
      <c r="AX80" s="1366">
        <v>4085778</v>
      </c>
      <c r="AY80" s="1366">
        <v>2086424</v>
      </c>
      <c r="AZ80" s="1366">
        <v>1277700</v>
      </c>
      <c r="BA80" s="1366">
        <v>1999354</v>
      </c>
      <c r="BB80" s="1365">
        <f t="shared" si="74"/>
        <v>4228.7802299999994</v>
      </c>
      <c r="BC80" s="1365">
        <f t="shared" si="75"/>
        <v>2159.44884</v>
      </c>
      <c r="BD80" s="1365">
        <f t="shared" si="76"/>
        <v>1322.4195</v>
      </c>
      <c r="BE80" s="1365">
        <f t="shared" si="77"/>
        <v>2069.3313899999998</v>
      </c>
      <c r="BH80" s="1364" t="s">
        <v>578</v>
      </c>
      <c r="BI80" s="1365">
        <v>4910108</v>
      </c>
      <c r="BJ80" s="1365">
        <f t="shared" si="78"/>
        <v>5081.9617799999996</v>
      </c>
      <c r="BM80" s="1364" t="s">
        <v>566</v>
      </c>
      <c r="BN80" s="1365">
        <v>3796224</v>
      </c>
      <c r="BO80" s="1365">
        <v>2159413</v>
      </c>
      <c r="BP80" s="1365">
        <v>2678253</v>
      </c>
      <c r="BQ80" s="1365">
        <v>1117971</v>
      </c>
      <c r="BR80" s="1365">
        <f t="shared" si="79"/>
        <v>3929.09184</v>
      </c>
      <c r="BS80" s="1365">
        <f t="shared" si="80"/>
        <v>2234.9924550000001</v>
      </c>
      <c r="BT80" s="1365">
        <f t="shared" si="81"/>
        <v>2771.9918549999998</v>
      </c>
      <c r="BU80" s="1365">
        <f t="shared" si="82"/>
        <v>1157.0999849999998</v>
      </c>
      <c r="BX80" s="1372" t="s">
        <v>572</v>
      </c>
      <c r="BY80" s="1365">
        <v>0</v>
      </c>
      <c r="BZ80" s="1365">
        <f t="shared" si="83"/>
        <v>0</v>
      </c>
      <c r="CC80" s="1365" t="s">
        <v>565</v>
      </c>
      <c r="CD80" s="1365">
        <v>354941</v>
      </c>
      <c r="CE80" s="1365">
        <v>0</v>
      </c>
      <c r="CF80" s="1365">
        <v>354941</v>
      </c>
      <c r="CG80" s="1365">
        <v>0</v>
      </c>
      <c r="CH80" s="1365">
        <f t="shared" si="84"/>
        <v>367.36393499999997</v>
      </c>
      <c r="CI80" s="1365">
        <f t="shared" si="85"/>
        <v>0</v>
      </c>
      <c r="CJ80" s="1365">
        <f t="shared" si="86"/>
        <v>367.36393499999997</v>
      </c>
      <c r="CK80" s="1365">
        <f t="shared" si="87"/>
        <v>0</v>
      </c>
      <c r="CN80" s="1372" t="s">
        <v>569</v>
      </c>
      <c r="CO80" s="1365">
        <v>10944192</v>
      </c>
      <c r="CP80" s="1365">
        <f t="shared" si="88"/>
        <v>10944.191999999999</v>
      </c>
      <c r="CS80" s="1364" t="s">
        <v>563</v>
      </c>
      <c r="CT80" s="1366">
        <v>582267</v>
      </c>
      <c r="CU80" s="1366">
        <v>582267</v>
      </c>
      <c r="CV80" s="1366">
        <v>582267</v>
      </c>
      <c r="CW80" s="1366">
        <v>0</v>
      </c>
      <c r="CX80" s="1365">
        <f t="shared" si="89"/>
        <v>582.26700000000005</v>
      </c>
      <c r="CY80" s="1365">
        <f t="shared" si="90"/>
        <v>582.26700000000005</v>
      </c>
      <c r="CZ80" s="1365">
        <f t="shared" si="91"/>
        <v>582.26700000000005</v>
      </c>
      <c r="DA80" s="1365">
        <f t="shared" si="92"/>
        <v>0</v>
      </c>
      <c r="DD80" s="1372" t="s">
        <v>577</v>
      </c>
      <c r="DE80" s="1365">
        <v>9257234</v>
      </c>
      <c r="DF80" s="1365">
        <f t="shared" si="93"/>
        <v>9257.2340000000004</v>
      </c>
      <c r="DJ80" s="1372" t="s">
        <v>563</v>
      </c>
      <c r="DK80" s="1365">
        <v>582267</v>
      </c>
      <c r="DL80" s="1365">
        <v>582267</v>
      </c>
      <c r="DM80" s="1365">
        <v>0</v>
      </c>
      <c r="DN80" s="1365">
        <v>582267</v>
      </c>
      <c r="DO80" s="1365">
        <f t="shared" si="94"/>
        <v>582.26700000000005</v>
      </c>
      <c r="DP80" s="1365">
        <f t="shared" si="95"/>
        <v>582.26700000000005</v>
      </c>
      <c r="DQ80" s="1365">
        <f t="shared" si="96"/>
        <v>0</v>
      </c>
      <c r="DR80" s="1365">
        <f t="shared" si="97"/>
        <v>582.26700000000005</v>
      </c>
      <c r="DV80" s="1364" t="s">
        <v>381</v>
      </c>
      <c r="DW80" s="1366">
        <v>948634</v>
      </c>
      <c r="DX80" s="1373">
        <f t="shared" si="98"/>
        <v>948.63400000000001</v>
      </c>
      <c r="EA80" s="1364" t="s">
        <v>563</v>
      </c>
      <c r="EB80" s="1366">
        <v>582267</v>
      </c>
      <c r="EC80" s="1366">
        <v>582267</v>
      </c>
      <c r="ED80" s="1366">
        <v>582267</v>
      </c>
      <c r="EE80" s="1366">
        <v>0</v>
      </c>
      <c r="EF80" s="1367">
        <f t="shared" si="99"/>
        <v>582.26700000000005</v>
      </c>
      <c r="EG80" s="1367">
        <f t="shared" si="100"/>
        <v>582.26700000000005</v>
      </c>
      <c r="EH80" s="1367">
        <f t="shared" si="101"/>
        <v>582.26700000000005</v>
      </c>
      <c r="EI80" s="1367">
        <f t="shared" si="102"/>
        <v>0</v>
      </c>
      <c r="EL80" s="1372" t="s">
        <v>384</v>
      </c>
      <c r="EM80" s="1365">
        <v>4168736</v>
      </c>
      <c r="EN80" s="1365">
        <f t="shared" si="103"/>
        <v>4168.7359999999999</v>
      </c>
      <c r="EQ80" s="1364" t="s">
        <v>563</v>
      </c>
      <c r="ER80" s="1366">
        <v>582267</v>
      </c>
      <c r="ES80" s="1366">
        <v>582267</v>
      </c>
      <c r="ET80" s="1366">
        <v>0</v>
      </c>
      <c r="EU80" s="1366">
        <v>582267</v>
      </c>
      <c r="EV80" s="1365">
        <f t="shared" si="104"/>
        <v>582.26700000000005</v>
      </c>
      <c r="EW80" s="1365">
        <f t="shared" si="105"/>
        <v>582.26700000000005</v>
      </c>
      <c r="EX80" s="1365">
        <f t="shared" si="106"/>
        <v>582.26700000000005</v>
      </c>
      <c r="EY80" s="1365">
        <f t="shared" si="107"/>
        <v>0</v>
      </c>
      <c r="FB80" s="1372" t="s">
        <v>390</v>
      </c>
      <c r="FC80" s="1365">
        <v>30983466</v>
      </c>
      <c r="FD80" s="1365">
        <f t="shared" si="108"/>
        <v>30983.466</v>
      </c>
      <c r="FF80" s="1372" t="s">
        <v>371</v>
      </c>
      <c r="FG80" s="1365">
        <v>32793072</v>
      </c>
      <c r="FH80" s="1365">
        <v>26871810</v>
      </c>
      <c r="FI80" s="1365">
        <v>26871810</v>
      </c>
      <c r="FJ80" s="1365">
        <v>5921262</v>
      </c>
      <c r="FK80" s="1367">
        <f t="shared" si="109"/>
        <v>32793.072</v>
      </c>
      <c r="FL80" s="1367">
        <f t="shared" si="110"/>
        <v>26871.81</v>
      </c>
      <c r="FM80" s="1367">
        <f t="shared" si="111"/>
        <v>26871.81</v>
      </c>
      <c r="FN80" s="1367">
        <f t="shared" si="112"/>
        <v>5921.2619999999997</v>
      </c>
      <c r="FQ80" s="1364" t="s">
        <v>374</v>
      </c>
      <c r="FR80" s="1366">
        <v>19963518</v>
      </c>
      <c r="FS80" s="1365">
        <f t="shared" si="113"/>
        <v>19963.518</v>
      </c>
      <c r="FV80" s="1364" t="s">
        <v>371</v>
      </c>
      <c r="FW80" s="1366">
        <v>32780137</v>
      </c>
      <c r="FX80" s="1366">
        <v>32780137</v>
      </c>
      <c r="FY80" s="1366">
        <v>32780137</v>
      </c>
      <c r="FZ80" s="1366">
        <v>0</v>
      </c>
      <c r="GA80" s="1367">
        <f t="shared" si="114"/>
        <v>32780.137000000002</v>
      </c>
      <c r="GB80" s="1367">
        <f t="shared" si="115"/>
        <v>32780.137000000002</v>
      </c>
      <c r="GC80" s="1367">
        <f t="shared" si="116"/>
        <v>32780.137000000002</v>
      </c>
      <c r="GD80" s="1367">
        <f t="shared" si="117"/>
        <v>0</v>
      </c>
    </row>
    <row r="81" spans="1:186" ht="15" customHeight="1" x14ac:dyDescent="0.2">
      <c r="A81" s="1364" t="s">
        <v>373</v>
      </c>
      <c r="B81" s="1366">
        <v>35320</v>
      </c>
      <c r="C81" s="1366">
        <v>0</v>
      </c>
      <c r="D81" s="1366">
        <v>35320</v>
      </c>
      <c r="E81" s="1366">
        <v>0</v>
      </c>
      <c r="F81" s="1366">
        <f t="shared" si="59"/>
        <v>36.556199999999997</v>
      </c>
      <c r="G81" s="1366">
        <f t="shared" si="60"/>
        <v>0</v>
      </c>
      <c r="H81" s="1366">
        <f t="shared" si="61"/>
        <v>36.556199999999997</v>
      </c>
      <c r="I81" s="1366">
        <f t="shared" si="62"/>
        <v>0</v>
      </c>
      <c r="L81" s="1364" t="s">
        <v>475</v>
      </c>
      <c r="M81" s="1366">
        <v>1041250</v>
      </c>
      <c r="N81" s="1366">
        <f t="shared" si="63"/>
        <v>1077.6937499999999</v>
      </c>
      <c r="Q81" s="1364" t="s">
        <v>373</v>
      </c>
      <c r="R81" s="1366">
        <v>24640</v>
      </c>
      <c r="S81" s="1366">
        <v>0</v>
      </c>
      <c r="T81" s="1366">
        <v>24640</v>
      </c>
      <c r="U81" s="1366">
        <v>0</v>
      </c>
      <c r="V81" s="1365">
        <f t="shared" si="64"/>
        <v>25.502399999999998</v>
      </c>
      <c r="W81" s="1365">
        <f t="shared" si="65"/>
        <v>0</v>
      </c>
      <c r="X81" s="1365">
        <f t="shared" si="66"/>
        <v>25.502399999999998</v>
      </c>
      <c r="Y81" s="1365">
        <f t="shared" si="67"/>
        <v>0</v>
      </c>
      <c r="AB81" s="1364" t="s">
        <v>382</v>
      </c>
      <c r="AC81" s="1366">
        <v>2683999</v>
      </c>
      <c r="AD81" s="1365">
        <f t="shared" si="68"/>
        <v>2777.9389649999994</v>
      </c>
      <c r="AG81" s="1364" t="s">
        <v>372</v>
      </c>
      <c r="AH81" s="1366">
        <v>5051518</v>
      </c>
      <c r="AI81" s="1366">
        <v>1435735</v>
      </c>
      <c r="AJ81" s="1366">
        <v>5011518</v>
      </c>
      <c r="AK81" s="1366">
        <v>40000</v>
      </c>
      <c r="AL81" s="1365">
        <f t="shared" si="69"/>
        <v>5228.3211299999994</v>
      </c>
      <c r="AM81" s="1365">
        <f t="shared" si="70"/>
        <v>1485.9857249999998</v>
      </c>
      <c r="AN81" s="1365">
        <f t="shared" si="71"/>
        <v>5186.9211299999997</v>
      </c>
      <c r="AO81" s="1365">
        <f t="shared" si="72"/>
        <v>41.4</v>
      </c>
      <c r="AR81" s="1364" t="s">
        <v>571</v>
      </c>
      <c r="AS81" s="1365">
        <v>0</v>
      </c>
      <c r="AT81" s="1365">
        <f t="shared" si="73"/>
        <v>0</v>
      </c>
      <c r="AW81" s="1364" t="s">
        <v>567</v>
      </c>
      <c r="AX81" s="1366">
        <v>715428</v>
      </c>
      <c r="AY81" s="1366">
        <v>715428</v>
      </c>
      <c r="AZ81" s="1366">
        <v>715428</v>
      </c>
      <c r="BA81" s="1366">
        <v>0</v>
      </c>
      <c r="BB81" s="1365">
        <f t="shared" si="74"/>
        <v>740.4679799999999</v>
      </c>
      <c r="BC81" s="1365">
        <f t="shared" si="75"/>
        <v>740.4679799999999</v>
      </c>
      <c r="BD81" s="1365">
        <f t="shared" si="76"/>
        <v>740.4679799999999</v>
      </c>
      <c r="BE81" s="1365">
        <f t="shared" si="77"/>
        <v>0</v>
      </c>
      <c r="BH81" s="1364" t="s">
        <v>475</v>
      </c>
      <c r="BI81" s="1365">
        <v>1041250</v>
      </c>
      <c r="BJ81" s="1365">
        <f t="shared" si="78"/>
        <v>1077.6937499999999</v>
      </c>
      <c r="BM81" s="1364" t="s">
        <v>567</v>
      </c>
      <c r="BN81" s="1365">
        <v>715428</v>
      </c>
      <c r="BO81" s="1365">
        <v>715428</v>
      </c>
      <c r="BP81" s="1365">
        <v>715428</v>
      </c>
      <c r="BQ81" s="1365">
        <v>0</v>
      </c>
      <c r="BR81" s="1365">
        <f t="shared" si="79"/>
        <v>740.4679799999999</v>
      </c>
      <c r="BS81" s="1365">
        <f t="shared" si="80"/>
        <v>740.4679799999999</v>
      </c>
      <c r="BT81" s="1365">
        <f t="shared" si="81"/>
        <v>740.4679799999999</v>
      </c>
      <c r="BU81" s="1365">
        <f t="shared" si="82"/>
        <v>0</v>
      </c>
      <c r="BX81" s="1372" t="s">
        <v>573</v>
      </c>
      <c r="BY81" s="1365">
        <v>1456510</v>
      </c>
      <c r="BZ81" s="1365">
        <f t="shared" si="83"/>
        <v>1507.48785</v>
      </c>
      <c r="CC81" s="1365" t="s">
        <v>566</v>
      </c>
      <c r="CD81" s="1365">
        <v>4559342</v>
      </c>
      <c r="CE81" s="1365">
        <v>2678253</v>
      </c>
      <c r="CF81" s="1365">
        <v>3296257</v>
      </c>
      <c r="CG81" s="1365">
        <v>1263085</v>
      </c>
      <c r="CH81" s="1365">
        <f t="shared" si="84"/>
        <v>4718.9189699999997</v>
      </c>
      <c r="CI81" s="1365">
        <f t="shared" si="85"/>
        <v>2771.9918549999998</v>
      </c>
      <c r="CJ81" s="1365">
        <f t="shared" si="86"/>
        <v>3411.6259949999999</v>
      </c>
      <c r="CK81" s="1365">
        <f t="shared" si="87"/>
        <v>1307.2929749999998</v>
      </c>
      <c r="CN81" s="1372" t="s">
        <v>570</v>
      </c>
      <c r="CO81" s="1365">
        <v>2000776</v>
      </c>
      <c r="CP81" s="1365">
        <f t="shared" si="88"/>
        <v>2000.7760000000001</v>
      </c>
      <c r="CS81" s="1364" t="s">
        <v>564</v>
      </c>
      <c r="CT81" s="1366">
        <v>6255600</v>
      </c>
      <c r="CU81" s="1366">
        <v>1747965</v>
      </c>
      <c r="CV81" s="1366">
        <v>2305600</v>
      </c>
      <c r="CW81" s="1366">
        <v>3950000</v>
      </c>
      <c r="CX81" s="1365">
        <f t="shared" si="89"/>
        <v>6255.6</v>
      </c>
      <c r="CY81" s="1365">
        <f t="shared" si="90"/>
        <v>1747.9649999999999</v>
      </c>
      <c r="CZ81" s="1365">
        <f t="shared" si="91"/>
        <v>2305.6</v>
      </c>
      <c r="DA81" s="1365">
        <f t="shared" si="92"/>
        <v>3950</v>
      </c>
      <c r="DD81" s="1372" t="s">
        <v>578</v>
      </c>
      <c r="DE81" s="1365">
        <v>5268684</v>
      </c>
      <c r="DF81" s="1365">
        <f t="shared" si="93"/>
        <v>5268.6840000000002</v>
      </c>
      <c r="DJ81" s="1372" t="s">
        <v>564</v>
      </c>
      <c r="DK81" s="1365">
        <v>13005759</v>
      </c>
      <c r="DL81" s="1365">
        <v>3296195</v>
      </c>
      <c r="DM81" s="1365">
        <v>9709564</v>
      </c>
      <c r="DN81" s="1365">
        <v>3296195</v>
      </c>
      <c r="DO81" s="1365">
        <f t="shared" si="94"/>
        <v>13005.759</v>
      </c>
      <c r="DP81" s="1365">
        <f t="shared" si="95"/>
        <v>3296.1950000000002</v>
      </c>
      <c r="DQ81" s="1365">
        <f t="shared" si="96"/>
        <v>9709.5640000000003</v>
      </c>
      <c r="DR81" s="1365">
        <f t="shared" si="97"/>
        <v>3296.1950000000002</v>
      </c>
      <c r="DV81" s="1364" t="s">
        <v>568</v>
      </c>
      <c r="DW81" s="1366">
        <v>3135806</v>
      </c>
      <c r="DX81" s="1373">
        <f t="shared" si="98"/>
        <v>3135.806</v>
      </c>
      <c r="EA81" s="1364" t="s">
        <v>564</v>
      </c>
      <c r="EB81" s="1366">
        <v>13898135</v>
      </c>
      <c r="EC81" s="1366">
        <v>3296195</v>
      </c>
      <c r="ED81" s="1366">
        <v>4398135</v>
      </c>
      <c r="EE81" s="1366">
        <v>9500000</v>
      </c>
      <c r="EF81" s="1367">
        <f t="shared" si="99"/>
        <v>13898.135</v>
      </c>
      <c r="EG81" s="1367">
        <f t="shared" si="100"/>
        <v>3296.1950000000002</v>
      </c>
      <c r="EH81" s="1367">
        <f t="shared" si="101"/>
        <v>4398.1350000000002</v>
      </c>
      <c r="EI81" s="1367">
        <f t="shared" si="102"/>
        <v>9500</v>
      </c>
      <c r="EL81" s="1372" t="s">
        <v>385</v>
      </c>
      <c r="EM81" s="1365">
        <v>3718916</v>
      </c>
      <c r="EN81" s="1365">
        <f t="shared" si="103"/>
        <v>3718.9160000000002</v>
      </c>
      <c r="EQ81" s="1364" t="s">
        <v>564</v>
      </c>
      <c r="ER81" s="1366">
        <v>13998135</v>
      </c>
      <c r="ES81" s="1366">
        <v>8055625</v>
      </c>
      <c r="ET81" s="1366">
        <v>5942510</v>
      </c>
      <c r="EU81" s="1366">
        <v>4398135</v>
      </c>
      <c r="EV81" s="1365">
        <f t="shared" si="104"/>
        <v>13998.135</v>
      </c>
      <c r="EW81" s="1365">
        <f t="shared" si="105"/>
        <v>4398.1350000000002</v>
      </c>
      <c r="EX81" s="1365">
        <f t="shared" si="106"/>
        <v>8055.625</v>
      </c>
      <c r="EY81" s="1365">
        <f t="shared" si="107"/>
        <v>5942.51</v>
      </c>
      <c r="FB81" s="1372" t="s">
        <v>391</v>
      </c>
      <c r="FC81" s="1365">
        <v>32914185</v>
      </c>
      <c r="FD81" s="1365">
        <f t="shared" si="108"/>
        <v>32914.184999999998</v>
      </c>
      <c r="FF81" s="1372" t="s">
        <v>563</v>
      </c>
      <c r="FG81" s="1365">
        <v>582267</v>
      </c>
      <c r="FH81" s="1365">
        <v>582267</v>
      </c>
      <c r="FI81" s="1365">
        <v>582267</v>
      </c>
      <c r="FJ81" s="1365">
        <v>0</v>
      </c>
      <c r="FK81" s="1367">
        <f t="shared" si="109"/>
        <v>582.26700000000005</v>
      </c>
      <c r="FL81" s="1367">
        <f t="shared" si="110"/>
        <v>582.26700000000005</v>
      </c>
      <c r="FM81" s="1367">
        <f t="shared" si="111"/>
        <v>582.26700000000005</v>
      </c>
      <c r="FN81" s="1367">
        <f t="shared" si="112"/>
        <v>0</v>
      </c>
      <c r="FQ81" s="1364" t="s">
        <v>375</v>
      </c>
      <c r="FR81" s="1366">
        <v>842563</v>
      </c>
      <c r="FS81" s="1365">
        <f t="shared" si="113"/>
        <v>842.56299999999999</v>
      </c>
      <c r="FV81" s="1364" t="s">
        <v>563</v>
      </c>
      <c r="FW81" s="1366">
        <v>582267</v>
      </c>
      <c r="FX81" s="1366">
        <v>582267</v>
      </c>
      <c r="FY81" s="1366">
        <v>582267</v>
      </c>
      <c r="FZ81" s="1366">
        <v>0</v>
      </c>
      <c r="GA81" s="1367">
        <f t="shared" si="114"/>
        <v>582.26700000000005</v>
      </c>
      <c r="GB81" s="1367">
        <f t="shared" si="115"/>
        <v>582.26700000000005</v>
      </c>
      <c r="GC81" s="1367">
        <f t="shared" si="116"/>
        <v>582.26700000000005</v>
      </c>
      <c r="GD81" s="1367">
        <f t="shared" si="117"/>
        <v>0</v>
      </c>
    </row>
    <row r="82" spans="1:186" ht="15" customHeight="1" x14ac:dyDescent="0.2">
      <c r="A82" s="1364" t="s">
        <v>374</v>
      </c>
      <c r="B82" s="1366">
        <v>168529769</v>
      </c>
      <c r="C82" s="1366">
        <v>148822584</v>
      </c>
      <c r="D82" s="1366">
        <v>19707185</v>
      </c>
      <c r="E82" s="1366">
        <v>7648069</v>
      </c>
      <c r="F82" s="1366">
        <f t="shared" si="59"/>
        <v>174428.31091499998</v>
      </c>
      <c r="G82" s="1366">
        <f t="shared" si="60"/>
        <v>154031.37443999999</v>
      </c>
      <c r="H82" s="1366">
        <f t="shared" si="61"/>
        <v>20396.936474999999</v>
      </c>
      <c r="I82" s="1366">
        <f t="shared" si="62"/>
        <v>7915.7514149999997</v>
      </c>
      <c r="L82" s="1364" t="s">
        <v>579</v>
      </c>
      <c r="M82" s="1366">
        <v>0</v>
      </c>
      <c r="N82" s="1366">
        <f t="shared" si="63"/>
        <v>0</v>
      </c>
      <c r="Q82" s="1364" t="s">
        <v>374</v>
      </c>
      <c r="R82" s="1366">
        <v>167529769</v>
      </c>
      <c r="S82" s="1366">
        <v>149062584</v>
      </c>
      <c r="T82" s="1366">
        <v>18467185</v>
      </c>
      <c r="U82" s="1366">
        <v>17142641</v>
      </c>
      <c r="V82" s="1365">
        <f t="shared" si="64"/>
        <v>173393.31091499998</v>
      </c>
      <c r="W82" s="1365">
        <f t="shared" si="65"/>
        <v>154279.77443999998</v>
      </c>
      <c r="X82" s="1365">
        <f t="shared" si="66"/>
        <v>19113.536475000001</v>
      </c>
      <c r="Y82" s="1365">
        <f t="shared" si="67"/>
        <v>17742.633435</v>
      </c>
      <c r="AB82" s="1364" t="s">
        <v>569</v>
      </c>
      <c r="AC82" s="1366">
        <v>0</v>
      </c>
      <c r="AD82" s="1365">
        <f t="shared" si="68"/>
        <v>0</v>
      </c>
      <c r="AG82" s="1364" t="s">
        <v>373</v>
      </c>
      <c r="AH82" s="1366">
        <v>20070</v>
      </c>
      <c r="AI82" s="1366">
        <v>0</v>
      </c>
      <c r="AJ82" s="1366">
        <v>0</v>
      </c>
      <c r="AK82" s="1366">
        <v>20070</v>
      </c>
      <c r="AL82" s="1365">
        <f t="shared" si="69"/>
        <v>20.772449999999999</v>
      </c>
      <c r="AM82" s="1365">
        <f t="shared" si="70"/>
        <v>0</v>
      </c>
      <c r="AN82" s="1365">
        <f t="shared" si="71"/>
        <v>0</v>
      </c>
      <c r="AO82" s="1365">
        <f t="shared" si="72"/>
        <v>20.772449999999999</v>
      </c>
      <c r="AR82" s="1364" t="s">
        <v>572</v>
      </c>
      <c r="AS82" s="1365">
        <v>0</v>
      </c>
      <c r="AT82" s="1365">
        <f t="shared" si="73"/>
        <v>0</v>
      </c>
      <c r="AW82" s="1364" t="s">
        <v>372</v>
      </c>
      <c r="AX82" s="1366">
        <v>5051518</v>
      </c>
      <c r="AY82" s="1366">
        <v>5011518</v>
      </c>
      <c r="AZ82" s="1366">
        <v>5011518</v>
      </c>
      <c r="BA82" s="1366">
        <v>40000</v>
      </c>
      <c r="BB82" s="1365">
        <f t="shared" si="74"/>
        <v>5228.3211299999994</v>
      </c>
      <c r="BC82" s="1365">
        <f t="shared" si="75"/>
        <v>5186.9211299999997</v>
      </c>
      <c r="BD82" s="1365">
        <f t="shared" si="76"/>
        <v>5186.9211299999997</v>
      </c>
      <c r="BE82" s="1365">
        <f t="shared" si="77"/>
        <v>41.4</v>
      </c>
      <c r="BH82" s="1364" t="s">
        <v>580</v>
      </c>
      <c r="BI82" s="1365">
        <v>4335000</v>
      </c>
      <c r="BJ82" s="1365">
        <f t="shared" si="78"/>
        <v>4486.7249999999995</v>
      </c>
      <c r="BM82" s="1364" t="s">
        <v>372</v>
      </c>
      <c r="BN82" s="1365">
        <v>6494594</v>
      </c>
      <c r="BO82" s="1365">
        <v>5011518</v>
      </c>
      <c r="BP82" s="1365">
        <v>6494594</v>
      </c>
      <c r="BQ82" s="1365">
        <v>0</v>
      </c>
      <c r="BR82" s="1365">
        <f t="shared" si="79"/>
        <v>6721.9047899999996</v>
      </c>
      <c r="BS82" s="1365">
        <f t="shared" si="80"/>
        <v>5186.9211299999997</v>
      </c>
      <c r="BT82" s="1365">
        <f t="shared" si="81"/>
        <v>6721.9047899999996</v>
      </c>
      <c r="BU82" s="1365">
        <f t="shared" si="82"/>
        <v>0</v>
      </c>
      <c r="BX82" s="1372" t="s">
        <v>384</v>
      </c>
      <c r="BY82" s="1365">
        <v>547081</v>
      </c>
      <c r="BZ82" s="1365">
        <f t="shared" si="83"/>
        <v>566.228835</v>
      </c>
      <c r="CC82" s="1365" t="s">
        <v>567</v>
      </c>
      <c r="CD82" s="1365">
        <v>715428</v>
      </c>
      <c r="CE82" s="1365">
        <v>715428</v>
      </c>
      <c r="CF82" s="1365">
        <v>715428</v>
      </c>
      <c r="CG82" s="1365">
        <v>0</v>
      </c>
      <c r="CH82" s="1365">
        <f t="shared" si="84"/>
        <v>740.4679799999999</v>
      </c>
      <c r="CI82" s="1365">
        <f t="shared" si="85"/>
        <v>740.4679799999999</v>
      </c>
      <c r="CJ82" s="1365">
        <f t="shared" si="86"/>
        <v>740.4679799999999</v>
      </c>
      <c r="CK82" s="1365">
        <f t="shared" si="87"/>
        <v>0</v>
      </c>
      <c r="CN82" s="1372" t="s">
        <v>573</v>
      </c>
      <c r="CO82" s="1365">
        <v>468179</v>
      </c>
      <c r="CP82" s="1365">
        <f t="shared" si="88"/>
        <v>468.17899999999997</v>
      </c>
      <c r="CS82" s="1364" t="s">
        <v>565</v>
      </c>
      <c r="CT82" s="1366">
        <v>0</v>
      </c>
      <c r="CU82" s="1366">
        <v>0</v>
      </c>
      <c r="CV82" s="1366">
        <v>0</v>
      </c>
      <c r="CW82" s="1366">
        <v>0</v>
      </c>
      <c r="CX82" s="1365">
        <f t="shared" si="89"/>
        <v>0</v>
      </c>
      <c r="CY82" s="1365">
        <f t="shared" si="90"/>
        <v>0</v>
      </c>
      <c r="CZ82" s="1365">
        <f t="shared" si="91"/>
        <v>0</v>
      </c>
      <c r="DA82" s="1365">
        <f t="shared" si="92"/>
        <v>0</v>
      </c>
      <c r="DD82" s="1372" t="s">
        <v>475</v>
      </c>
      <c r="DE82" s="1365">
        <v>4777716</v>
      </c>
      <c r="DF82" s="1365">
        <f t="shared" si="93"/>
        <v>4777.7160000000003</v>
      </c>
      <c r="DJ82" s="1372" t="s">
        <v>565</v>
      </c>
      <c r="DK82" s="1365">
        <v>0</v>
      </c>
      <c r="DL82" s="1365">
        <v>0</v>
      </c>
      <c r="DM82" s="1365">
        <v>0</v>
      </c>
      <c r="DN82" s="1365">
        <v>0</v>
      </c>
      <c r="DO82" s="1365">
        <f t="shared" si="94"/>
        <v>0</v>
      </c>
      <c r="DP82" s="1365">
        <f t="shared" si="95"/>
        <v>0</v>
      </c>
      <c r="DQ82" s="1365">
        <f t="shared" si="96"/>
        <v>0</v>
      </c>
      <c r="DR82" s="1365">
        <f t="shared" si="97"/>
        <v>0</v>
      </c>
      <c r="DV82" s="1364" t="s">
        <v>382</v>
      </c>
      <c r="DW82" s="1366">
        <v>297500</v>
      </c>
      <c r="DX82" s="1373">
        <f t="shared" si="98"/>
        <v>297.5</v>
      </c>
      <c r="EA82" s="1364" t="s">
        <v>565</v>
      </c>
      <c r="EB82" s="1366">
        <v>0</v>
      </c>
      <c r="EC82" s="1366">
        <v>0</v>
      </c>
      <c r="ED82" s="1366">
        <v>0</v>
      </c>
      <c r="EE82" s="1366">
        <v>0</v>
      </c>
      <c r="EF82" s="1367">
        <f t="shared" si="99"/>
        <v>0</v>
      </c>
      <c r="EG82" s="1367">
        <f t="shared" si="100"/>
        <v>0</v>
      </c>
      <c r="EH82" s="1367">
        <f t="shared" si="101"/>
        <v>0</v>
      </c>
      <c r="EI82" s="1367">
        <f t="shared" si="102"/>
        <v>0</v>
      </c>
      <c r="EL82" s="1372" t="s">
        <v>386</v>
      </c>
      <c r="EM82" s="1365">
        <v>449820</v>
      </c>
      <c r="EN82" s="1365">
        <f t="shared" si="103"/>
        <v>449.82</v>
      </c>
      <c r="EQ82" s="1364" t="s">
        <v>565</v>
      </c>
      <c r="ER82" s="1366">
        <v>0</v>
      </c>
      <c r="ES82" s="1366">
        <v>0</v>
      </c>
      <c r="ET82" s="1366">
        <v>0</v>
      </c>
      <c r="EU82" s="1366">
        <v>0</v>
      </c>
      <c r="EV82" s="1365">
        <f t="shared" si="104"/>
        <v>0</v>
      </c>
      <c r="EW82" s="1365">
        <f t="shared" si="105"/>
        <v>0</v>
      </c>
      <c r="EX82" s="1365">
        <f t="shared" si="106"/>
        <v>0</v>
      </c>
      <c r="EY82" s="1365">
        <f t="shared" si="107"/>
        <v>0</v>
      </c>
      <c r="FB82" s="1372" t="s">
        <v>577</v>
      </c>
      <c r="FC82" s="1365">
        <v>-11016108</v>
      </c>
      <c r="FD82" s="1365">
        <f t="shared" si="108"/>
        <v>-11016.108</v>
      </c>
      <c r="FF82" s="1372" t="s">
        <v>564</v>
      </c>
      <c r="FG82" s="1365">
        <v>15165644</v>
      </c>
      <c r="FH82" s="1365">
        <v>8055625</v>
      </c>
      <c r="FI82" s="1365">
        <v>8055625</v>
      </c>
      <c r="FJ82" s="1365">
        <v>7110019</v>
      </c>
      <c r="FK82" s="1367">
        <f t="shared" si="109"/>
        <v>15165.644</v>
      </c>
      <c r="FL82" s="1367">
        <f t="shared" si="110"/>
        <v>8055.625</v>
      </c>
      <c r="FM82" s="1367">
        <f t="shared" si="111"/>
        <v>8055.625</v>
      </c>
      <c r="FN82" s="1367">
        <f t="shared" si="112"/>
        <v>7110.0190000000002</v>
      </c>
      <c r="FQ82" s="1364" t="s">
        <v>376</v>
      </c>
      <c r="FR82" s="1366">
        <v>2244408</v>
      </c>
      <c r="FS82" s="1365">
        <f t="shared" si="113"/>
        <v>2244.4079999999999</v>
      </c>
      <c r="FV82" s="1364" t="s">
        <v>564</v>
      </c>
      <c r="FW82" s="1366">
        <v>15863144</v>
      </c>
      <c r="FX82" s="1366">
        <v>15863144</v>
      </c>
      <c r="FY82" s="1366">
        <v>15863144</v>
      </c>
      <c r="FZ82" s="1366">
        <v>0</v>
      </c>
      <c r="GA82" s="1367">
        <f t="shared" si="114"/>
        <v>15863.144</v>
      </c>
      <c r="GB82" s="1367">
        <f t="shared" si="115"/>
        <v>15863.144</v>
      </c>
      <c r="GC82" s="1367">
        <f t="shared" si="116"/>
        <v>15863.144</v>
      </c>
      <c r="GD82" s="1367">
        <f t="shared" si="117"/>
        <v>0</v>
      </c>
    </row>
    <row r="83" spans="1:186" ht="15" customHeight="1" x14ac:dyDescent="0.2">
      <c r="A83" s="1364" t="s">
        <v>375</v>
      </c>
      <c r="B83" s="1366">
        <v>13278000</v>
      </c>
      <c r="C83" s="1366">
        <v>10714000</v>
      </c>
      <c r="D83" s="1366">
        <v>2564000</v>
      </c>
      <c r="E83" s="1366">
        <v>429900</v>
      </c>
      <c r="F83" s="1366">
        <f t="shared" si="59"/>
        <v>13742.73</v>
      </c>
      <c r="G83" s="1366">
        <f t="shared" si="60"/>
        <v>11088.99</v>
      </c>
      <c r="H83" s="1366">
        <f t="shared" si="61"/>
        <v>2653.74</v>
      </c>
      <c r="I83" s="1366">
        <f t="shared" si="62"/>
        <v>444.94649999999996</v>
      </c>
      <c r="L83" s="1364" t="s">
        <v>392</v>
      </c>
      <c r="M83" s="1366">
        <v>0</v>
      </c>
      <c r="N83" s="1366">
        <f t="shared" si="63"/>
        <v>0</v>
      </c>
      <c r="Q83" s="1364" t="s">
        <v>375</v>
      </c>
      <c r="R83" s="1366">
        <v>13278000</v>
      </c>
      <c r="S83" s="1366">
        <v>10714000</v>
      </c>
      <c r="T83" s="1366">
        <v>2564000</v>
      </c>
      <c r="U83" s="1366">
        <v>1100100</v>
      </c>
      <c r="V83" s="1365">
        <f t="shared" si="64"/>
        <v>13742.73</v>
      </c>
      <c r="W83" s="1365">
        <f t="shared" si="65"/>
        <v>11088.99</v>
      </c>
      <c r="X83" s="1365">
        <f t="shared" si="66"/>
        <v>2653.74</v>
      </c>
      <c r="Y83" s="1365">
        <f t="shared" si="67"/>
        <v>1138.6034999999997</v>
      </c>
      <c r="AB83" s="1364" t="s">
        <v>570</v>
      </c>
      <c r="AC83" s="1366">
        <v>2215820</v>
      </c>
      <c r="AD83" s="1365">
        <f t="shared" si="68"/>
        <v>2293.3737000000001</v>
      </c>
      <c r="AG83" s="1364" t="s">
        <v>374</v>
      </c>
      <c r="AH83" s="1366">
        <v>167333369</v>
      </c>
      <c r="AI83" s="1366">
        <v>28167137</v>
      </c>
      <c r="AJ83" s="1366">
        <v>157421145</v>
      </c>
      <c r="AK83" s="1366">
        <v>9912224</v>
      </c>
      <c r="AL83" s="1365">
        <f t="shared" si="69"/>
        <v>173190.036915</v>
      </c>
      <c r="AM83" s="1365">
        <f t="shared" si="70"/>
        <v>29152.986794999997</v>
      </c>
      <c r="AN83" s="1365">
        <f t="shared" si="71"/>
        <v>162930.88507499997</v>
      </c>
      <c r="AO83" s="1365">
        <f t="shared" si="72"/>
        <v>10259.151839999999</v>
      </c>
      <c r="AR83" s="1364" t="s">
        <v>384</v>
      </c>
      <c r="AS83" s="1365">
        <v>1450684</v>
      </c>
      <c r="AT83" s="1365">
        <f t="shared" si="73"/>
        <v>1501.4579399999998</v>
      </c>
      <c r="AW83" s="1364" t="s">
        <v>373</v>
      </c>
      <c r="AX83" s="1366">
        <v>0</v>
      </c>
      <c r="AY83" s="1366">
        <v>0</v>
      </c>
      <c r="AZ83" s="1366">
        <v>0</v>
      </c>
      <c r="BA83" s="1366">
        <v>0</v>
      </c>
      <c r="BB83" s="1365">
        <f t="shared" si="74"/>
        <v>0</v>
      </c>
      <c r="BC83" s="1365">
        <f t="shared" si="75"/>
        <v>0</v>
      </c>
      <c r="BD83" s="1365">
        <f t="shared" si="76"/>
        <v>0</v>
      </c>
      <c r="BE83" s="1365">
        <f t="shared" si="77"/>
        <v>0</v>
      </c>
      <c r="BH83" s="1364" t="s">
        <v>393</v>
      </c>
      <c r="BI83" s="1365">
        <v>4335000</v>
      </c>
      <c r="BJ83" s="1365">
        <f t="shared" si="78"/>
        <v>4486.7249999999995</v>
      </c>
      <c r="BM83" s="1364" t="s">
        <v>373</v>
      </c>
      <c r="BN83" s="1365">
        <v>0</v>
      </c>
      <c r="BO83" s="1365">
        <v>0</v>
      </c>
      <c r="BP83" s="1365">
        <v>0</v>
      </c>
      <c r="BQ83" s="1365">
        <v>0</v>
      </c>
      <c r="BR83" s="1365">
        <f t="shared" si="79"/>
        <v>0</v>
      </c>
      <c r="BS83" s="1365">
        <f t="shared" si="80"/>
        <v>0</v>
      </c>
      <c r="BT83" s="1365">
        <f t="shared" si="81"/>
        <v>0</v>
      </c>
      <c r="BU83" s="1365">
        <f t="shared" si="82"/>
        <v>0</v>
      </c>
      <c r="BX83" s="1372" t="s">
        <v>385</v>
      </c>
      <c r="BY83" s="1365">
        <v>547081</v>
      </c>
      <c r="BZ83" s="1365">
        <f t="shared" si="83"/>
        <v>566.228835</v>
      </c>
      <c r="CC83" s="1365" t="s">
        <v>372</v>
      </c>
      <c r="CD83" s="1365">
        <v>7519573</v>
      </c>
      <c r="CE83" s="1365">
        <v>6036497</v>
      </c>
      <c r="CF83" s="1365">
        <v>7519573</v>
      </c>
      <c r="CG83" s="1365">
        <v>0</v>
      </c>
      <c r="CH83" s="1365">
        <f t="shared" si="84"/>
        <v>7782.7580549999993</v>
      </c>
      <c r="CI83" s="1365">
        <f t="shared" si="85"/>
        <v>6247.7743949999995</v>
      </c>
      <c r="CJ83" s="1365">
        <f t="shared" si="86"/>
        <v>7782.7580549999993</v>
      </c>
      <c r="CK83" s="1365">
        <f t="shared" si="87"/>
        <v>0</v>
      </c>
      <c r="CN83" s="1372" t="s">
        <v>384</v>
      </c>
      <c r="CO83" s="1365">
        <v>332730</v>
      </c>
      <c r="CP83" s="1365">
        <f t="shared" si="88"/>
        <v>332.73</v>
      </c>
      <c r="CS83" s="1364" t="s">
        <v>566</v>
      </c>
      <c r="CT83" s="1366">
        <v>4052502</v>
      </c>
      <c r="CU83" s="1366">
        <v>3853926</v>
      </c>
      <c r="CV83" s="1366">
        <v>3853927</v>
      </c>
      <c r="CW83" s="1366">
        <v>198575</v>
      </c>
      <c r="CX83" s="1365">
        <f t="shared" si="89"/>
        <v>4052.502</v>
      </c>
      <c r="CY83" s="1365">
        <f t="shared" si="90"/>
        <v>3853.9259999999999</v>
      </c>
      <c r="CZ83" s="1365">
        <f t="shared" si="91"/>
        <v>3853.9270000000001</v>
      </c>
      <c r="DA83" s="1365">
        <f t="shared" si="92"/>
        <v>198.57499999999999</v>
      </c>
      <c r="DD83" s="1372" t="s">
        <v>579</v>
      </c>
      <c r="DE83" s="1365">
        <v>4309</v>
      </c>
      <c r="DF83" s="1365">
        <f t="shared" si="93"/>
        <v>4.3090000000000002</v>
      </c>
      <c r="DJ83" s="1372" t="s">
        <v>566</v>
      </c>
      <c r="DK83" s="1365">
        <v>4471382</v>
      </c>
      <c r="DL83" s="1365">
        <v>4272806</v>
      </c>
      <c r="DM83" s="1365">
        <v>198576</v>
      </c>
      <c r="DN83" s="1365">
        <v>4272806</v>
      </c>
      <c r="DO83" s="1365">
        <f t="shared" si="94"/>
        <v>4471.3819999999996</v>
      </c>
      <c r="DP83" s="1365">
        <f t="shared" si="95"/>
        <v>4272.8059999999996</v>
      </c>
      <c r="DQ83" s="1365">
        <f t="shared" si="96"/>
        <v>198.57599999999999</v>
      </c>
      <c r="DR83" s="1365">
        <f t="shared" si="97"/>
        <v>4272.8059999999996</v>
      </c>
      <c r="DV83" s="1364" t="s">
        <v>569</v>
      </c>
      <c r="DW83" s="1366">
        <v>0</v>
      </c>
      <c r="DX83" s="1373">
        <f t="shared" si="98"/>
        <v>0</v>
      </c>
      <c r="EA83" s="1364" t="s">
        <v>566</v>
      </c>
      <c r="EB83" s="1366">
        <v>6948040</v>
      </c>
      <c r="EC83" s="1366">
        <v>4272806</v>
      </c>
      <c r="ED83" s="1366">
        <v>4272806</v>
      </c>
      <c r="EE83" s="1366">
        <v>2675234</v>
      </c>
      <c r="EF83" s="1367">
        <f t="shared" si="99"/>
        <v>6948.04</v>
      </c>
      <c r="EG83" s="1367">
        <f t="shared" si="100"/>
        <v>4272.8059999999996</v>
      </c>
      <c r="EH83" s="1367">
        <f t="shared" si="101"/>
        <v>4272.8059999999996</v>
      </c>
      <c r="EI83" s="1367">
        <f t="shared" si="102"/>
        <v>2675.2339999999999</v>
      </c>
      <c r="EL83" s="1372" t="s">
        <v>387</v>
      </c>
      <c r="EM83" s="1365">
        <v>61849846</v>
      </c>
      <c r="EN83" s="1365">
        <f t="shared" si="103"/>
        <v>61849.845999999998</v>
      </c>
      <c r="EQ83" s="1364" t="s">
        <v>566</v>
      </c>
      <c r="ER83" s="1366">
        <v>7184041</v>
      </c>
      <c r="ES83" s="1366">
        <v>5284750</v>
      </c>
      <c r="ET83" s="1366">
        <v>1899291</v>
      </c>
      <c r="EU83" s="1366">
        <v>4272806</v>
      </c>
      <c r="EV83" s="1365">
        <f t="shared" si="104"/>
        <v>7184.0410000000002</v>
      </c>
      <c r="EW83" s="1365">
        <f t="shared" si="105"/>
        <v>4272.8059999999996</v>
      </c>
      <c r="EX83" s="1365">
        <f t="shared" si="106"/>
        <v>5284.75</v>
      </c>
      <c r="EY83" s="1365">
        <f t="shared" si="107"/>
        <v>1899.2909999999999</v>
      </c>
      <c r="FB83" s="1372" t="s">
        <v>578</v>
      </c>
      <c r="FC83" s="1365">
        <v>6696531</v>
      </c>
      <c r="FD83" s="1365">
        <f t="shared" si="108"/>
        <v>6696.5309999999999</v>
      </c>
      <c r="FF83" s="1372" t="s">
        <v>565</v>
      </c>
      <c r="FG83" s="1365">
        <v>318753</v>
      </c>
      <c r="FH83" s="1365">
        <v>0</v>
      </c>
      <c r="FI83" s="1365">
        <v>318753</v>
      </c>
      <c r="FJ83" s="1365">
        <v>0</v>
      </c>
      <c r="FK83" s="1367">
        <f t="shared" si="109"/>
        <v>318.75299999999999</v>
      </c>
      <c r="FL83" s="1367">
        <f t="shared" si="110"/>
        <v>0</v>
      </c>
      <c r="FM83" s="1367">
        <f t="shared" si="111"/>
        <v>318.75299999999999</v>
      </c>
      <c r="FN83" s="1367">
        <f t="shared" si="112"/>
        <v>0</v>
      </c>
      <c r="FQ83" s="1364" t="s">
        <v>377</v>
      </c>
      <c r="FR83" s="1366">
        <v>69950</v>
      </c>
      <c r="FS83" s="1365">
        <f t="shared" si="113"/>
        <v>69.95</v>
      </c>
      <c r="FV83" s="1364" t="s">
        <v>565</v>
      </c>
      <c r="FW83" s="1366">
        <v>484883</v>
      </c>
      <c r="FX83" s="1366">
        <v>484883</v>
      </c>
      <c r="FY83" s="1366">
        <v>484883</v>
      </c>
      <c r="FZ83" s="1366">
        <v>0</v>
      </c>
      <c r="GA83" s="1367">
        <f t="shared" si="114"/>
        <v>484.88299999999998</v>
      </c>
      <c r="GB83" s="1367">
        <f t="shared" si="115"/>
        <v>484.88299999999998</v>
      </c>
      <c r="GC83" s="1367">
        <f t="shared" si="116"/>
        <v>484.88299999999998</v>
      </c>
      <c r="GD83" s="1367">
        <f t="shared" si="117"/>
        <v>0</v>
      </c>
    </row>
    <row r="84" spans="1:186" ht="15" customHeight="1" x14ac:dyDescent="0.2">
      <c r="A84" s="1364" t="s">
        <v>376</v>
      </c>
      <c r="B84" s="1366">
        <v>16584000</v>
      </c>
      <c r="C84" s="1366">
        <v>11365189</v>
      </c>
      <c r="D84" s="1366">
        <v>5218811</v>
      </c>
      <c r="E84" s="1366">
        <v>96326</v>
      </c>
      <c r="F84" s="1366">
        <f t="shared" si="59"/>
        <v>17164.439999999999</v>
      </c>
      <c r="G84" s="1366">
        <f t="shared" si="60"/>
        <v>11762.970615</v>
      </c>
      <c r="H84" s="1366">
        <f t="shared" si="61"/>
        <v>5401.4693849999994</v>
      </c>
      <c r="I84" s="1366">
        <f t="shared" si="62"/>
        <v>99.697409999999991</v>
      </c>
      <c r="L84" s="1364" t="s">
        <v>580</v>
      </c>
      <c r="M84" s="1366">
        <v>13606334</v>
      </c>
      <c r="N84" s="1366">
        <f t="shared" si="63"/>
        <v>14082.555689999999</v>
      </c>
      <c r="Q84" s="1364" t="s">
        <v>376</v>
      </c>
      <c r="R84" s="1366">
        <v>16584000</v>
      </c>
      <c r="S84" s="1366">
        <v>11365189</v>
      </c>
      <c r="T84" s="1366">
        <v>5218811</v>
      </c>
      <c r="U84" s="1366">
        <v>2486406</v>
      </c>
      <c r="V84" s="1365">
        <f t="shared" si="64"/>
        <v>17164.439999999999</v>
      </c>
      <c r="W84" s="1365">
        <f t="shared" si="65"/>
        <v>11762.970615</v>
      </c>
      <c r="X84" s="1365">
        <f t="shared" si="66"/>
        <v>5401.4693849999994</v>
      </c>
      <c r="Y84" s="1365">
        <f t="shared" si="67"/>
        <v>2573.4302099999995</v>
      </c>
      <c r="AB84" s="1364" t="s">
        <v>571</v>
      </c>
      <c r="AC84" s="1366">
        <v>0</v>
      </c>
      <c r="AD84" s="1365">
        <f t="shared" si="68"/>
        <v>0</v>
      </c>
      <c r="AG84" s="1364" t="s">
        <v>375</v>
      </c>
      <c r="AH84" s="1366">
        <v>13278000</v>
      </c>
      <c r="AI84" s="1366">
        <v>2211240</v>
      </c>
      <c r="AJ84" s="1366">
        <v>10714000</v>
      </c>
      <c r="AK84" s="1366">
        <v>2564000</v>
      </c>
      <c r="AL84" s="1365">
        <f t="shared" si="69"/>
        <v>13742.73</v>
      </c>
      <c r="AM84" s="1365">
        <f t="shared" si="70"/>
        <v>2288.6333999999997</v>
      </c>
      <c r="AN84" s="1365">
        <f t="shared" si="71"/>
        <v>11088.99</v>
      </c>
      <c r="AO84" s="1365">
        <f t="shared" si="72"/>
        <v>2653.74</v>
      </c>
      <c r="AR84" s="1364" t="s">
        <v>385</v>
      </c>
      <c r="AS84" s="1365">
        <v>1450684</v>
      </c>
      <c r="AT84" s="1365">
        <f t="shared" si="73"/>
        <v>1501.4579399999998</v>
      </c>
      <c r="AW84" s="1364" t="s">
        <v>374</v>
      </c>
      <c r="AX84" s="1366">
        <v>165242801</v>
      </c>
      <c r="AY84" s="1366">
        <v>157421145</v>
      </c>
      <c r="AZ84" s="1366">
        <v>40610383</v>
      </c>
      <c r="BA84" s="1366">
        <v>7821656</v>
      </c>
      <c r="BB84" s="1365">
        <f t="shared" si="74"/>
        <v>171026.299035</v>
      </c>
      <c r="BC84" s="1365">
        <f t="shared" si="75"/>
        <v>162930.88507499997</v>
      </c>
      <c r="BD84" s="1365">
        <f t="shared" si="76"/>
        <v>42031.746404999998</v>
      </c>
      <c r="BE84" s="1365">
        <f t="shared" si="77"/>
        <v>8095.413959999999</v>
      </c>
      <c r="BH84" s="1364" t="s">
        <v>394</v>
      </c>
      <c r="BI84" s="1365">
        <v>0</v>
      </c>
      <c r="BJ84" s="1365">
        <f t="shared" si="78"/>
        <v>0</v>
      </c>
      <c r="BM84" s="1364" t="s">
        <v>374</v>
      </c>
      <c r="BN84" s="1365">
        <v>161738165</v>
      </c>
      <c r="BO84" s="1365">
        <v>48732775</v>
      </c>
      <c r="BP84" s="1365">
        <v>158076145</v>
      </c>
      <c r="BQ84" s="1365">
        <v>3662020</v>
      </c>
      <c r="BR84" s="1365">
        <f t="shared" si="79"/>
        <v>167399.00077499999</v>
      </c>
      <c r="BS84" s="1365">
        <f t="shared" si="80"/>
        <v>50438.422124999997</v>
      </c>
      <c r="BT84" s="1365">
        <f t="shared" si="81"/>
        <v>163608.81007499999</v>
      </c>
      <c r="BU84" s="1365">
        <f t="shared" si="82"/>
        <v>3790.1906999999997</v>
      </c>
      <c r="BX84" s="1372" t="s">
        <v>387</v>
      </c>
      <c r="BY84" s="1365">
        <v>31858171</v>
      </c>
      <c r="BZ84" s="1365">
        <f t="shared" si="83"/>
        <v>32973.206984999997</v>
      </c>
      <c r="CC84" s="1365" t="s">
        <v>373</v>
      </c>
      <c r="CD84" s="1365">
        <v>0</v>
      </c>
      <c r="CE84" s="1365">
        <v>0</v>
      </c>
      <c r="CF84" s="1365">
        <v>0</v>
      </c>
      <c r="CG84" s="1365">
        <v>0</v>
      </c>
      <c r="CH84" s="1365">
        <f t="shared" si="84"/>
        <v>0</v>
      </c>
      <c r="CI84" s="1365">
        <f t="shared" si="85"/>
        <v>0</v>
      </c>
      <c r="CJ84" s="1365">
        <f t="shared" si="86"/>
        <v>0</v>
      </c>
      <c r="CK84" s="1365">
        <f t="shared" si="87"/>
        <v>0</v>
      </c>
      <c r="CN84" s="1372" t="s">
        <v>385</v>
      </c>
      <c r="CO84" s="1365">
        <v>259664</v>
      </c>
      <c r="CP84" s="1365">
        <f t="shared" si="88"/>
        <v>259.66399999999999</v>
      </c>
      <c r="CS84" s="1364" t="s">
        <v>567</v>
      </c>
      <c r="CT84" s="1366">
        <v>715428</v>
      </c>
      <c r="CU84" s="1366">
        <v>715428</v>
      </c>
      <c r="CV84" s="1366">
        <v>715428</v>
      </c>
      <c r="CW84" s="1366">
        <v>0</v>
      </c>
      <c r="CX84" s="1365">
        <f t="shared" si="89"/>
        <v>715.428</v>
      </c>
      <c r="CY84" s="1365">
        <f t="shared" si="90"/>
        <v>715.428</v>
      </c>
      <c r="CZ84" s="1365">
        <f t="shared" si="91"/>
        <v>715.428</v>
      </c>
      <c r="DA84" s="1365">
        <f t="shared" si="92"/>
        <v>0</v>
      </c>
      <c r="DD84" s="1372" t="s">
        <v>392</v>
      </c>
      <c r="DE84" s="1365">
        <v>4309</v>
      </c>
      <c r="DF84" s="1365">
        <f t="shared" si="93"/>
        <v>4.3090000000000002</v>
      </c>
      <c r="DJ84" s="1372" t="s">
        <v>567</v>
      </c>
      <c r="DK84" s="1365">
        <v>715428</v>
      </c>
      <c r="DL84" s="1365">
        <v>715428</v>
      </c>
      <c r="DM84" s="1365">
        <v>0</v>
      </c>
      <c r="DN84" s="1365">
        <v>715428</v>
      </c>
      <c r="DO84" s="1365">
        <f t="shared" si="94"/>
        <v>715.428</v>
      </c>
      <c r="DP84" s="1365">
        <f t="shared" si="95"/>
        <v>715.428</v>
      </c>
      <c r="DQ84" s="1365">
        <f t="shared" si="96"/>
        <v>0</v>
      </c>
      <c r="DR84" s="1365">
        <f t="shared" si="97"/>
        <v>715.428</v>
      </c>
      <c r="DV84" s="1364" t="s">
        <v>570</v>
      </c>
      <c r="DW84" s="1366">
        <v>297500</v>
      </c>
      <c r="DX84" s="1373">
        <f t="shared" si="98"/>
        <v>297.5</v>
      </c>
      <c r="EA84" s="1364" t="s">
        <v>567</v>
      </c>
      <c r="EB84" s="1366">
        <v>715428</v>
      </c>
      <c r="EC84" s="1366">
        <v>715428</v>
      </c>
      <c r="ED84" s="1366">
        <v>715428</v>
      </c>
      <c r="EE84" s="1366">
        <v>0</v>
      </c>
      <c r="EF84" s="1367">
        <f t="shared" si="99"/>
        <v>715.428</v>
      </c>
      <c r="EG84" s="1367">
        <f t="shared" si="100"/>
        <v>715.428</v>
      </c>
      <c r="EH84" s="1367">
        <f t="shared" si="101"/>
        <v>715.428</v>
      </c>
      <c r="EI84" s="1367">
        <f t="shared" si="102"/>
        <v>0</v>
      </c>
      <c r="EL84" s="1372" t="s">
        <v>388</v>
      </c>
      <c r="EM84" s="1365">
        <v>7681203</v>
      </c>
      <c r="EN84" s="1365">
        <f t="shared" si="103"/>
        <v>7681.2030000000004</v>
      </c>
      <c r="EQ84" s="1364" t="s">
        <v>567</v>
      </c>
      <c r="ER84" s="1366">
        <v>715428</v>
      </c>
      <c r="ES84" s="1366">
        <v>715428</v>
      </c>
      <c r="ET84" s="1366">
        <v>0</v>
      </c>
      <c r="EU84" s="1366">
        <v>715428</v>
      </c>
      <c r="EV84" s="1365">
        <f t="shared" si="104"/>
        <v>715.428</v>
      </c>
      <c r="EW84" s="1365">
        <f t="shared" si="105"/>
        <v>715.428</v>
      </c>
      <c r="EX84" s="1365">
        <f t="shared" si="106"/>
        <v>715.428</v>
      </c>
      <c r="EY84" s="1365">
        <f t="shared" si="107"/>
        <v>0</v>
      </c>
      <c r="FB84" s="1372" t="s">
        <v>475</v>
      </c>
      <c r="FC84" s="1365">
        <v>2388858</v>
      </c>
      <c r="FD84" s="1365">
        <f t="shared" si="108"/>
        <v>2388.8580000000002</v>
      </c>
      <c r="FF84" s="1372" t="s">
        <v>566</v>
      </c>
      <c r="FG84" s="1365">
        <v>7867041</v>
      </c>
      <c r="FH84" s="1365">
        <v>4508806</v>
      </c>
      <c r="FI84" s="1365">
        <v>5191806</v>
      </c>
      <c r="FJ84" s="1365">
        <v>2675235</v>
      </c>
      <c r="FK84" s="1367">
        <f t="shared" si="109"/>
        <v>7867.0410000000002</v>
      </c>
      <c r="FL84" s="1367">
        <f t="shared" si="110"/>
        <v>4508.8059999999996</v>
      </c>
      <c r="FM84" s="1367">
        <f t="shared" si="111"/>
        <v>5191.8059999999996</v>
      </c>
      <c r="FN84" s="1367">
        <f t="shared" si="112"/>
        <v>2675.2350000000001</v>
      </c>
      <c r="FQ84" s="1364" t="s">
        <v>378</v>
      </c>
      <c r="FR84" s="1366">
        <v>1440073</v>
      </c>
      <c r="FS84" s="1365">
        <f t="shared" si="113"/>
        <v>1440.0730000000001</v>
      </c>
      <c r="FV84" s="1364" t="s">
        <v>566</v>
      </c>
      <c r="FW84" s="1366">
        <v>5211607</v>
      </c>
      <c r="FX84" s="1366">
        <v>5211607</v>
      </c>
      <c r="FY84" s="1366">
        <v>5211607</v>
      </c>
      <c r="FZ84" s="1366">
        <v>0</v>
      </c>
      <c r="GA84" s="1367">
        <f t="shared" si="114"/>
        <v>5211.607</v>
      </c>
      <c r="GB84" s="1367">
        <f t="shared" si="115"/>
        <v>5211.607</v>
      </c>
      <c r="GC84" s="1367">
        <f t="shared" si="116"/>
        <v>5211.607</v>
      </c>
      <c r="GD84" s="1367">
        <f t="shared" si="117"/>
        <v>0</v>
      </c>
    </row>
    <row r="85" spans="1:186" ht="15" customHeight="1" x14ac:dyDescent="0.2">
      <c r="A85" s="1364" t="s">
        <v>377</v>
      </c>
      <c r="B85" s="1366">
        <v>2930000</v>
      </c>
      <c r="C85" s="1366">
        <v>1680000</v>
      </c>
      <c r="D85" s="1366">
        <v>1250000</v>
      </c>
      <c r="E85" s="1366">
        <v>60250</v>
      </c>
      <c r="F85" s="1366">
        <f t="shared" si="59"/>
        <v>3032.5499999999997</v>
      </c>
      <c r="G85" s="1366">
        <f t="shared" si="60"/>
        <v>1738.8</v>
      </c>
      <c r="H85" s="1366">
        <f t="shared" si="61"/>
        <v>1293.75</v>
      </c>
      <c r="I85" s="1366">
        <f t="shared" si="62"/>
        <v>62.358749999999993</v>
      </c>
      <c r="L85" s="1364" t="s">
        <v>393</v>
      </c>
      <c r="M85" s="1366">
        <v>9873000</v>
      </c>
      <c r="N85" s="1366">
        <f t="shared" si="63"/>
        <v>10218.554999999998</v>
      </c>
      <c r="Q85" s="1364" t="s">
        <v>377</v>
      </c>
      <c r="R85" s="1366">
        <v>2930000</v>
      </c>
      <c r="S85" s="1366">
        <v>1680000</v>
      </c>
      <c r="T85" s="1366">
        <v>1250000</v>
      </c>
      <c r="U85" s="1366">
        <v>129500</v>
      </c>
      <c r="V85" s="1365">
        <f t="shared" si="64"/>
        <v>3032.5499999999997</v>
      </c>
      <c r="W85" s="1365">
        <f t="shared" si="65"/>
        <v>1738.8</v>
      </c>
      <c r="X85" s="1365">
        <f t="shared" si="66"/>
        <v>1293.75</v>
      </c>
      <c r="Y85" s="1365">
        <f t="shared" si="67"/>
        <v>134.0325</v>
      </c>
      <c r="AB85" s="1364" t="s">
        <v>573</v>
      </c>
      <c r="AC85" s="1366">
        <v>468179</v>
      </c>
      <c r="AD85" s="1365">
        <f t="shared" si="68"/>
        <v>484.56526499999995</v>
      </c>
      <c r="AG85" s="1364" t="s">
        <v>376</v>
      </c>
      <c r="AH85" s="1366">
        <v>16584000</v>
      </c>
      <c r="AI85" s="1366">
        <v>3496776</v>
      </c>
      <c r="AJ85" s="1366">
        <v>11365189</v>
      </c>
      <c r="AK85" s="1366">
        <v>5218811</v>
      </c>
      <c r="AL85" s="1365">
        <f t="shared" si="69"/>
        <v>17164.439999999999</v>
      </c>
      <c r="AM85" s="1365">
        <f t="shared" si="70"/>
        <v>3619.1631599999996</v>
      </c>
      <c r="AN85" s="1365">
        <f t="shared" si="71"/>
        <v>11762.970615</v>
      </c>
      <c r="AO85" s="1365">
        <f t="shared" si="72"/>
        <v>5401.4693849999994</v>
      </c>
      <c r="AR85" s="1364" t="s">
        <v>387</v>
      </c>
      <c r="AS85" s="1365">
        <v>34095476</v>
      </c>
      <c r="AT85" s="1365">
        <f t="shared" si="73"/>
        <v>35288.817660000001</v>
      </c>
      <c r="AW85" s="1364" t="s">
        <v>375</v>
      </c>
      <c r="AX85" s="1366">
        <v>13278000</v>
      </c>
      <c r="AY85" s="1366">
        <v>10714000</v>
      </c>
      <c r="AZ85" s="1366">
        <v>2803240</v>
      </c>
      <c r="BA85" s="1366">
        <v>2564000</v>
      </c>
      <c r="BB85" s="1365">
        <f t="shared" si="74"/>
        <v>13742.73</v>
      </c>
      <c r="BC85" s="1365">
        <f t="shared" si="75"/>
        <v>11088.99</v>
      </c>
      <c r="BD85" s="1365">
        <f t="shared" si="76"/>
        <v>2901.3533999999995</v>
      </c>
      <c r="BE85" s="1365">
        <f t="shared" si="77"/>
        <v>2653.74</v>
      </c>
      <c r="BH85" s="1364" t="s">
        <v>395</v>
      </c>
      <c r="BI85" s="1365">
        <v>0</v>
      </c>
      <c r="BJ85" s="1365">
        <f t="shared" si="78"/>
        <v>0</v>
      </c>
      <c r="BM85" s="1364" t="s">
        <v>375</v>
      </c>
      <c r="BN85" s="1365">
        <v>11194000</v>
      </c>
      <c r="BO85" s="1365">
        <v>3832770</v>
      </c>
      <c r="BP85" s="1365">
        <v>11194000</v>
      </c>
      <c r="BQ85" s="1365">
        <v>0</v>
      </c>
      <c r="BR85" s="1365">
        <f t="shared" si="79"/>
        <v>11585.789999999999</v>
      </c>
      <c r="BS85" s="1365">
        <f t="shared" si="80"/>
        <v>3966.9169499999998</v>
      </c>
      <c r="BT85" s="1365">
        <f t="shared" si="81"/>
        <v>11585.789999999999</v>
      </c>
      <c r="BU85" s="1365">
        <f t="shared" si="82"/>
        <v>0</v>
      </c>
      <c r="BX85" s="1372" t="s">
        <v>388</v>
      </c>
      <c r="BY85" s="1365">
        <v>7606330</v>
      </c>
      <c r="BZ85" s="1365">
        <f t="shared" si="83"/>
        <v>7872.5515499999992</v>
      </c>
      <c r="CC85" s="1365" t="s">
        <v>374</v>
      </c>
      <c r="CD85" s="1365">
        <v>168326145</v>
      </c>
      <c r="CE85" s="1365">
        <v>63757558</v>
      </c>
      <c r="CF85" s="1365">
        <v>158076145</v>
      </c>
      <c r="CG85" s="1365">
        <v>10250000</v>
      </c>
      <c r="CH85" s="1365">
        <f t="shared" si="84"/>
        <v>174217.56007499999</v>
      </c>
      <c r="CI85" s="1365">
        <f t="shared" si="85"/>
        <v>65989.07252999999</v>
      </c>
      <c r="CJ85" s="1365">
        <f t="shared" si="86"/>
        <v>163608.81007499999</v>
      </c>
      <c r="CK85" s="1365">
        <f t="shared" si="87"/>
        <v>10608.75</v>
      </c>
      <c r="CN85" s="1372" t="s">
        <v>386</v>
      </c>
      <c r="CO85" s="1365">
        <v>73066</v>
      </c>
      <c r="CP85" s="1365">
        <f t="shared" si="88"/>
        <v>73.066000000000003</v>
      </c>
      <c r="CS85" s="1364" t="s">
        <v>372</v>
      </c>
      <c r="CT85" s="1366">
        <v>7519573</v>
      </c>
      <c r="CU85" s="1366">
        <v>7380602</v>
      </c>
      <c r="CV85" s="1366">
        <v>7519573</v>
      </c>
      <c r="CW85" s="1366">
        <v>0</v>
      </c>
      <c r="CX85" s="1365">
        <f t="shared" si="89"/>
        <v>7519.5730000000003</v>
      </c>
      <c r="CY85" s="1365">
        <f t="shared" si="90"/>
        <v>7380.6019999999999</v>
      </c>
      <c r="CZ85" s="1365">
        <f t="shared" si="91"/>
        <v>7519.5730000000003</v>
      </c>
      <c r="DA85" s="1365">
        <f t="shared" si="92"/>
        <v>0</v>
      </c>
      <c r="DD85" s="1372" t="s">
        <v>580</v>
      </c>
      <c r="DE85" s="1365">
        <v>459061054</v>
      </c>
      <c r="DF85" s="1365">
        <f t="shared" si="93"/>
        <v>459061.054</v>
      </c>
      <c r="DJ85" s="1372" t="s">
        <v>372</v>
      </c>
      <c r="DK85" s="1365">
        <v>9819573</v>
      </c>
      <c r="DL85" s="1365">
        <v>7939405</v>
      </c>
      <c r="DM85" s="1365">
        <v>1880168</v>
      </c>
      <c r="DN85" s="1365">
        <v>7380602</v>
      </c>
      <c r="DO85" s="1365">
        <f t="shared" si="94"/>
        <v>9819.5730000000003</v>
      </c>
      <c r="DP85" s="1365">
        <f t="shared" si="95"/>
        <v>7939.4049999999997</v>
      </c>
      <c r="DQ85" s="1365">
        <f t="shared" si="96"/>
        <v>1880.1679999999999</v>
      </c>
      <c r="DR85" s="1365">
        <f t="shared" si="97"/>
        <v>7380.6019999999999</v>
      </c>
      <c r="DV85" s="1364" t="s">
        <v>571</v>
      </c>
      <c r="DW85" s="1366">
        <v>0</v>
      </c>
      <c r="DX85" s="1373">
        <f t="shared" si="98"/>
        <v>0</v>
      </c>
      <c r="EA85" s="1364" t="s">
        <v>372</v>
      </c>
      <c r="EB85" s="1366">
        <v>9939405</v>
      </c>
      <c r="EC85" s="1366">
        <v>9380159</v>
      </c>
      <c r="ED85" s="1366">
        <v>9674120</v>
      </c>
      <c r="EE85" s="1366">
        <v>265285</v>
      </c>
      <c r="EF85" s="1367">
        <f t="shared" si="99"/>
        <v>9939.4050000000007</v>
      </c>
      <c r="EG85" s="1367">
        <f t="shared" si="100"/>
        <v>9380.1589999999997</v>
      </c>
      <c r="EH85" s="1367">
        <f t="shared" si="101"/>
        <v>9674.1200000000008</v>
      </c>
      <c r="EI85" s="1367">
        <f t="shared" si="102"/>
        <v>265.28500000000003</v>
      </c>
      <c r="EL85" s="1372" t="s">
        <v>474</v>
      </c>
      <c r="EM85" s="1365">
        <v>0</v>
      </c>
      <c r="EN85" s="1365">
        <f t="shared" si="103"/>
        <v>0</v>
      </c>
      <c r="EQ85" s="1364" t="s">
        <v>372</v>
      </c>
      <c r="ER85" s="1366">
        <v>16152035</v>
      </c>
      <c r="ES85" s="1366">
        <v>13623941</v>
      </c>
      <c r="ET85" s="1366">
        <v>2528094</v>
      </c>
      <c r="EU85" s="1366">
        <v>9702409</v>
      </c>
      <c r="EV85" s="1365">
        <f t="shared" si="104"/>
        <v>16152.035</v>
      </c>
      <c r="EW85" s="1365">
        <f t="shared" si="105"/>
        <v>9702.4089999999997</v>
      </c>
      <c r="EX85" s="1365">
        <f t="shared" si="106"/>
        <v>13623.941000000001</v>
      </c>
      <c r="EY85" s="1365">
        <f t="shared" si="107"/>
        <v>2528.0940000000001</v>
      </c>
      <c r="FB85" s="1372" t="s">
        <v>580</v>
      </c>
      <c r="FC85" s="1365">
        <v>202457078</v>
      </c>
      <c r="FD85" s="1365">
        <f t="shared" si="108"/>
        <v>202457.07800000001</v>
      </c>
      <c r="FF85" s="1372" t="s">
        <v>567</v>
      </c>
      <c r="FG85" s="1365">
        <v>715428</v>
      </c>
      <c r="FH85" s="1365">
        <v>715428</v>
      </c>
      <c r="FI85" s="1365">
        <v>715428</v>
      </c>
      <c r="FJ85" s="1365">
        <v>0</v>
      </c>
      <c r="FK85" s="1367">
        <f t="shared" si="109"/>
        <v>715.428</v>
      </c>
      <c r="FL85" s="1367">
        <f t="shared" si="110"/>
        <v>715.428</v>
      </c>
      <c r="FM85" s="1367">
        <f t="shared" si="111"/>
        <v>715.428</v>
      </c>
      <c r="FN85" s="1367">
        <f t="shared" si="112"/>
        <v>0</v>
      </c>
      <c r="FQ85" s="1364" t="s">
        <v>379</v>
      </c>
      <c r="FR85" s="1366">
        <v>5465146</v>
      </c>
      <c r="FS85" s="1365">
        <f t="shared" si="113"/>
        <v>5465.1459999999997</v>
      </c>
      <c r="FV85" s="1364" t="s">
        <v>567</v>
      </c>
      <c r="FW85" s="1366">
        <v>715428</v>
      </c>
      <c r="FX85" s="1366">
        <v>715428</v>
      </c>
      <c r="FY85" s="1366">
        <v>715428</v>
      </c>
      <c r="FZ85" s="1366">
        <v>0</v>
      </c>
      <c r="GA85" s="1367">
        <f t="shared" si="114"/>
        <v>715.428</v>
      </c>
      <c r="GB85" s="1367">
        <f t="shared" si="115"/>
        <v>715.428</v>
      </c>
      <c r="GC85" s="1367">
        <f t="shared" si="116"/>
        <v>715.428</v>
      </c>
      <c r="GD85" s="1367">
        <f t="shared" si="117"/>
        <v>0</v>
      </c>
    </row>
    <row r="86" spans="1:186" ht="15" customHeight="1" x14ac:dyDescent="0.2">
      <c r="A86" s="1364" t="s">
        <v>378</v>
      </c>
      <c r="B86" s="1366">
        <v>18000000</v>
      </c>
      <c r="C86" s="1366">
        <v>16000000</v>
      </c>
      <c r="D86" s="1366">
        <v>2000000</v>
      </c>
      <c r="E86" s="1366">
        <v>1596447</v>
      </c>
      <c r="F86" s="1366">
        <f t="shared" si="59"/>
        <v>18630</v>
      </c>
      <c r="G86" s="1366">
        <f t="shared" si="60"/>
        <v>16560</v>
      </c>
      <c r="H86" s="1366">
        <f t="shared" si="61"/>
        <v>2070</v>
      </c>
      <c r="I86" s="1366">
        <f t="shared" si="62"/>
        <v>1652.3226449999997</v>
      </c>
      <c r="L86" s="1364" t="s">
        <v>395</v>
      </c>
      <c r="M86" s="1366">
        <v>3733334</v>
      </c>
      <c r="N86" s="1366">
        <f t="shared" si="63"/>
        <v>3864.0006899999994</v>
      </c>
      <c r="Q86" s="1364" t="s">
        <v>378</v>
      </c>
      <c r="R86" s="1366">
        <v>17000000</v>
      </c>
      <c r="S86" s="1366">
        <v>16240000</v>
      </c>
      <c r="T86" s="1366">
        <v>760000</v>
      </c>
      <c r="U86" s="1366">
        <v>2496343</v>
      </c>
      <c r="V86" s="1365">
        <f t="shared" si="64"/>
        <v>17595</v>
      </c>
      <c r="W86" s="1365">
        <f t="shared" si="65"/>
        <v>16808.399999999998</v>
      </c>
      <c r="X86" s="1365">
        <f t="shared" si="66"/>
        <v>786.59999999999991</v>
      </c>
      <c r="Y86" s="1365">
        <f t="shared" si="67"/>
        <v>2583.7150049999996</v>
      </c>
      <c r="AB86" s="1364" t="s">
        <v>384</v>
      </c>
      <c r="AC86" s="1366">
        <v>4399269</v>
      </c>
      <c r="AD86" s="1365">
        <f t="shared" si="68"/>
        <v>4553.2434149999999</v>
      </c>
      <c r="AG86" s="1364" t="s">
        <v>377</v>
      </c>
      <c r="AH86" s="1366">
        <v>2930000</v>
      </c>
      <c r="AI86" s="1366">
        <v>129500</v>
      </c>
      <c r="AJ86" s="1366">
        <v>1680000</v>
      </c>
      <c r="AK86" s="1366">
        <v>1250000</v>
      </c>
      <c r="AL86" s="1365">
        <f t="shared" si="69"/>
        <v>3032.5499999999997</v>
      </c>
      <c r="AM86" s="1365">
        <f t="shared" si="70"/>
        <v>134.0325</v>
      </c>
      <c r="AN86" s="1365">
        <f t="shared" si="71"/>
        <v>1738.8</v>
      </c>
      <c r="AO86" s="1365">
        <f t="shared" si="72"/>
        <v>1293.75</v>
      </c>
      <c r="AR86" s="1364" t="s">
        <v>388</v>
      </c>
      <c r="AS86" s="1365">
        <v>7553683</v>
      </c>
      <c r="AT86" s="1365">
        <f t="shared" si="73"/>
        <v>7818.0619049999996</v>
      </c>
      <c r="AW86" s="1364" t="s">
        <v>376</v>
      </c>
      <c r="AX86" s="1366">
        <v>14584000</v>
      </c>
      <c r="AY86" s="1366">
        <v>11365189</v>
      </c>
      <c r="AZ86" s="1366">
        <v>4367259</v>
      </c>
      <c r="BA86" s="1366">
        <v>3218811</v>
      </c>
      <c r="BB86" s="1365">
        <f t="shared" si="74"/>
        <v>15094.439999999999</v>
      </c>
      <c r="BC86" s="1365">
        <f t="shared" si="75"/>
        <v>11762.970615</v>
      </c>
      <c r="BD86" s="1365">
        <f t="shared" si="76"/>
        <v>4520.1130649999996</v>
      </c>
      <c r="BE86" s="1365">
        <f t="shared" si="77"/>
        <v>3331.4693849999999</v>
      </c>
      <c r="BH86" s="1364" t="s">
        <v>396</v>
      </c>
      <c r="BI86" s="1365">
        <v>0</v>
      </c>
      <c r="BJ86" s="1365">
        <f t="shared" si="78"/>
        <v>0</v>
      </c>
      <c r="BM86" s="1364" t="s">
        <v>376</v>
      </c>
      <c r="BN86" s="1365">
        <v>13952209</v>
      </c>
      <c r="BO86" s="1365">
        <v>5855125</v>
      </c>
      <c r="BP86" s="1365">
        <v>11540189</v>
      </c>
      <c r="BQ86" s="1365">
        <v>2412020</v>
      </c>
      <c r="BR86" s="1365">
        <f t="shared" si="79"/>
        <v>14440.536314999999</v>
      </c>
      <c r="BS86" s="1365">
        <f t="shared" si="80"/>
        <v>6060.0543749999997</v>
      </c>
      <c r="BT86" s="1365">
        <f t="shared" si="81"/>
        <v>11944.095615</v>
      </c>
      <c r="BU86" s="1365">
        <f t="shared" si="82"/>
        <v>2496.4406999999997</v>
      </c>
      <c r="BX86" s="1372" t="s">
        <v>574</v>
      </c>
      <c r="BY86" s="1365">
        <v>10036233</v>
      </c>
      <c r="BZ86" s="1365">
        <f t="shared" si="83"/>
        <v>10387.501155</v>
      </c>
      <c r="CC86" s="1365" t="s">
        <v>375</v>
      </c>
      <c r="CD86" s="1365">
        <v>11194000</v>
      </c>
      <c r="CE86" s="1365">
        <v>4656916</v>
      </c>
      <c r="CF86" s="1365">
        <v>11194000</v>
      </c>
      <c r="CG86" s="1365">
        <v>0</v>
      </c>
      <c r="CH86" s="1365">
        <f t="shared" si="84"/>
        <v>11585.789999999999</v>
      </c>
      <c r="CI86" s="1365">
        <f t="shared" si="85"/>
        <v>4819.9080599999998</v>
      </c>
      <c r="CJ86" s="1365">
        <f t="shared" si="86"/>
        <v>11585.789999999999</v>
      </c>
      <c r="CK86" s="1365">
        <f t="shared" si="87"/>
        <v>0</v>
      </c>
      <c r="CN86" s="1372" t="s">
        <v>387</v>
      </c>
      <c r="CO86" s="1365">
        <v>23020208</v>
      </c>
      <c r="CP86" s="1365">
        <f t="shared" si="88"/>
        <v>23020.207999999999</v>
      </c>
      <c r="CS86" s="1364" t="s">
        <v>373</v>
      </c>
      <c r="CT86" s="1366">
        <v>0</v>
      </c>
      <c r="CU86" s="1366">
        <v>0</v>
      </c>
      <c r="CV86" s="1366">
        <v>0</v>
      </c>
      <c r="CW86" s="1366">
        <v>0</v>
      </c>
      <c r="CX86" s="1365">
        <f t="shared" si="89"/>
        <v>0</v>
      </c>
      <c r="CY86" s="1365">
        <f t="shared" si="90"/>
        <v>0</v>
      </c>
      <c r="CZ86" s="1365">
        <f t="shared" si="91"/>
        <v>0</v>
      </c>
      <c r="DA86" s="1365">
        <f t="shared" si="92"/>
        <v>0</v>
      </c>
      <c r="DD86" s="1372" t="s">
        <v>393</v>
      </c>
      <c r="DE86" s="1365">
        <v>140387667</v>
      </c>
      <c r="DF86" s="1365">
        <f t="shared" si="93"/>
        <v>140387.66699999999</v>
      </c>
      <c r="DJ86" s="1372" t="s">
        <v>373</v>
      </c>
      <c r="DK86" s="1365">
        <v>0</v>
      </c>
      <c r="DL86" s="1365">
        <v>0</v>
      </c>
      <c r="DM86" s="1365">
        <v>0</v>
      </c>
      <c r="DN86" s="1365">
        <v>0</v>
      </c>
      <c r="DO86" s="1365">
        <f t="shared" si="94"/>
        <v>0</v>
      </c>
      <c r="DP86" s="1365">
        <f t="shared" si="95"/>
        <v>0</v>
      </c>
      <c r="DQ86" s="1365">
        <f t="shared" si="96"/>
        <v>0</v>
      </c>
      <c r="DR86" s="1365">
        <f t="shared" si="97"/>
        <v>0</v>
      </c>
      <c r="DV86" s="1364" t="s">
        <v>573</v>
      </c>
      <c r="DW86" s="1366">
        <v>0</v>
      </c>
      <c r="DX86" s="1373">
        <f t="shared" si="98"/>
        <v>0</v>
      </c>
      <c r="EA86" s="1364" t="s">
        <v>373</v>
      </c>
      <c r="EB86" s="1366">
        <v>353430</v>
      </c>
      <c r="EC86" s="1366">
        <v>0</v>
      </c>
      <c r="ED86" s="1366">
        <v>353430</v>
      </c>
      <c r="EE86" s="1366">
        <v>0</v>
      </c>
      <c r="EF86" s="1367">
        <f t="shared" si="99"/>
        <v>353.43</v>
      </c>
      <c r="EG86" s="1367">
        <f t="shared" si="100"/>
        <v>0</v>
      </c>
      <c r="EH86" s="1367">
        <f t="shared" si="101"/>
        <v>353.43</v>
      </c>
      <c r="EI86" s="1367">
        <f t="shared" si="102"/>
        <v>0</v>
      </c>
      <c r="EL86" s="1372" t="s">
        <v>574</v>
      </c>
      <c r="EM86" s="1365">
        <v>15206100</v>
      </c>
      <c r="EN86" s="1365">
        <f t="shared" si="103"/>
        <v>15206.1</v>
      </c>
      <c r="EQ86" s="1364" t="s">
        <v>373</v>
      </c>
      <c r="ER86" s="1366">
        <v>353430</v>
      </c>
      <c r="ES86" s="1366">
        <v>353430</v>
      </c>
      <c r="ET86" s="1366">
        <v>0</v>
      </c>
      <c r="EU86" s="1366">
        <v>353430</v>
      </c>
      <c r="EV86" s="1365">
        <f t="shared" si="104"/>
        <v>353.43</v>
      </c>
      <c r="EW86" s="1365">
        <f t="shared" si="105"/>
        <v>353.43</v>
      </c>
      <c r="EX86" s="1365">
        <f t="shared" si="106"/>
        <v>353.43</v>
      </c>
      <c r="EY86" s="1365">
        <f t="shared" si="107"/>
        <v>0</v>
      </c>
      <c r="FB86" s="1372" t="s">
        <v>393</v>
      </c>
      <c r="FC86" s="1365">
        <v>127499254</v>
      </c>
      <c r="FD86" s="1365">
        <f t="shared" si="108"/>
        <v>127499.254</v>
      </c>
      <c r="FF86" s="1372" t="s">
        <v>372</v>
      </c>
      <c r="FG86" s="1365">
        <v>18476661</v>
      </c>
      <c r="FH86" s="1365">
        <v>15706043</v>
      </c>
      <c r="FI86" s="1365">
        <v>16239499</v>
      </c>
      <c r="FJ86" s="1365">
        <v>2237162</v>
      </c>
      <c r="FK86" s="1367">
        <f t="shared" si="109"/>
        <v>18476.661</v>
      </c>
      <c r="FL86" s="1367">
        <f t="shared" si="110"/>
        <v>15706.043</v>
      </c>
      <c r="FM86" s="1367">
        <f t="shared" si="111"/>
        <v>16239.499</v>
      </c>
      <c r="FN86" s="1367">
        <f t="shared" si="112"/>
        <v>2237.1619999999998</v>
      </c>
      <c r="FQ86" s="1364" t="s">
        <v>380</v>
      </c>
      <c r="FR86" s="1366">
        <v>2682203</v>
      </c>
      <c r="FS86" s="1365">
        <f t="shared" si="113"/>
        <v>2682.203</v>
      </c>
      <c r="FV86" s="1364" t="s">
        <v>372</v>
      </c>
      <c r="FW86" s="1366">
        <v>20038731</v>
      </c>
      <c r="FX86" s="1366">
        <v>19899760</v>
      </c>
      <c r="FY86" s="1366">
        <v>20038731</v>
      </c>
      <c r="FZ86" s="1366">
        <v>0</v>
      </c>
      <c r="GA86" s="1367">
        <f t="shared" si="114"/>
        <v>20038.731</v>
      </c>
      <c r="GB86" s="1367">
        <f t="shared" si="115"/>
        <v>19899.759999999998</v>
      </c>
      <c r="GC86" s="1367">
        <f t="shared" si="116"/>
        <v>20038.731</v>
      </c>
      <c r="GD86" s="1367">
        <f t="shared" si="117"/>
        <v>0</v>
      </c>
    </row>
    <row r="87" spans="1:186" ht="15" customHeight="1" x14ac:dyDescent="0.2">
      <c r="A87" s="1364" t="s">
        <v>379</v>
      </c>
      <c r="B87" s="1366">
        <v>65582000</v>
      </c>
      <c r="C87" s="1366">
        <v>65581752</v>
      </c>
      <c r="D87" s="1366">
        <v>248</v>
      </c>
      <c r="E87" s="1366">
        <v>5465146</v>
      </c>
      <c r="F87" s="1366">
        <f t="shared" si="59"/>
        <v>67877.37</v>
      </c>
      <c r="G87" s="1366">
        <f t="shared" si="60"/>
        <v>67877.113319999989</v>
      </c>
      <c r="H87" s="1366">
        <f t="shared" si="61"/>
        <v>0.25667999999999996</v>
      </c>
      <c r="I87" s="1366">
        <f t="shared" si="62"/>
        <v>5656.4261099999994</v>
      </c>
      <c r="L87" s="1364" t="s">
        <v>581</v>
      </c>
      <c r="M87" s="1366">
        <v>649037</v>
      </c>
      <c r="N87" s="1366">
        <f t="shared" si="63"/>
        <v>671.75329499999998</v>
      </c>
      <c r="Q87" s="1364" t="s">
        <v>379</v>
      </c>
      <c r="R87" s="1366">
        <v>65582000</v>
      </c>
      <c r="S87" s="1366">
        <v>65581752</v>
      </c>
      <c r="T87" s="1366">
        <v>248</v>
      </c>
      <c r="U87" s="1366">
        <v>10930292</v>
      </c>
      <c r="V87" s="1365">
        <f t="shared" si="64"/>
        <v>67877.37</v>
      </c>
      <c r="W87" s="1365">
        <f t="shared" si="65"/>
        <v>67877.113319999989</v>
      </c>
      <c r="X87" s="1365">
        <f t="shared" si="66"/>
        <v>0.25667999999999996</v>
      </c>
      <c r="Y87" s="1365">
        <f t="shared" si="67"/>
        <v>11312.852219999999</v>
      </c>
      <c r="AB87" s="1364" t="s">
        <v>385</v>
      </c>
      <c r="AC87" s="1366">
        <v>639285</v>
      </c>
      <c r="AD87" s="1365">
        <f t="shared" si="68"/>
        <v>661.65997499999992</v>
      </c>
      <c r="AG87" s="1364" t="s">
        <v>378</v>
      </c>
      <c r="AH87" s="1366">
        <v>16330320</v>
      </c>
      <c r="AI87" s="1366">
        <v>3088281</v>
      </c>
      <c r="AJ87" s="1366">
        <v>16240000</v>
      </c>
      <c r="AK87" s="1366">
        <v>90320</v>
      </c>
      <c r="AL87" s="1365">
        <f t="shared" si="69"/>
        <v>16901.8812</v>
      </c>
      <c r="AM87" s="1365">
        <f t="shared" si="70"/>
        <v>3196.3708349999997</v>
      </c>
      <c r="AN87" s="1365">
        <f t="shared" si="71"/>
        <v>16808.399999999998</v>
      </c>
      <c r="AO87" s="1365">
        <f t="shared" si="72"/>
        <v>93.481199999999987</v>
      </c>
      <c r="AR87" s="1364" t="s">
        <v>474</v>
      </c>
      <c r="AS87" s="1365">
        <v>0</v>
      </c>
      <c r="AT87" s="1365">
        <f t="shared" si="73"/>
        <v>0</v>
      </c>
      <c r="AW87" s="1364" t="s">
        <v>377</v>
      </c>
      <c r="AX87" s="1366">
        <v>2930000</v>
      </c>
      <c r="AY87" s="1366">
        <v>1680000</v>
      </c>
      <c r="AZ87" s="1366">
        <v>214050</v>
      </c>
      <c r="BA87" s="1366">
        <v>1250000</v>
      </c>
      <c r="BB87" s="1365">
        <f t="shared" si="74"/>
        <v>3032.5499999999997</v>
      </c>
      <c r="BC87" s="1365">
        <f t="shared" si="75"/>
        <v>1738.8</v>
      </c>
      <c r="BD87" s="1365">
        <f t="shared" si="76"/>
        <v>221.54175000000001</v>
      </c>
      <c r="BE87" s="1365">
        <f t="shared" si="77"/>
        <v>1293.75</v>
      </c>
      <c r="BH87" s="1364" t="s">
        <v>581</v>
      </c>
      <c r="BI87" s="1365">
        <v>1544709</v>
      </c>
      <c r="BJ87" s="1365">
        <f t="shared" si="78"/>
        <v>1598.773815</v>
      </c>
      <c r="BM87" s="1364" t="s">
        <v>377</v>
      </c>
      <c r="BN87" s="1365">
        <v>2930000</v>
      </c>
      <c r="BO87" s="1365">
        <v>333900</v>
      </c>
      <c r="BP87" s="1365">
        <v>1680000</v>
      </c>
      <c r="BQ87" s="1365">
        <v>1250000</v>
      </c>
      <c r="BR87" s="1365">
        <f t="shared" si="79"/>
        <v>3032.5499999999997</v>
      </c>
      <c r="BS87" s="1365">
        <f t="shared" si="80"/>
        <v>345.58649999999994</v>
      </c>
      <c r="BT87" s="1365">
        <f t="shared" si="81"/>
        <v>1738.8</v>
      </c>
      <c r="BU87" s="1365">
        <f t="shared" si="82"/>
        <v>1293.75</v>
      </c>
      <c r="BX87" s="1372" t="s">
        <v>575</v>
      </c>
      <c r="BY87" s="1365">
        <v>7413711</v>
      </c>
      <c r="BZ87" s="1365">
        <f t="shared" si="83"/>
        <v>7673.190885</v>
      </c>
      <c r="CC87" s="1365" t="s">
        <v>376</v>
      </c>
      <c r="CD87" s="1365">
        <v>20540189</v>
      </c>
      <c r="CE87" s="1365">
        <v>6692736</v>
      </c>
      <c r="CF87" s="1365">
        <v>11540189</v>
      </c>
      <c r="CG87" s="1365">
        <v>9000000</v>
      </c>
      <c r="CH87" s="1365">
        <f t="shared" si="84"/>
        <v>21259.095614999998</v>
      </c>
      <c r="CI87" s="1365">
        <f t="shared" si="85"/>
        <v>6926.9817599999997</v>
      </c>
      <c r="CJ87" s="1365">
        <f t="shared" si="86"/>
        <v>11944.095615</v>
      </c>
      <c r="CK87" s="1365">
        <f t="shared" si="87"/>
        <v>9315</v>
      </c>
      <c r="CN87" s="1372" t="s">
        <v>388</v>
      </c>
      <c r="CO87" s="1365">
        <v>6225078</v>
      </c>
      <c r="CP87" s="1365">
        <f t="shared" si="88"/>
        <v>6225.0780000000004</v>
      </c>
      <c r="CS87" s="1364" t="s">
        <v>374</v>
      </c>
      <c r="CT87" s="1366">
        <v>168326145</v>
      </c>
      <c r="CU87" s="1366">
        <v>76979259</v>
      </c>
      <c r="CV87" s="1366">
        <v>167076145</v>
      </c>
      <c r="CW87" s="1366">
        <v>1250000</v>
      </c>
      <c r="CX87" s="1365">
        <f t="shared" si="89"/>
        <v>168326.14499999999</v>
      </c>
      <c r="CY87" s="1365">
        <f t="shared" si="90"/>
        <v>76979.259000000005</v>
      </c>
      <c r="CZ87" s="1365">
        <f t="shared" si="91"/>
        <v>167076.14499999999</v>
      </c>
      <c r="DA87" s="1365">
        <f t="shared" si="92"/>
        <v>1250</v>
      </c>
      <c r="DD87" s="1372" t="s">
        <v>394</v>
      </c>
      <c r="DE87" s="1365">
        <v>0</v>
      </c>
      <c r="DF87" s="1365">
        <f t="shared" si="93"/>
        <v>0</v>
      </c>
      <c r="DJ87" s="1372" t="s">
        <v>374</v>
      </c>
      <c r="DK87" s="1365">
        <v>163816085</v>
      </c>
      <c r="DL87" s="1365">
        <v>161923395</v>
      </c>
      <c r="DM87" s="1365">
        <v>1892690</v>
      </c>
      <c r="DN87" s="1365">
        <v>97294589</v>
      </c>
      <c r="DO87" s="1365">
        <f t="shared" si="94"/>
        <v>163816.08499999999</v>
      </c>
      <c r="DP87" s="1365">
        <f t="shared" si="95"/>
        <v>161923.39499999999</v>
      </c>
      <c r="DQ87" s="1365">
        <f t="shared" si="96"/>
        <v>1892.69</v>
      </c>
      <c r="DR87" s="1365">
        <f t="shared" si="97"/>
        <v>97294.589000000007</v>
      </c>
      <c r="DV87" s="1364" t="s">
        <v>384</v>
      </c>
      <c r="DW87" s="1366">
        <v>882089</v>
      </c>
      <c r="DX87" s="1373">
        <f t="shared" si="98"/>
        <v>882.08900000000006</v>
      </c>
      <c r="EA87" s="1364" t="s">
        <v>374</v>
      </c>
      <c r="EB87" s="1366">
        <v>167437161</v>
      </c>
      <c r="EC87" s="1366">
        <v>114874244</v>
      </c>
      <c r="ED87" s="1366">
        <v>166187161</v>
      </c>
      <c r="EE87" s="1366">
        <v>1250000</v>
      </c>
      <c r="EF87" s="1367">
        <f t="shared" si="99"/>
        <v>167437.16099999999</v>
      </c>
      <c r="EG87" s="1367">
        <f t="shared" si="100"/>
        <v>114874.24400000001</v>
      </c>
      <c r="EH87" s="1367">
        <f t="shared" si="101"/>
        <v>166187.16099999999</v>
      </c>
      <c r="EI87" s="1367">
        <f t="shared" si="102"/>
        <v>1250</v>
      </c>
      <c r="EL87" s="1372" t="s">
        <v>575</v>
      </c>
      <c r="EM87" s="1365">
        <v>6423500</v>
      </c>
      <c r="EN87" s="1365">
        <f t="shared" si="103"/>
        <v>6423.5</v>
      </c>
      <c r="EQ87" s="1364" t="s">
        <v>374</v>
      </c>
      <c r="ER87" s="1366">
        <v>164880005</v>
      </c>
      <c r="ES87" s="1366">
        <v>163630005</v>
      </c>
      <c r="ET87" s="1366">
        <v>1250000</v>
      </c>
      <c r="EU87" s="1366">
        <v>129058359</v>
      </c>
      <c r="EV87" s="1365">
        <f t="shared" si="104"/>
        <v>164880.005</v>
      </c>
      <c r="EW87" s="1365">
        <f t="shared" si="105"/>
        <v>129058.359</v>
      </c>
      <c r="EX87" s="1365">
        <f t="shared" si="106"/>
        <v>163630.005</v>
      </c>
      <c r="EY87" s="1365">
        <f t="shared" si="107"/>
        <v>1250</v>
      </c>
      <c r="FB87" s="1372" t="s">
        <v>394</v>
      </c>
      <c r="FC87" s="1365">
        <v>5964016</v>
      </c>
      <c r="FD87" s="1365">
        <f t="shared" si="108"/>
        <v>5964.0159999999996</v>
      </c>
      <c r="FF87" s="1372" t="s">
        <v>373</v>
      </c>
      <c r="FG87" s="1365">
        <v>353430</v>
      </c>
      <c r="FH87" s="1365">
        <v>353430</v>
      </c>
      <c r="FI87" s="1365">
        <v>353430</v>
      </c>
      <c r="FJ87" s="1365">
        <v>0</v>
      </c>
      <c r="FK87" s="1367">
        <f t="shared" si="109"/>
        <v>353.43</v>
      </c>
      <c r="FL87" s="1367">
        <f t="shared" si="110"/>
        <v>353.43</v>
      </c>
      <c r="FM87" s="1367">
        <f t="shared" si="111"/>
        <v>353.43</v>
      </c>
      <c r="FN87" s="1367">
        <f t="shared" si="112"/>
        <v>0</v>
      </c>
      <c r="FQ87" s="1364" t="s">
        <v>381</v>
      </c>
      <c r="FR87" s="1366">
        <v>948634</v>
      </c>
      <c r="FS87" s="1365">
        <f t="shared" si="113"/>
        <v>948.63400000000001</v>
      </c>
      <c r="FV87" s="1364" t="s">
        <v>373</v>
      </c>
      <c r="FW87" s="1366">
        <v>502180</v>
      </c>
      <c r="FX87" s="1366">
        <v>502180</v>
      </c>
      <c r="FY87" s="1366">
        <v>502180</v>
      </c>
      <c r="FZ87" s="1366">
        <v>0</v>
      </c>
      <c r="GA87" s="1367">
        <f t="shared" si="114"/>
        <v>502.18</v>
      </c>
      <c r="GB87" s="1367">
        <f t="shared" si="115"/>
        <v>502.18</v>
      </c>
      <c r="GC87" s="1367">
        <f t="shared" si="116"/>
        <v>502.18</v>
      </c>
      <c r="GD87" s="1367">
        <f t="shared" si="117"/>
        <v>0</v>
      </c>
    </row>
    <row r="88" spans="1:186" ht="15" customHeight="1" x14ac:dyDescent="0.2">
      <c r="A88" s="1364" t="s">
        <v>380</v>
      </c>
      <c r="B88" s="1366">
        <v>7155769</v>
      </c>
      <c r="C88" s="1366">
        <v>160163</v>
      </c>
      <c r="D88" s="1366">
        <v>6995606</v>
      </c>
      <c r="E88" s="1366">
        <v>0</v>
      </c>
      <c r="F88" s="1366">
        <f t="shared" si="59"/>
        <v>7406.2209149999999</v>
      </c>
      <c r="G88" s="1366">
        <f t="shared" si="60"/>
        <v>165.76870500000001</v>
      </c>
      <c r="H88" s="1366">
        <f t="shared" si="61"/>
        <v>7240.4522099999995</v>
      </c>
      <c r="I88" s="1366">
        <f t="shared" si="62"/>
        <v>0</v>
      </c>
      <c r="L88" s="1364" t="s">
        <v>397</v>
      </c>
      <c r="M88" s="1366">
        <v>649037</v>
      </c>
      <c r="N88" s="1366">
        <f t="shared" si="63"/>
        <v>671.75329499999998</v>
      </c>
      <c r="Q88" s="1364" t="s">
        <v>380</v>
      </c>
      <c r="R88" s="1366">
        <v>7155769</v>
      </c>
      <c r="S88" s="1366">
        <v>160163</v>
      </c>
      <c r="T88" s="1366">
        <v>6995606</v>
      </c>
      <c r="U88" s="1366">
        <v>0</v>
      </c>
      <c r="V88" s="1365">
        <f t="shared" si="64"/>
        <v>7406.2209149999999</v>
      </c>
      <c r="W88" s="1365">
        <f t="shared" si="65"/>
        <v>165.76870500000001</v>
      </c>
      <c r="X88" s="1365">
        <f t="shared" si="66"/>
        <v>7240.4522099999995</v>
      </c>
      <c r="Y88" s="1365">
        <f t="shared" si="67"/>
        <v>0</v>
      </c>
      <c r="AB88" s="1364" t="s">
        <v>386</v>
      </c>
      <c r="AC88" s="1366">
        <v>3759984</v>
      </c>
      <c r="AD88" s="1365">
        <f t="shared" si="68"/>
        <v>3891.5834399999994</v>
      </c>
      <c r="AG88" s="1364" t="s">
        <v>379</v>
      </c>
      <c r="AH88" s="1366">
        <v>65582000</v>
      </c>
      <c r="AI88" s="1366">
        <v>16395438</v>
      </c>
      <c r="AJ88" s="1366">
        <v>65581752</v>
      </c>
      <c r="AK88" s="1366">
        <v>248</v>
      </c>
      <c r="AL88" s="1365">
        <f t="shared" si="69"/>
        <v>67877.37</v>
      </c>
      <c r="AM88" s="1365">
        <f t="shared" si="70"/>
        <v>16969.278329999997</v>
      </c>
      <c r="AN88" s="1365">
        <f t="shared" si="71"/>
        <v>67877.113319999989</v>
      </c>
      <c r="AO88" s="1365">
        <f t="shared" si="72"/>
        <v>0.25667999999999996</v>
      </c>
      <c r="AR88" s="1364" t="s">
        <v>574</v>
      </c>
      <c r="AS88" s="1365">
        <v>14540784</v>
      </c>
      <c r="AT88" s="1365">
        <f t="shared" si="73"/>
        <v>15049.711439999999</v>
      </c>
      <c r="AW88" s="1364" t="s">
        <v>378</v>
      </c>
      <c r="AX88" s="1366">
        <v>16240000</v>
      </c>
      <c r="AY88" s="1366">
        <v>16240000</v>
      </c>
      <c r="AZ88" s="1366">
        <v>4577076</v>
      </c>
      <c r="BA88" s="1366">
        <v>0</v>
      </c>
      <c r="BB88" s="1365">
        <f t="shared" si="74"/>
        <v>16808.399999999998</v>
      </c>
      <c r="BC88" s="1365">
        <f t="shared" si="75"/>
        <v>16808.399999999998</v>
      </c>
      <c r="BD88" s="1365">
        <f t="shared" si="76"/>
        <v>4737.2736599999998</v>
      </c>
      <c r="BE88" s="1365">
        <f t="shared" si="77"/>
        <v>0</v>
      </c>
      <c r="BH88" s="1364" t="s">
        <v>397</v>
      </c>
      <c r="BI88" s="1365">
        <v>1544709</v>
      </c>
      <c r="BJ88" s="1365">
        <f t="shared" si="78"/>
        <v>1598.773815</v>
      </c>
      <c r="BM88" s="1364" t="s">
        <v>378</v>
      </c>
      <c r="BN88" s="1365">
        <v>16240000</v>
      </c>
      <c r="BO88" s="1365">
        <v>4597076</v>
      </c>
      <c r="BP88" s="1365">
        <v>16240000</v>
      </c>
      <c r="BQ88" s="1365">
        <v>0</v>
      </c>
      <c r="BR88" s="1365">
        <f t="shared" si="79"/>
        <v>16808.399999999998</v>
      </c>
      <c r="BS88" s="1365">
        <f t="shared" si="80"/>
        <v>4757.9736599999997</v>
      </c>
      <c r="BT88" s="1365">
        <f t="shared" si="81"/>
        <v>16808.399999999998</v>
      </c>
      <c r="BU88" s="1365">
        <f t="shared" si="82"/>
        <v>0</v>
      </c>
      <c r="BX88" s="1372" t="s">
        <v>576</v>
      </c>
      <c r="BY88" s="1365">
        <v>0</v>
      </c>
      <c r="BZ88" s="1365">
        <f t="shared" si="83"/>
        <v>0</v>
      </c>
      <c r="CC88" s="1365" t="s">
        <v>377</v>
      </c>
      <c r="CD88" s="1365">
        <v>2930000</v>
      </c>
      <c r="CE88" s="1365">
        <v>449750</v>
      </c>
      <c r="CF88" s="1365">
        <v>1680000</v>
      </c>
      <c r="CG88" s="1365">
        <v>1250000</v>
      </c>
      <c r="CH88" s="1365">
        <f t="shared" si="84"/>
        <v>3032.5499999999997</v>
      </c>
      <c r="CI88" s="1365">
        <f t="shared" si="85"/>
        <v>465.49124999999998</v>
      </c>
      <c r="CJ88" s="1365">
        <f t="shared" si="86"/>
        <v>1738.8</v>
      </c>
      <c r="CK88" s="1365">
        <f t="shared" si="87"/>
        <v>1293.75</v>
      </c>
      <c r="CN88" s="1372" t="s">
        <v>574</v>
      </c>
      <c r="CO88" s="1365">
        <v>10306098</v>
      </c>
      <c r="CP88" s="1365">
        <f t="shared" si="88"/>
        <v>10306.098</v>
      </c>
      <c r="CS88" s="1364" t="s">
        <v>375</v>
      </c>
      <c r="CT88" s="1366">
        <v>11194000</v>
      </c>
      <c r="CU88" s="1366">
        <v>5742393</v>
      </c>
      <c r="CV88" s="1366">
        <v>11194000</v>
      </c>
      <c r="CW88" s="1366">
        <v>0</v>
      </c>
      <c r="CX88" s="1365">
        <f t="shared" si="89"/>
        <v>11194</v>
      </c>
      <c r="CY88" s="1365">
        <f t="shared" si="90"/>
        <v>5742.393</v>
      </c>
      <c r="CZ88" s="1365">
        <f t="shared" si="91"/>
        <v>11194</v>
      </c>
      <c r="DA88" s="1365">
        <f t="shared" si="92"/>
        <v>0</v>
      </c>
      <c r="DD88" s="1372" t="s">
        <v>395</v>
      </c>
      <c r="DE88" s="1365">
        <v>306354477</v>
      </c>
      <c r="DF88" s="1365">
        <f t="shared" si="93"/>
        <v>306354.47700000001</v>
      </c>
      <c r="DJ88" s="1372" t="s">
        <v>375</v>
      </c>
      <c r="DK88" s="1365">
        <v>11504000</v>
      </c>
      <c r="DL88" s="1365">
        <v>11504000</v>
      </c>
      <c r="DM88" s="1365">
        <v>0</v>
      </c>
      <c r="DN88" s="1365">
        <v>7409260</v>
      </c>
      <c r="DO88" s="1365">
        <f t="shared" si="94"/>
        <v>11504</v>
      </c>
      <c r="DP88" s="1365">
        <f t="shared" si="95"/>
        <v>11504</v>
      </c>
      <c r="DQ88" s="1365">
        <f t="shared" si="96"/>
        <v>0</v>
      </c>
      <c r="DR88" s="1365">
        <f t="shared" si="97"/>
        <v>7409.26</v>
      </c>
      <c r="DV88" s="1364" t="s">
        <v>385</v>
      </c>
      <c r="DW88" s="1366">
        <v>882089</v>
      </c>
      <c r="DX88" s="1373">
        <f t="shared" si="98"/>
        <v>882.08900000000006</v>
      </c>
      <c r="EA88" s="1364" t="s">
        <v>375</v>
      </c>
      <c r="EB88" s="1366">
        <v>11504000</v>
      </c>
      <c r="EC88" s="1366">
        <v>8349799</v>
      </c>
      <c r="ED88" s="1366">
        <v>11504000</v>
      </c>
      <c r="EE88" s="1366">
        <v>0</v>
      </c>
      <c r="EF88" s="1367">
        <f t="shared" si="99"/>
        <v>11504</v>
      </c>
      <c r="EG88" s="1367">
        <f t="shared" si="100"/>
        <v>8349.7990000000009</v>
      </c>
      <c r="EH88" s="1367">
        <f t="shared" si="101"/>
        <v>11504</v>
      </c>
      <c r="EI88" s="1367">
        <f t="shared" si="102"/>
        <v>0</v>
      </c>
      <c r="EL88" s="1372" t="s">
        <v>576</v>
      </c>
      <c r="EM88" s="1365">
        <v>0</v>
      </c>
      <c r="EN88" s="1365">
        <f t="shared" si="103"/>
        <v>0</v>
      </c>
      <c r="EQ88" s="1364" t="s">
        <v>375</v>
      </c>
      <c r="ER88" s="1366">
        <v>11632000</v>
      </c>
      <c r="ES88" s="1366">
        <v>11632000</v>
      </c>
      <c r="ET88" s="1366">
        <v>0</v>
      </c>
      <c r="EU88" s="1366">
        <v>8949199</v>
      </c>
      <c r="EV88" s="1365">
        <f t="shared" si="104"/>
        <v>11632</v>
      </c>
      <c r="EW88" s="1365">
        <f t="shared" si="105"/>
        <v>8949.1990000000005</v>
      </c>
      <c r="EX88" s="1365">
        <f t="shared" si="106"/>
        <v>11632</v>
      </c>
      <c r="EY88" s="1365">
        <f t="shared" si="107"/>
        <v>0</v>
      </c>
      <c r="FB88" s="1372" t="s">
        <v>395</v>
      </c>
      <c r="FC88" s="1365">
        <v>42586821</v>
      </c>
      <c r="FD88" s="1365">
        <f t="shared" si="108"/>
        <v>42586.821000000004</v>
      </c>
      <c r="FF88" s="1372" t="s">
        <v>374</v>
      </c>
      <c r="FG88" s="1365">
        <v>168103005</v>
      </c>
      <c r="FH88" s="1365">
        <v>147153384</v>
      </c>
      <c r="FI88" s="1365">
        <v>166853005</v>
      </c>
      <c r="FJ88" s="1365">
        <v>1250000</v>
      </c>
      <c r="FK88" s="1367">
        <f t="shared" si="109"/>
        <v>168103.005</v>
      </c>
      <c r="FL88" s="1367">
        <f t="shared" si="110"/>
        <v>147153.38399999999</v>
      </c>
      <c r="FM88" s="1367">
        <f t="shared" si="111"/>
        <v>166853.005</v>
      </c>
      <c r="FN88" s="1367">
        <f t="shared" si="112"/>
        <v>1250</v>
      </c>
      <c r="FQ88" s="1364" t="s">
        <v>568</v>
      </c>
      <c r="FR88" s="1366">
        <v>6270541</v>
      </c>
      <c r="FS88" s="1365">
        <f t="shared" si="113"/>
        <v>6270.5410000000002</v>
      </c>
      <c r="FV88" s="1364" t="s">
        <v>374</v>
      </c>
      <c r="FW88" s="1366">
        <v>201955501</v>
      </c>
      <c r="FX88" s="1366">
        <v>167116902</v>
      </c>
      <c r="FY88" s="1366">
        <v>167116903</v>
      </c>
      <c r="FZ88" s="1366">
        <v>34838598</v>
      </c>
      <c r="GA88" s="1367">
        <f t="shared" si="114"/>
        <v>201955.50099999999</v>
      </c>
      <c r="GB88" s="1367">
        <f t="shared" si="115"/>
        <v>167116.902</v>
      </c>
      <c r="GC88" s="1367">
        <f t="shared" si="116"/>
        <v>167116.90299999999</v>
      </c>
      <c r="GD88" s="1367">
        <f t="shared" si="117"/>
        <v>34838.597999999998</v>
      </c>
    </row>
    <row r="89" spans="1:186" ht="15" customHeight="1" x14ac:dyDescent="0.2">
      <c r="A89" s="1364" t="s">
        <v>381</v>
      </c>
      <c r="B89" s="1366">
        <v>6600000</v>
      </c>
      <c r="C89" s="1366">
        <v>5691808</v>
      </c>
      <c r="D89" s="1366">
        <v>908192</v>
      </c>
      <c r="E89" s="1366">
        <v>0</v>
      </c>
      <c r="F89" s="1366">
        <f t="shared" si="59"/>
        <v>6830.9999999999991</v>
      </c>
      <c r="G89" s="1366">
        <f t="shared" si="60"/>
        <v>5891.0212799999999</v>
      </c>
      <c r="H89" s="1366">
        <f t="shared" si="61"/>
        <v>939.97871999999995</v>
      </c>
      <c r="I89" s="1366">
        <f t="shared" si="62"/>
        <v>0</v>
      </c>
      <c r="L89" s="1364" t="s">
        <v>582</v>
      </c>
      <c r="M89" s="1366">
        <v>0</v>
      </c>
      <c r="N89" s="1366">
        <f t="shared" si="63"/>
        <v>0</v>
      </c>
      <c r="Q89" s="1364" t="s">
        <v>381</v>
      </c>
      <c r="R89" s="1366">
        <v>6600000</v>
      </c>
      <c r="S89" s="1366">
        <v>5691808</v>
      </c>
      <c r="T89" s="1366">
        <v>908192</v>
      </c>
      <c r="U89" s="1366">
        <v>0</v>
      </c>
      <c r="V89" s="1365">
        <f t="shared" si="64"/>
        <v>6830.9999999999991</v>
      </c>
      <c r="W89" s="1365">
        <f t="shared" si="65"/>
        <v>5891.0212799999999</v>
      </c>
      <c r="X89" s="1365">
        <f t="shared" si="66"/>
        <v>939.97871999999995</v>
      </c>
      <c r="Y89" s="1365">
        <f t="shared" si="67"/>
        <v>0</v>
      </c>
      <c r="AB89" s="1364" t="s">
        <v>387</v>
      </c>
      <c r="AC89" s="1366">
        <v>36131913</v>
      </c>
      <c r="AD89" s="1365">
        <f t="shared" si="68"/>
        <v>37396.529954999998</v>
      </c>
      <c r="AG89" s="1364" t="s">
        <v>380</v>
      </c>
      <c r="AH89" s="1366">
        <v>7114286</v>
      </c>
      <c r="AI89" s="1366">
        <v>0</v>
      </c>
      <c r="AJ89" s="1366">
        <v>7095769</v>
      </c>
      <c r="AK89" s="1366">
        <v>18517</v>
      </c>
      <c r="AL89" s="1365">
        <f t="shared" si="69"/>
        <v>7363.2860099999998</v>
      </c>
      <c r="AM89" s="1365">
        <f t="shared" si="70"/>
        <v>0</v>
      </c>
      <c r="AN89" s="1365">
        <f t="shared" si="71"/>
        <v>7344.1209149999995</v>
      </c>
      <c r="AO89" s="1365">
        <f t="shared" si="72"/>
        <v>19.165094999999997</v>
      </c>
      <c r="AR89" s="1364" t="s">
        <v>575</v>
      </c>
      <c r="AS89" s="1365">
        <v>6809000</v>
      </c>
      <c r="AT89" s="1365">
        <f t="shared" si="73"/>
        <v>7047.3149999999996</v>
      </c>
      <c r="AW89" s="1364" t="s">
        <v>379</v>
      </c>
      <c r="AX89" s="1366">
        <v>65581752</v>
      </c>
      <c r="AY89" s="1366">
        <v>65581752</v>
      </c>
      <c r="AZ89" s="1366">
        <v>16395438</v>
      </c>
      <c r="BA89" s="1366">
        <v>0</v>
      </c>
      <c r="BB89" s="1365">
        <f t="shared" si="74"/>
        <v>67877.113319999989</v>
      </c>
      <c r="BC89" s="1365">
        <f t="shared" si="75"/>
        <v>67877.113319999989</v>
      </c>
      <c r="BD89" s="1365">
        <f t="shared" si="76"/>
        <v>16969.278329999997</v>
      </c>
      <c r="BE89" s="1365">
        <f t="shared" si="77"/>
        <v>0</v>
      </c>
      <c r="BH89" s="1364" t="s">
        <v>398</v>
      </c>
      <c r="BI89" s="1365">
        <v>0</v>
      </c>
      <c r="BJ89" s="1365">
        <f t="shared" si="78"/>
        <v>0</v>
      </c>
      <c r="BM89" s="1364" t="s">
        <v>379</v>
      </c>
      <c r="BN89" s="1365">
        <v>65581752</v>
      </c>
      <c r="BO89" s="1365">
        <v>21860584</v>
      </c>
      <c r="BP89" s="1365">
        <v>65581752</v>
      </c>
      <c r="BQ89" s="1365">
        <v>0</v>
      </c>
      <c r="BR89" s="1365">
        <f t="shared" si="79"/>
        <v>67877.113319999989</v>
      </c>
      <c r="BS89" s="1365">
        <f t="shared" si="80"/>
        <v>22625.704439999998</v>
      </c>
      <c r="BT89" s="1365">
        <f t="shared" si="81"/>
        <v>67877.113319999989</v>
      </c>
      <c r="BU89" s="1365">
        <f t="shared" si="82"/>
        <v>0</v>
      </c>
      <c r="BX89" s="1372" t="s">
        <v>389</v>
      </c>
      <c r="BY89" s="1365">
        <v>6801897</v>
      </c>
      <c r="BZ89" s="1365">
        <f t="shared" si="83"/>
        <v>7039.9633949999998</v>
      </c>
      <c r="CC89" s="1365" t="s">
        <v>378</v>
      </c>
      <c r="CD89" s="1365">
        <v>16240000</v>
      </c>
      <c r="CE89" s="1365">
        <v>6107494</v>
      </c>
      <c r="CF89" s="1365">
        <v>16240000</v>
      </c>
      <c r="CG89" s="1365">
        <v>0</v>
      </c>
      <c r="CH89" s="1365">
        <f t="shared" si="84"/>
        <v>16808.399999999998</v>
      </c>
      <c r="CI89" s="1365">
        <f t="shared" si="85"/>
        <v>6321.2562899999994</v>
      </c>
      <c r="CJ89" s="1365">
        <f t="shared" si="86"/>
        <v>16808.399999999998</v>
      </c>
      <c r="CK89" s="1365">
        <f t="shared" si="87"/>
        <v>0</v>
      </c>
      <c r="CN89" s="1372" t="s">
        <v>575</v>
      </c>
      <c r="CO89" s="1365">
        <v>4427000</v>
      </c>
      <c r="CP89" s="1365">
        <f t="shared" si="88"/>
        <v>4427</v>
      </c>
      <c r="CS89" s="1364" t="s">
        <v>376</v>
      </c>
      <c r="CT89" s="1366">
        <v>20540189</v>
      </c>
      <c r="CU89" s="1366">
        <v>8145103</v>
      </c>
      <c r="CV89" s="1366">
        <v>20540189</v>
      </c>
      <c r="CW89" s="1366">
        <v>0</v>
      </c>
      <c r="CX89" s="1365">
        <f t="shared" si="89"/>
        <v>20540.188999999998</v>
      </c>
      <c r="CY89" s="1365">
        <f t="shared" si="90"/>
        <v>8145.1030000000001</v>
      </c>
      <c r="CZ89" s="1365">
        <f t="shared" si="91"/>
        <v>20540.188999999998</v>
      </c>
      <c r="DA89" s="1365">
        <f t="shared" si="92"/>
        <v>0</v>
      </c>
      <c r="DD89" s="1372" t="s">
        <v>396</v>
      </c>
      <c r="DE89" s="1365">
        <v>12318910</v>
      </c>
      <c r="DF89" s="1365">
        <f t="shared" si="93"/>
        <v>12318.91</v>
      </c>
      <c r="DJ89" s="1372" t="s">
        <v>376</v>
      </c>
      <c r="DK89" s="1365">
        <v>15360129</v>
      </c>
      <c r="DL89" s="1365">
        <v>14720189</v>
      </c>
      <c r="DM89" s="1365">
        <v>639940</v>
      </c>
      <c r="DN89" s="1365">
        <v>9487968</v>
      </c>
      <c r="DO89" s="1365">
        <f t="shared" si="94"/>
        <v>15360.129000000001</v>
      </c>
      <c r="DP89" s="1365">
        <f t="shared" si="95"/>
        <v>14720.189</v>
      </c>
      <c r="DQ89" s="1365">
        <f t="shared" si="96"/>
        <v>639.94000000000005</v>
      </c>
      <c r="DR89" s="1365">
        <f t="shared" si="97"/>
        <v>9487.9680000000008</v>
      </c>
      <c r="DV89" s="1364" t="s">
        <v>386</v>
      </c>
      <c r="DW89" s="1366">
        <v>0</v>
      </c>
      <c r="DX89" s="1373">
        <f t="shared" si="98"/>
        <v>0</v>
      </c>
      <c r="EA89" s="1364" t="s">
        <v>376</v>
      </c>
      <c r="EB89" s="1366">
        <v>18983955</v>
      </c>
      <c r="EC89" s="1366">
        <v>10160328</v>
      </c>
      <c r="ED89" s="1366">
        <v>18983955</v>
      </c>
      <c r="EE89" s="1366">
        <v>0</v>
      </c>
      <c r="EF89" s="1367">
        <f t="shared" si="99"/>
        <v>18983.955000000002</v>
      </c>
      <c r="EG89" s="1367">
        <f t="shared" si="100"/>
        <v>10160.328</v>
      </c>
      <c r="EH89" s="1367">
        <f t="shared" si="101"/>
        <v>18983.955000000002</v>
      </c>
      <c r="EI89" s="1367">
        <f t="shared" si="102"/>
        <v>0</v>
      </c>
      <c r="EL89" s="1372" t="s">
        <v>389</v>
      </c>
      <c r="EM89" s="1365">
        <v>32539043</v>
      </c>
      <c r="EN89" s="1365">
        <f t="shared" si="103"/>
        <v>32539.043000000001</v>
      </c>
      <c r="EQ89" s="1364" t="s">
        <v>376</v>
      </c>
      <c r="ER89" s="1366">
        <v>15932629</v>
      </c>
      <c r="ES89" s="1366">
        <v>15932629</v>
      </c>
      <c r="ET89" s="1366">
        <v>0</v>
      </c>
      <c r="EU89" s="1366">
        <v>11525096</v>
      </c>
      <c r="EV89" s="1365">
        <f t="shared" si="104"/>
        <v>15932.629000000001</v>
      </c>
      <c r="EW89" s="1365">
        <f t="shared" si="105"/>
        <v>11525.096</v>
      </c>
      <c r="EX89" s="1365">
        <f t="shared" si="106"/>
        <v>15932.629000000001</v>
      </c>
      <c r="EY89" s="1365">
        <f t="shared" si="107"/>
        <v>0</v>
      </c>
      <c r="FB89" s="1372" t="s">
        <v>396</v>
      </c>
      <c r="FC89" s="1365">
        <v>26406987</v>
      </c>
      <c r="FD89" s="1365">
        <f t="shared" si="108"/>
        <v>26406.987000000001</v>
      </c>
      <c r="FF89" s="1372" t="s">
        <v>375</v>
      </c>
      <c r="FG89" s="1365">
        <v>12125000</v>
      </c>
      <c r="FH89" s="1365">
        <v>9944591</v>
      </c>
      <c r="FI89" s="1365">
        <v>12125000</v>
      </c>
      <c r="FJ89" s="1365">
        <v>0</v>
      </c>
      <c r="FK89" s="1367">
        <f t="shared" si="109"/>
        <v>12125</v>
      </c>
      <c r="FL89" s="1367">
        <f t="shared" si="110"/>
        <v>9944.5910000000003</v>
      </c>
      <c r="FM89" s="1367">
        <f t="shared" si="111"/>
        <v>12125</v>
      </c>
      <c r="FN89" s="1367">
        <f t="shared" si="112"/>
        <v>0</v>
      </c>
      <c r="FQ89" s="1364" t="s">
        <v>382</v>
      </c>
      <c r="FR89" s="1366">
        <v>5834070</v>
      </c>
      <c r="FS89" s="1365">
        <f t="shared" si="113"/>
        <v>5834.07</v>
      </c>
      <c r="FV89" s="1364" t="s">
        <v>375</v>
      </c>
      <c r="FW89" s="1366">
        <v>10998000</v>
      </c>
      <c r="FX89" s="1366">
        <v>10787154</v>
      </c>
      <c r="FY89" s="1366">
        <v>10787154</v>
      </c>
      <c r="FZ89" s="1366">
        <v>210846</v>
      </c>
      <c r="GA89" s="1367">
        <f t="shared" si="114"/>
        <v>10998</v>
      </c>
      <c r="GB89" s="1367">
        <f t="shared" si="115"/>
        <v>10787.154</v>
      </c>
      <c r="GC89" s="1367">
        <f t="shared" si="116"/>
        <v>10787.154</v>
      </c>
      <c r="GD89" s="1367">
        <f t="shared" si="117"/>
        <v>210.846</v>
      </c>
    </row>
    <row r="90" spans="1:186" ht="15" customHeight="1" x14ac:dyDescent="0.2">
      <c r="A90" s="1364" t="s">
        <v>568</v>
      </c>
      <c r="B90" s="1366">
        <v>38400000</v>
      </c>
      <c r="C90" s="1366">
        <v>37629672</v>
      </c>
      <c r="D90" s="1366">
        <v>770328</v>
      </c>
      <c r="E90" s="1366">
        <v>0</v>
      </c>
      <c r="F90" s="1366">
        <f t="shared" si="59"/>
        <v>39744</v>
      </c>
      <c r="G90" s="1366">
        <f t="shared" si="60"/>
        <v>38946.710519999993</v>
      </c>
      <c r="H90" s="1366">
        <f t="shared" si="61"/>
        <v>797.28947999999991</v>
      </c>
      <c r="I90" s="1366">
        <f t="shared" si="62"/>
        <v>0</v>
      </c>
      <c r="L90" s="1364" t="s">
        <v>399</v>
      </c>
      <c r="M90" s="1366">
        <v>7734844</v>
      </c>
      <c r="N90" s="1366">
        <f t="shared" si="63"/>
        <v>8005.5635399999992</v>
      </c>
      <c r="Q90" s="1364" t="s">
        <v>568</v>
      </c>
      <c r="R90" s="1366">
        <v>38400000</v>
      </c>
      <c r="S90" s="1366">
        <v>37629672</v>
      </c>
      <c r="T90" s="1366">
        <v>770328</v>
      </c>
      <c r="U90" s="1366">
        <v>0</v>
      </c>
      <c r="V90" s="1365">
        <f t="shared" si="64"/>
        <v>39744</v>
      </c>
      <c r="W90" s="1365">
        <f t="shared" si="65"/>
        <v>38946.710519999993</v>
      </c>
      <c r="X90" s="1365">
        <f t="shared" si="66"/>
        <v>797.28947999999991</v>
      </c>
      <c r="Y90" s="1365">
        <f t="shared" si="67"/>
        <v>0</v>
      </c>
      <c r="AB90" s="1364" t="s">
        <v>388</v>
      </c>
      <c r="AC90" s="1366">
        <v>8761982</v>
      </c>
      <c r="AD90" s="1365">
        <f t="shared" si="68"/>
        <v>9068.6513699999996</v>
      </c>
      <c r="AG90" s="1364" t="s">
        <v>381</v>
      </c>
      <c r="AH90" s="1366">
        <v>7114763</v>
      </c>
      <c r="AI90" s="1366">
        <v>2845902</v>
      </c>
      <c r="AJ90" s="1366">
        <v>7114763</v>
      </c>
      <c r="AK90" s="1366">
        <v>0</v>
      </c>
      <c r="AL90" s="1365">
        <f t="shared" si="69"/>
        <v>7363.779704999999</v>
      </c>
      <c r="AM90" s="1365">
        <f t="shared" si="70"/>
        <v>2945.50857</v>
      </c>
      <c r="AN90" s="1365">
        <f t="shared" si="71"/>
        <v>7363.779704999999</v>
      </c>
      <c r="AO90" s="1365">
        <f t="shared" si="72"/>
        <v>0</v>
      </c>
      <c r="AR90" s="1364" t="s">
        <v>576</v>
      </c>
      <c r="AS90" s="1365">
        <v>609021</v>
      </c>
      <c r="AT90" s="1365">
        <f t="shared" si="73"/>
        <v>630.33673499999986</v>
      </c>
      <c r="AW90" s="1364" t="s">
        <v>380</v>
      </c>
      <c r="AX90" s="1366">
        <v>7114286</v>
      </c>
      <c r="AY90" s="1366">
        <v>7095769</v>
      </c>
      <c r="AZ90" s="1366">
        <v>0</v>
      </c>
      <c r="BA90" s="1366">
        <v>18517</v>
      </c>
      <c r="BB90" s="1365">
        <f t="shared" si="74"/>
        <v>7363.2860099999998</v>
      </c>
      <c r="BC90" s="1365">
        <f t="shared" si="75"/>
        <v>7344.1209149999995</v>
      </c>
      <c r="BD90" s="1365">
        <f t="shared" si="76"/>
        <v>0</v>
      </c>
      <c r="BE90" s="1365">
        <f t="shared" si="77"/>
        <v>19.165094999999997</v>
      </c>
      <c r="BH90" s="1364" t="s">
        <v>583</v>
      </c>
      <c r="BI90" s="1365">
        <v>183168000</v>
      </c>
      <c r="BJ90" s="1365">
        <f t="shared" si="78"/>
        <v>189578.87999999998</v>
      </c>
      <c r="BM90" s="1364" t="s">
        <v>380</v>
      </c>
      <c r="BN90" s="1365">
        <v>7095769</v>
      </c>
      <c r="BO90" s="1365">
        <v>0</v>
      </c>
      <c r="BP90" s="1365">
        <v>7095769</v>
      </c>
      <c r="BQ90" s="1365">
        <v>0</v>
      </c>
      <c r="BR90" s="1365">
        <f t="shared" si="79"/>
        <v>7344.1209149999995</v>
      </c>
      <c r="BS90" s="1365">
        <f t="shared" si="80"/>
        <v>0</v>
      </c>
      <c r="BT90" s="1365">
        <f t="shared" si="81"/>
        <v>7344.1209149999995</v>
      </c>
      <c r="BU90" s="1365">
        <f t="shared" si="82"/>
        <v>0</v>
      </c>
      <c r="BX90" s="1372" t="s">
        <v>390</v>
      </c>
      <c r="BY90" s="1365">
        <v>27384336</v>
      </c>
      <c r="BZ90" s="1365">
        <f t="shared" si="83"/>
        <v>28342.787759999996</v>
      </c>
      <c r="CC90" s="1365" t="s">
        <v>379</v>
      </c>
      <c r="CD90" s="1365">
        <v>65581752</v>
      </c>
      <c r="CE90" s="1365">
        <v>27325730</v>
      </c>
      <c r="CF90" s="1365">
        <v>65581752</v>
      </c>
      <c r="CG90" s="1365">
        <v>0</v>
      </c>
      <c r="CH90" s="1365">
        <f t="shared" si="84"/>
        <v>67877.113319999989</v>
      </c>
      <c r="CI90" s="1365">
        <f t="shared" si="85"/>
        <v>28282.130549999998</v>
      </c>
      <c r="CJ90" s="1365">
        <f t="shared" si="86"/>
        <v>67877.113319999989</v>
      </c>
      <c r="CK90" s="1365">
        <f t="shared" si="87"/>
        <v>0</v>
      </c>
      <c r="CN90" s="1372" t="s">
        <v>389</v>
      </c>
      <c r="CO90" s="1365">
        <v>2062032</v>
      </c>
      <c r="CP90" s="1365">
        <f t="shared" si="88"/>
        <v>2062.0320000000002</v>
      </c>
      <c r="CS90" s="1364" t="s">
        <v>377</v>
      </c>
      <c r="CT90" s="1366">
        <v>2930000</v>
      </c>
      <c r="CU90" s="1366">
        <v>751900</v>
      </c>
      <c r="CV90" s="1366">
        <v>1680000</v>
      </c>
      <c r="CW90" s="1366">
        <v>1250000</v>
      </c>
      <c r="CX90" s="1365">
        <f t="shared" si="89"/>
        <v>2930</v>
      </c>
      <c r="CY90" s="1365">
        <f t="shared" si="90"/>
        <v>751.9</v>
      </c>
      <c r="CZ90" s="1365">
        <f t="shared" si="91"/>
        <v>1680</v>
      </c>
      <c r="DA90" s="1365">
        <f t="shared" si="92"/>
        <v>1250</v>
      </c>
      <c r="DD90" s="1372" t="s">
        <v>581</v>
      </c>
      <c r="DE90" s="1365">
        <v>1336685</v>
      </c>
      <c r="DF90" s="1365">
        <f t="shared" si="93"/>
        <v>1336.6849999999999</v>
      </c>
      <c r="DJ90" s="1372" t="s">
        <v>377</v>
      </c>
      <c r="DK90" s="1365">
        <v>3290000</v>
      </c>
      <c r="DL90" s="1365">
        <v>2037250</v>
      </c>
      <c r="DM90" s="1365">
        <v>1252750</v>
      </c>
      <c r="DN90" s="1365">
        <v>1109150</v>
      </c>
      <c r="DO90" s="1365">
        <f t="shared" si="94"/>
        <v>3290</v>
      </c>
      <c r="DP90" s="1365">
        <f t="shared" si="95"/>
        <v>2037.25</v>
      </c>
      <c r="DQ90" s="1365">
        <f t="shared" si="96"/>
        <v>1252.75</v>
      </c>
      <c r="DR90" s="1365">
        <f t="shared" si="97"/>
        <v>1109.1500000000001</v>
      </c>
      <c r="DV90" s="1364" t="s">
        <v>387</v>
      </c>
      <c r="DW90" s="1366">
        <v>53864068</v>
      </c>
      <c r="DX90" s="1373">
        <f t="shared" si="98"/>
        <v>53864.067999999999</v>
      </c>
      <c r="EA90" s="1364" t="s">
        <v>377</v>
      </c>
      <c r="EB90" s="1366">
        <v>3287250</v>
      </c>
      <c r="EC90" s="1366">
        <v>1109150</v>
      </c>
      <c r="ED90" s="1366">
        <v>2037250</v>
      </c>
      <c r="EE90" s="1366">
        <v>1250000</v>
      </c>
      <c r="EF90" s="1367">
        <f t="shared" si="99"/>
        <v>3287.25</v>
      </c>
      <c r="EG90" s="1367">
        <f t="shared" si="100"/>
        <v>1109.1500000000001</v>
      </c>
      <c r="EH90" s="1367">
        <f t="shared" si="101"/>
        <v>2037.25</v>
      </c>
      <c r="EI90" s="1367">
        <f t="shared" si="102"/>
        <v>1250</v>
      </c>
      <c r="EL90" s="1372" t="s">
        <v>390</v>
      </c>
      <c r="EM90" s="1365">
        <v>19069696</v>
      </c>
      <c r="EN90" s="1365">
        <f t="shared" si="103"/>
        <v>19069.696</v>
      </c>
      <c r="EQ90" s="1364" t="s">
        <v>377</v>
      </c>
      <c r="ER90" s="1366">
        <v>3287250</v>
      </c>
      <c r="ES90" s="1366">
        <v>2037250</v>
      </c>
      <c r="ET90" s="1366">
        <v>1250000</v>
      </c>
      <c r="EU90" s="1366">
        <v>1415000</v>
      </c>
      <c r="EV90" s="1365">
        <f t="shared" si="104"/>
        <v>3287.25</v>
      </c>
      <c r="EW90" s="1365">
        <f t="shared" si="105"/>
        <v>1415</v>
      </c>
      <c r="EX90" s="1365">
        <f t="shared" si="106"/>
        <v>2037.25</v>
      </c>
      <c r="EY90" s="1365">
        <f t="shared" si="107"/>
        <v>1250</v>
      </c>
      <c r="FB90" s="1372" t="s">
        <v>581</v>
      </c>
      <c r="FC90" s="1365">
        <v>3803821</v>
      </c>
      <c r="FD90" s="1365">
        <f t="shared" si="108"/>
        <v>3803.8209999999999</v>
      </c>
      <c r="FF90" s="1372" t="s">
        <v>376</v>
      </c>
      <c r="FG90" s="1365">
        <v>15962629</v>
      </c>
      <c r="FH90" s="1365">
        <v>12419941</v>
      </c>
      <c r="FI90" s="1365">
        <v>15962629</v>
      </c>
      <c r="FJ90" s="1365">
        <v>0</v>
      </c>
      <c r="FK90" s="1367">
        <f t="shared" si="109"/>
        <v>15962.629000000001</v>
      </c>
      <c r="FL90" s="1367">
        <f t="shared" si="110"/>
        <v>12419.941000000001</v>
      </c>
      <c r="FM90" s="1367">
        <f t="shared" si="111"/>
        <v>15962.629000000001</v>
      </c>
      <c r="FN90" s="1367">
        <f t="shared" si="112"/>
        <v>0</v>
      </c>
      <c r="FQ90" s="1364" t="s">
        <v>569</v>
      </c>
      <c r="FR90" s="1366">
        <v>1909950</v>
      </c>
      <c r="FS90" s="1365">
        <f t="shared" si="113"/>
        <v>1909.95</v>
      </c>
      <c r="FV90" s="1364" t="s">
        <v>376</v>
      </c>
      <c r="FW90" s="1366">
        <v>15873353</v>
      </c>
      <c r="FX90" s="1366">
        <v>14664349</v>
      </c>
      <c r="FY90" s="1366">
        <v>14664349</v>
      </c>
      <c r="FZ90" s="1366">
        <v>1209004</v>
      </c>
      <c r="GA90" s="1367">
        <f t="shared" si="114"/>
        <v>15873.352999999999</v>
      </c>
      <c r="GB90" s="1367">
        <f t="shared" si="115"/>
        <v>14664.349</v>
      </c>
      <c r="GC90" s="1367">
        <f t="shared" si="116"/>
        <v>14664.349</v>
      </c>
      <c r="GD90" s="1367">
        <f t="shared" si="117"/>
        <v>1209.0039999999999</v>
      </c>
    </row>
    <row r="91" spans="1:186" ht="15" customHeight="1" x14ac:dyDescent="0.2">
      <c r="A91" s="1364" t="s">
        <v>382</v>
      </c>
      <c r="B91" s="1366">
        <v>64128500</v>
      </c>
      <c r="C91" s="1366">
        <v>24845846</v>
      </c>
      <c r="D91" s="1366">
        <v>39282654</v>
      </c>
      <c r="E91" s="1366">
        <v>14879873</v>
      </c>
      <c r="F91" s="1366">
        <f t="shared" si="59"/>
        <v>66372.997499999998</v>
      </c>
      <c r="G91" s="1366">
        <f t="shared" si="60"/>
        <v>25715.45061</v>
      </c>
      <c r="H91" s="1366">
        <f t="shared" si="61"/>
        <v>40657.546889999998</v>
      </c>
      <c r="I91" s="1366">
        <f t="shared" si="62"/>
        <v>15400.668554999998</v>
      </c>
      <c r="L91" s="1364" t="s">
        <v>400</v>
      </c>
      <c r="M91" s="1366">
        <v>7734844</v>
      </c>
      <c r="N91" s="1366">
        <f t="shared" si="63"/>
        <v>8005.5635399999992</v>
      </c>
      <c r="Q91" s="1364" t="s">
        <v>382</v>
      </c>
      <c r="R91" s="1366">
        <v>74783152</v>
      </c>
      <c r="S91" s="1366">
        <v>26754948</v>
      </c>
      <c r="T91" s="1366">
        <v>48028204</v>
      </c>
      <c r="U91" s="1366">
        <v>20497062</v>
      </c>
      <c r="V91" s="1365">
        <f t="shared" si="64"/>
        <v>77400.562319999997</v>
      </c>
      <c r="W91" s="1365">
        <f t="shared" si="65"/>
        <v>27691.371179999998</v>
      </c>
      <c r="X91" s="1365">
        <f t="shared" si="66"/>
        <v>49709.191139999995</v>
      </c>
      <c r="Y91" s="1365">
        <f t="shared" si="67"/>
        <v>21214.459170000002</v>
      </c>
      <c r="AB91" s="1364" t="s">
        <v>474</v>
      </c>
      <c r="AC91" s="1366">
        <v>0</v>
      </c>
      <c r="AD91" s="1365">
        <f t="shared" si="68"/>
        <v>0</v>
      </c>
      <c r="AG91" s="1364" t="s">
        <v>568</v>
      </c>
      <c r="AH91" s="1366">
        <v>38400000</v>
      </c>
      <c r="AI91" s="1366">
        <v>0</v>
      </c>
      <c r="AJ91" s="1366">
        <v>37629672</v>
      </c>
      <c r="AK91" s="1366">
        <v>770328</v>
      </c>
      <c r="AL91" s="1365">
        <f t="shared" si="69"/>
        <v>39744</v>
      </c>
      <c r="AM91" s="1365">
        <f t="shared" si="70"/>
        <v>0</v>
      </c>
      <c r="AN91" s="1365">
        <f t="shared" si="71"/>
        <v>38946.710519999993</v>
      </c>
      <c r="AO91" s="1365">
        <f t="shared" si="72"/>
        <v>797.28947999999991</v>
      </c>
      <c r="AR91" s="1364" t="s">
        <v>389</v>
      </c>
      <c r="AS91" s="1365">
        <v>4582988</v>
      </c>
      <c r="AT91" s="1365">
        <f t="shared" si="73"/>
        <v>4743.3925799999997</v>
      </c>
      <c r="AW91" s="1364" t="s">
        <v>381</v>
      </c>
      <c r="AX91" s="1366">
        <v>7114763</v>
      </c>
      <c r="AY91" s="1366">
        <v>7114763</v>
      </c>
      <c r="AZ91" s="1366">
        <v>2845902</v>
      </c>
      <c r="BA91" s="1366">
        <v>0</v>
      </c>
      <c r="BB91" s="1365">
        <f t="shared" si="74"/>
        <v>7363.779704999999</v>
      </c>
      <c r="BC91" s="1365">
        <f t="shared" si="75"/>
        <v>7363.779704999999</v>
      </c>
      <c r="BD91" s="1365">
        <f t="shared" si="76"/>
        <v>2945.50857</v>
      </c>
      <c r="BE91" s="1365">
        <f t="shared" si="77"/>
        <v>0</v>
      </c>
      <c r="BH91" s="1364" t="s">
        <v>584</v>
      </c>
      <c r="BI91" s="1365">
        <v>183168000</v>
      </c>
      <c r="BJ91" s="1365">
        <f t="shared" si="78"/>
        <v>189578.87999999998</v>
      </c>
      <c r="BM91" s="1364" t="s">
        <v>381</v>
      </c>
      <c r="BN91" s="1365">
        <v>7114763</v>
      </c>
      <c r="BO91" s="1365">
        <v>2845902</v>
      </c>
      <c r="BP91" s="1365">
        <v>7114763</v>
      </c>
      <c r="BQ91" s="1365">
        <v>0</v>
      </c>
      <c r="BR91" s="1365">
        <f t="shared" si="79"/>
        <v>7363.779704999999</v>
      </c>
      <c r="BS91" s="1365">
        <f t="shared" si="80"/>
        <v>2945.50857</v>
      </c>
      <c r="BT91" s="1365">
        <f t="shared" si="81"/>
        <v>7363.779704999999</v>
      </c>
      <c r="BU91" s="1365">
        <f t="shared" si="82"/>
        <v>0</v>
      </c>
      <c r="BX91" s="1372" t="s">
        <v>391</v>
      </c>
      <c r="BY91" s="1365">
        <v>21403648</v>
      </c>
      <c r="BZ91" s="1365">
        <f t="shared" si="83"/>
        <v>22152.775679999999</v>
      </c>
      <c r="CC91" s="1365" t="s">
        <v>380</v>
      </c>
      <c r="CD91" s="1365">
        <v>7095769</v>
      </c>
      <c r="CE91" s="1365">
        <v>0</v>
      </c>
      <c r="CF91" s="1365">
        <v>7095769</v>
      </c>
      <c r="CG91" s="1365">
        <v>0</v>
      </c>
      <c r="CH91" s="1365">
        <f t="shared" si="84"/>
        <v>7344.1209149999995</v>
      </c>
      <c r="CI91" s="1365">
        <f t="shared" si="85"/>
        <v>0</v>
      </c>
      <c r="CJ91" s="1365">
        <f t="shared" si="86"/>
        <v>7344.1209149999995</v>
      </c>
      <c r="CK91" s="1365">
        <f t="shared" si="87"/>
        <v>0</v>
      </c>
      <c r="CN91" s="1372" t="s">
        <v>390</v>
      </c>
      <c r="CO91" s="1365">
        <v>97271547</v>
      </c>
      <c r="CP91" s="1365">
        <f t="shared" si="88"/>
        <v>97271.547000000006</v>
      </c>
      <c r="CS91" s="1364" t="s">
        <v>378</v>
      </c>
      <c r="CT91" s="1366">
        <v>16240000</v>
      </c>
      <c r="CU91" s="1366">
        <v>7413932</v>
      </c>
      <c r="CV91" s="1366">
        <v>16240000</v>
      </c>
      <c r="CW91" s="1366">
        <v>0</v>
      </c>
      <c r="CX91" s="1365">
        <f t="shared" si="89"/>
        <v>16240</v>
      </c>
      <c r="CY91" s="1365">
        <f t="shared" si="90"/>
        <v>7413.9319999999998</v>
      </c>
      <c r="CZ91" s="1365">
        <f t="shared" si="91"/>
        <v>16240</v>
      </c>
      <c r="DA91" s="1365">
        <f t="shared" si="92"/>
        <v>0</v>
      </c>
      <c r="DD91" s="1372" t="s">
        <v>397</v>
      </c>
      <c r="DE91" s="1365">
        <v>1336685</v>
      </c>
      <c r="DF91" s="1365">
        <f t="shared" si="93"/>
        <v>1336.6849999999999</v>
      </c>
      <c r="DJ91" s="1372" t="s">
        <v>378</v>
      </c>
      <c r="DK91" s="1365">
        <v>16240000</v>
      </c>
      <c r="DL91" s="1365">
        <v>16240000</v>
      </c>
      <c r="DM91" s="1365">
        <v>0</v>
      </c>
      <c r="DN91" s="1365">
        <v>9347548</v>
      </c>
      <c r="DO91" s="1365">
        <f t="shared" si="94"/>
        <v>16240</v>
      </c>
      <c r="DP91" s="1365">
        <f t="shared" si="95"/>
        <v>16240</v>
      </c>
      <c r="DQ91" s="1365">
        <f t="shared" si="96"/>
        <v>0</v>
      </c>
      <c r="DR91" s="1365">
        <f t="shared" si="97"/>
        <v>9347.5480000000007</v>
      </c>
      <c r="DV91" s="1364" t="s">
        <v>388</v>
      </c>
      <c r="DW91" s="1366">
        <v>8012084</v>
      </c>
      <c r="DX91" s="1373">
        <f t="shared" si="98"/>
        <v>8012.0839999999998</v>
      </c>
      <c r="EA91" s="1364" t="s">
        <v>378</v>
      </c>
      <c r="EB91" s="1366">
        <v>16240000</v>
      </c>
      <c r="EC91" s="1366">
        <v>10720638</v>
      </c>
      <c r="ED91" s="1366">
        <v>16240000</v>
      </c>
      <c r="EE91" s="1366">
        <v>0</v>
      </c>
      <c r="EF91" s="1367">
        <f t="shared" si="99"/>
        <v>16240</v>
      </c>
      <c r="EG91" s="1367">
        <f t="shared" si="100"/>
        <v>10720.638000000001</v>
      </c>
      <c r="EH91" s="1367">
        <f t="shared" si="101"/>
        <v>16240</v>
      </c>
      <c r="EI91" s="1367">
        <f t="shared" si="102"/>
        <v>0</v>
      </c>
      <c r="EL91" s="1372" t="s">
        <v>391</v>
      </c>
      <c r="EM91" s="1365">
        <v>7577466</v>
      </c>
      <c r="EN91" s="1365">
        <f t="shared" si="103"/>
        <v>7577.4660000000003</v>
      </c>
      <c r="EQ91" s="1364" t="s">
        <v>378</v>
      </c>
      <c r="ER91" s="1366">
        <v>16606170</v>
      </c>
      <c r="ES91" s="1366">
        <v>16606170</v>
      </c>
      <c r="ET91" s="1366">
        <v>0</v>
      </c>
      <c r="EU91" s="1366">
        <v>13559466</v>
      </c>
      <c r="EV91" s="1365">
        <f t="shared" si="104"/>
        <v>16606.169999999998</v>
      </c>
      <c r="EW91" s="1365">
        <f t="shared" si="105"/>
        <v>13559.466</v>
      </c>
      <c r="EX91" s="1365">
        <f t="shared" si="106"/>
        <v>16606.169999999998</v>
      </c>
      <c r="EY91" s="1365">
        <f t="shared" si="107"/>
        <v>0</v>
      </c>
      <c r="FB91" s="1372" t="s">
        <v>397</v>
      </c>
      <c r="FC91" s="1365">
        <v>893403</v>
      </c>
      <c r="FD91" s="1365">
        <f t="shared" si="108"/>
        <v>893.40300000000002</v>
      </c>
      <c r="FF91" s="1372" t="s">
        <v>377</v>
      </c>
      <c r="FG91" s="1365">
        <v>3287250</v>
      </c>
      <c r="FH91" s="1365">
        <v>1626950</v>
      </c>
      <c r="FI91" s="1365">
        <v>2037250</v>
      </c>
      <c r="FJ91" s="1365">
        <v>1250000</v>
      </c>
      <c r="FK91" s="1367">
        <f t="shared" si="109"/>
        <v>3287.25</v>
      </c>
      <c r="FL91" s="1367">
        <f t="shared" si="110"/>
        <v>1626.95</v>
      </c>
      <c r="FM91" s="1367">
        <f t="shared" si="111"/>
        <v>2037.25</v>
      </c>
      <c r="FN91" s="1367">
        <f t="shared" si="112"/>
        <v>1250</v>
      </c>
      <c r="FQ91" s="1364" t="s">
        <v>570</v>
      </c>
      <c r="FR91" s="1366">
        <v>2715443</v>
      </c>
      <c r="FS91" s="1365">
        <f t="shared" si="113"/>
        <v>2715.4430000000002</v>
      </c>
      <c r="FV91" s="1364" t="s">
        <v>377</v>
      </c>
      <c r="FW91" s="1366">
        <v>2037250</v>
      </c>
      <c r="FX91" s="1366">
        <v>1696900</v>
      </c>
      <c r="FY91" s="1366">
        <v>1696900</v>
      </c>
      <c r="FZ91" s="1366">
        <v>340350</v>
      </c>
      <c r="GA91" s="1367">
        <f t="shared" si="114"/>
        <v>2037.25</v>
      </c>
      <c r="GB91" s="1367">
        <f t="shared" si="115"/>
        <v>1696.9</v>
      </c>
      <c r="GC91" s="1367">
        <f t="shared" si="116"/>
        <v>1696.9</v>
      </c>
      <c r="GD91" s="1367">
        <f t="shared" si="117"/>
        <v>340.35</v>
      </c>
    </row>
    <row r="92" spans="1:186" ht="15" customHeight="1" x14ac:dyDescent="0.2">
      <c r="A92" s="1364" t="s">
        <v>569</v>
      </c>
      <c r="B92" s="1366">
        <v>26300000</v>
      </c>
      <c r="C92" s="1366">
        <v>17778645</v>
      </c>
      <c r="D92" s="1366">
        <v>8521355</v>
      </c>
      <c r="E92" s="1366">
        <v>13197645</v>
      </c>
      <c r="F92" s="1366">
        <f t="shared" si="59"/>
        <v>27220.499999999996</v>
      </c>
      <c r="G92" s="1366">
        <f t="shared" si="60"/>
        <v>18400.897574999999</v>
      </c>
      <c r="H92" s="1366">
        <f t="shared" si="61"/>
        <v>8819.6024249999991</v>
      </c>
      <c r="I92" s="1366">
        <f t="shared" si="62"/>
        <v>13659.562575</v>
      </c>
      <c r="L92" s="1364" t="s">
        <v>509</v>
      </c>
      <c r="M92" s="1366">
        <v>7734844</v>
      </c>
      <c r="N92" s="1366">
        <f t="shared" si="63"/>
        <v>8005.5635399999992</v>
      </c>
      <c r="Q92" s="1364" t="s">
        <v>569</v>
      </c>
      <c r="R92" s="1366">
        <v>43644827</v>
      </c>
      <c r="S92" s="1366">
        <v>17778645</v>
      </c>
      <c r="T92" s="1366">
        <v>25866182</v>
      </c>
      <c r="U92" s="1366">
        <v>17778645</v>
      </c>
      <c r="V92" s="1365">
        <f t="shared" si="64"/>
        <v>45172.395944999997</v>
      </c>
      <c r="W92" s="1365">
        <f t="shared" si="65"/>
        <v>18400.897574999999</v>
      </c>
      <c r="X92" s="1365">
        <f t="shared" si="66"/>
        <v>26771.498369999998</v>
      </c>
      <c r="Y92" s="1365">
        <f t="shared" si="67"/>
        <v>18400.897574999999</v>
      </c>
      <c r="AB92" s="1364" t="s">
        <v>574</v>
      </c>
      <c r="AC92" s="1366">
        <v>15047941</v>
      </c>
      <c r="AD92" s="1365">
        <f t="shared" si="68"/>
        <v>15574.618935</v>
      </c>
      <c r="AG92" s="1364" t="s">
        <v>382</v>
      </c>
      <c r="AH92" s="1366">
        <v>74521863</v>
      </c>
      <c r="AI92" s="1366">
        <v>23181061</v>
      </c>
      <c r="AJ92" s="1366">
        <v>29533080</v>
      </c>
      <c r="AK92" s="1366">
        <v>44988783</v>
      </c>
      <c r="AL92" s="1365">
        <f t="shared" si="69"/>
        <v>77130.128204999986</v>
      </c>
      <c r="AM92" s="1365">
        <f t="shared" si="70"/>
        <v>23992.398134999999</v>
      </c>
      <c r="AN92" s="1365">
        <f t="shared" si="71"/>
        <v>30566.737799999999</v>
      </c>
      <c r="AO92" s="1365">
        <f t="shared" si="72"/>
        <v>46563.390404999998</v>
      </c>
      <c r="AR92" s="1364" t="s">
        <v>390</v>
      </c>
      <c r="AS92" s="1365">
        <v>70709307</v>
      </c>
      <c r="AT92" s="1365">
        <f t="shared" si="73"/>
        <v>73184.132744999995</v>
      </c>
      <c r="AW92" s="1364" t="s">
        <v>568</v>
      </c>
      <c r="AX92" s="1366">
        <v>38400000</v>
      </c>
      <c r="AY92" s="1366">
        <v>37629672</v>
      </c>
      <c r="AZ92" s="1366">
        <v>9407418</v>
      </c>
      <c r="BA92" s="1366">
        <v>770328</v>
      </c>
      <c r="BB92" s="1365">
        <f t="shared" si="74"/>
        <v>39744</v>
      </c>
      <c r="BC92" s="1365">
        <f t="shared" si="75"/>
        <v>38946.710519999993</v>
      </c>
      <c r="BD92" s="1365">
        <f t="shared" si="76"/>
        <v>9736.6776299999983</v>
      </c>
      <c r="BE92" s="1365">
        <f t="shared" si="77"/>
        <v>797.28947999999991</v>
      </c>
      <c r="BH92" s="1364" t="s">
        <v>585</v>
      </c>
      <c r="BI92" s="1365">
        <v>183168000</v>
      </c>
      <c r="BJ92" s="1365">
        <f t="shared" si="78"/>
        <v>189578.87999999998</v>
      </c>
      <c r="BM92" s="1364" t="s">
        <v>568</v>
      </c>
      <c r="BN92" s="1365">
        <v>37629672</v>
      </c>
      <c r="BO92" s="1365">
        <v>9407418</v>
      </c>
      <c r="BP92" s="1365">
        <v>37629672</v>
      </c>
      <c r="BQ92" s="1365">
        <v>0</v>
      </c>
      <c r="BR92" s="1365">
        <f t="shared" si="79"/>
        <v>38946.710519999993</v>
      </c>
      <c r="BS92" s="1365">
        <f t="shared" si="80"/>
        <v>9736.6776299999983</v>
      </c>
      <c r="BT92" s="1365">
        <f t="shared" si="81"/>
        <v>38946.710519999993</v>
      </c>
      <c r="BU92" s="1365">
        <f t="shared" si="82"/>
        <v>0</v>
      </c>
      <c r="BX92" s="1372" t="s">
        <v>578</v>
      </c>
      <c r="BY92" s="1365">
        <v>4939438</v>
      </c>
      <c r="BZ92" s="1365">
        <f t="shared" si="83"/>
        <v>5112.3183300000001</v>
      </c>
      <c r="CC92" s="1365" t="s">
        <v>381</v>
      </c>
      <c r="CD92" s="1365">
        <v>7114763</v>
      </c>
      <c r="CE92" s="1365">
        <v>2845902</v>
      </c>
      <c r="CF92" s="1365">
        <v>7114763</v>
      </c>
      <c r="CG92" s="1365">
        <v>0</v>
      </c>
      <c r="CH92" s="1365">
        <f t="shared" si="84"/>
        <v>7363.779704999999</v>
      </c>
      <c r="CI92" s="1365">
        <f t="shared" si="85"/>
        <v>2945.50857</v>
      </c>
      <c r="CJ92" s="1365">
        <f t="shared" si="86"/>
        <v>7363.779704999999</v>
      </c>
      <c r="CK92" s="1365">
        <f t="shared" si="87"/>
        <v>0</v>
      </c>
      <c r="CN92" s="1372" t="s">
        <v>391</v>
      </c>
      <c r="CO92" s="1365">
        <v>92289405</v>
      </c>
      <c r="CP92" s="1365">
        <f t="shared" si="88"/>
        <v>92289.404999999999</v>
      </c>
      <c r="CS92" s="1364" t="s">
        <v>379</v>
      </c>
      <c r="CT92" s="1366">
        <v>65581752</v>
      </c>
      <c r="CU92" s="1366">
        <v>32790876</v>
      </c>
      <c r="CV92" s="1366">
        <v>65581752</v>
      </c>
      <c r="CW92" s="1366">
        <v>0</v>
      </c>
      <c r="CX92" s="1365">
        <f t="shared" si="89"/>
        <v>65581.751999999993</v>
      </c>
      <c r="CY92" s="1365">
        <f t="shared" si="90"/>
        <v>32790.875999999997</v>
      </c>
      <c r="CZ92" s="1365">
        <f t="shared" si="91"/>
        <v>65581.751999999993</v>
      </c>
      <c r="DA92" s="1365">
        <f t="shared" si="92"/>
        <v>0</v>
      </c>
      <c r="DD92" s="1372" t="s">
        <v>398</v>
      </c>
      <c r="DE92" s="1365">
        <v>0</v>
      </c>
      <c r="DF92" s="1365">
        <f t="shared" si="93"/>
        <v>0</v>
      </c>
      <c r="DJ92" s="1372" t="s">
        <v>379</v>
      </c>
      <c r="DK92" s="1365">
        <v>65581752</v>
      </c>
      <c r="DL92" s="1365">
        <v>65581752</v>
      </c>
      <c r="DM92" s="1365">
        <v>0</v>
      </c>
      <c r="DN92" s="1365">
        <v>43721168</v>
      </c>
      <c r="DO92" s="1365">
        <f t="shared" si="94"/>
        <v>65581.751999999993</v>
      </c>
      <c r="DP92" s="1365">
        <f t="shared" si="95"/>
        <v>65581.751999999993</v>
      </c>
      <c r="DQ92" s="1365">
        <f t="shared" si="96"/>
        <v>0</v>
      </c>
      <c r="DR92" s="1365">
        <f t="shared" si="97"/>
        <v>43721.167999999998</v>
      </c>
      <c r="DV92" s="1364" t="s">
        <v>474</v>
      </c>
      <c r="DW92" s="1366">
        <v>0</v>
      </c>
      <c r="DX92" s="1373">
        <f t="shared" si="98"/>
        <v>0</v>
      </c>
      <c r="EA92" s="1364" t="s">
        <v>379</v>
      </c>
      <c r="EB92" s="1366">
        <v>65581752</v>
      </c>
      <c r="EC92" s="1366">
        <v>49186314</v>
      </c>
      <c r="ED92" s="1366">
        <v>65581752</v>
      </c>
      <c r="EE92" s="1366">
        <v>0</v>
      </c>
      <c r="EF92" s="1367">
        <f t="shared" si="99"/>
        <v>65581.751999999993</v>
      </c>
      <c r="EG92" s="1367">
        <f t="shared" si="100"/>
        <v>49186.313999999998</v>
      </c>
      <c r="EH92" s="1367">
        <f t="shared" si="101"/>
        <v>65581.751999999993</v>
      </c>
      <c r="EI92" s="1367">
        <f t="shared" si="102"/>
        <v>0</v>
      </c>
      <c r="EL92" s="1372" t="s">
        <v>577</v>
      </c>
      <c r="EM92" s="1365">
        <v>1932944</v>
      </c>
      <c r="EN92" s="1365">
        <f t="shared" si="103"/>
        <v>1932.944</v>
      </c>
      <c r="EQ92" s="1364" t="s">
        <v>379</v>
      </c>
      <c r="ER92" s="1366">
        <v>65581752</v>
      </c>
      <c r="ES92" s="1366">
        <v>65581752</v>
      </c>
      <c r="ET92" s="1366">
        <v>0</v>
      </c>
      <c r="EU92" s="1366">
        <v>54651460</v>
      </c>
      <c r="EV92" s="1365">
        <f t="shared" si="104"/>
        <v>65581.751999999993</v>
      </c>
      <c r="EW92" s="1365">
        <f t="shared" si="105"/>
        <v>54651.46</v>
      </c>
      <c r="EX92" s="1365">
        <f t="shared" si="106"/>
        <v>65581.751999999993</v>
      </c>
      <c r="EY92" s="1365">
        <f t="shared" si="107"/>
        <v>0</v>
      </c>
      <c r="FB92" s="1372" t="s">
        <v>582</v>
      </c>
      <c r="FC92" s="1365">
        <v>0</v>
      </c>
      <c r="FD92" s="1365">
        <f t="shared" si="108"/>
        <v>0</v>
      </c>
      <c r="FF92" s="1372" t="s">
        <v>378</v>
      </c>
      <c r="FG92" s="1365">
        <v>19306170</v>
      </c>
      <c r="FH92" s="1365">
        <v>17341229</v>
      </c>
      <c r="FI92" s="1365">
        <v>19306170</v>
      </c>
      <c r="FJ92" s="1365">
        <v>0</v>
      </c>
      <c r="FK92" s="1367">
        <f t="shared" si="109"/>
        <v>19306.169999999998</v>
      </c>
      <c r="FL92" s="1367">
        <f t="shared" si="110"/>
        <v>17341.228999999999</v>
      </c>
      <c r="FM92" s="1367">
        <f t="shared" si="111"/>
        <v>19306.169999999998</v>
      </c>
      <c r="FN92" s="1367">
        <f t="shared" si="112"/>
        <v>0</v>
      </c>
      <c r="FQ92" s="1364" t="s">
        <v>572</v>
      </c>
      <c r="FR92" s="1366">
        <v>487900</v>
      </c>
      <c r="FS92" s="1365">
        <f t="shared" si="113"/>
        <v>487.9</v>
      </c>
      <c r="FV92" s="1364" t="s">
        <v>378</v>
      </c>
      <c r="FW92" s="1366">
        <v>19306170</v>
      </c>
      <c r="FX92" s="1366">
        <v>18781302</v>
      </c>
      <c r="FY92" s="1366">
        <v>18781302</v>
      </c>
      <c r="FZ92" s="1366">
        <v>524868</v>
      </c>
      <c r="GA92" s="1367">
        <f t="shared" si="114"/>
        <v>19306.169999999998</v>
      </c>
      <c r="GB92" s="1367">
        <f t="shared" si="115"/>
        <v>18781.302</v>
      </c>
      <c r="GC92" s="1367">
        <f t="shared" si="116"/>
        <v>18781.302</v>
      </c>
      <c r="GD92" s="1367">
        <f t="shared" si="117"/>
        <v>524.86800000000005</v>
      </c>
    </row>
    <row r="93" spans="1:186" ht="15" customHeight="1" x14ac:dyDescent="0.2">
      <c r="A93" s="1364" t="s">
        <v>570</v>
      </c>
      <c r="B93" s="1366">
        <v>26512200</v>
      </c>
      <c r="C93" s="1366">
        <v>2353494</v>
      </c>
      <c r="D93" s="1366">
        <v>24158706</v>
      </c>
      <c r="E93" s="1366">
        <v>297749</v>
      </c>
      <c r="F93" s="1366">
        <f t="shared" si="59"/>
        <v>27440.127</v>
      </c>
      <c r="G93" s="1366">
        <f t="shared" si="60"/>
        <v>2435.8662899999999</v>
      </c>
      <c r="H93" s="1366">
        <f t="shared" si="61"/>
        <v>25004.260709999995</v>
      </c>
      <c r="I93" s="1366">
        <f t="shared" si="62"/>
        <v>308.17021499999998</v>
      </c>
      <c r="L93" s="1364" t="s">
        <v>609</v>
      </c>
      <c r="M93" s="1366">
        <v>7589416</v>
      </c>
      <c r="N93" s="1366">
        <f t="shared" si="63"/>
        <v>7855.0455599999996</v>
      </c>
      <c r="Q93" s="1364" t="s">
        <v>570</v>
      </c>
      <c r="R93" s="1366">
        <v>21322025</v>
      </c>
      <c r="S93" s="1366">
        <v>4262596</v>
      </c>
      <c r="T93" s="1366">
        <v>17059429</v>
      </c>
      <c r="U93" s="1366">
        <v>1333938</v>
      </c>
      <c r="V93" s="1365">
        <f t="shared" si="64"/>
        <v>22068.295875</v>
      </c>
      <c r="W93" s="1365">
        <f t="shared" si="65"/>
        <v>4411.7868599999993</v>
      </c>
      <c r="X93" s="1365">
        <f t="shared" si="66"/>
        <v>17656.509015</v>
      </c>
      <c r="Y93" s="1365">
        <f t="shared" si="67"/>
        <v>1380.62583</v>
      </c>
      <c r="AB93" s="1364" t="s">
        <v>575</v>
      </c>
      <c r="AC93" s="1366">
        <v>6091500</v>
      </c>
      <c r="AD93" s="1365">
        <f t="shared" si="68"/>
        <v>6304.7024999999994</v>
      </c>
      <c r="AG93" s="1364" t="s">
        <v>569</v>
      </c>
      <c r="AH93" s="1366">
        <v>44713474</v>
      </c>
      <c r="AI93" s="1366">
        <v>17778645</v>
      </c>
      <c r="AJ93" s="1366">
        <v>19508619</v>
      </c>
      <c r="AK93" s="1366">
        <v>25204855</v>
      </c>
      <c r="AL93" s="1365">
        <f t="shared" si="69"/>
        <v>46278.445589999996</v>
      </c>
      <c r="AM93" s="1365">
        <f t="shared" si="70"/>
        <v>18400.897574999999</v>
      </c>
      <c r="AN93" s="1365">
        <f t="shared" si="71"/>
        <v>20191.420664999998</v>
      </c>
      <c r="AO93" s="1365">
        <f t="shared" si="72"/>
        <v>26087.024924999998</v>
      </c>
      <c r="AR93" s="1364" t="s">
        <v>391</v>
      </c>
      <c r="AS93" s="1365">
        <v>64741689</v>
      </c>
      <c r="AT93" s="1365">
        <f t="shared" si="73"/>
        <v>67007.648114999989</v>
      </c>
      <c r="AW93" s="1364" t="s">
        <v>382</v>
      </c>
      <c r="AX93" s="1366">
        <v>62915716</v>
      </c>
      <c r="AY93" s="1366">
        <v>50833946</v>
      </c>
      <c r="AZ93" s="1366">
        <v>27232603</v>
      </c>
      <c r="BA93" s="1366">
        <v>12081770</v>
      </c>
      <c r="BB93" s="1365">
        <f t="shared" si="74"/>
        <v>65117.766059999994</v>
      </c>
      <c r="BC93" s="1365">
        <f t="shared" si="75"/>
        <v>52613.134109999999</v>
      </c>
      <c r="BD93" s="1365">
        <f t="shared" si="76"/>
        <v>28185.744104999998</v>
      </c>
      <c r="BE93" s="1365">
        <f t="shared" si="77"/>
        <v>12504.631949999999</v>
      </c>
      <c r="BH93" s="1364" t="s">
        <v>399</v>
      </c>
      <c r="BI93" s="1365">
        <v>7985469</v>
      </c>
      <c r="BJ93" s="1365">
        <f t="shared" si="78"/>
        <v>8264.9604149999996</v>
      </c>
      <c r="BM93" s="1364" t="s">
        <v>382</v>
      </c>
      <c r="BN93" s="1365">
        <v>79915107</v>
      </c>
      <c r="BO93" s="1365">
        <v>49945082</v>
      </c>
      <c r="BP93" s="1365">
        <v>56957640</v>
      </c>
      <c r="BQ93" s="1365">
        <v>22957467</v>
      </c>
      <c r="BR93" s="1365">
        <f t="shared" si="79"/>
        <v>82712.135744999992</v>
      </c>
      <c r="BS93" s="1365">
        <f t="shared" si="80"/>
        <v>51693.159869999996</v>
      </c>
      <c r="BT93" s="1365">
        <f t="shared" si="81"/>
        <v>58951.157399999996</v>
      </c>
      <c r="BU93" s="1365">
        <f t="shared" si="82"/>
        <v>23760.978345</v>
      </c>
      <c r="BX93" s="1372" t="s">
        <v>475</v>
      </c>
      <c r="BY93" s="1365">
        <v>1041250</v>
      </c>
      <c r="BZ93" s="1365">
        <f t="shared" si="83"/>
        <v>1077.6937499999999</v>
      </c>
      <c r="CC93" s="1365" t="s">
        <v>568</v>
      </c>
      <c r="CD93" s="1365">
        <v>37629672</v>
      </c>
      <c r="CE93" s="1365">
        <v>15679030</v>
      </c>
      <c r="CF93" s="1365">
        <v>37629672</v>
      </c>
      <c r="CG93" s="1365">
        <v>0</v>
      </c>
      <c r="CH93" s="1365">
        <f t="shared" si="84"/>
        <v>38946.710519999993</v>
      </c>
      <c r="CI93" s="1365">
        <f t="shared" si="85"/>
        <v>16227.796049999999</v>
      </c>
      <c r="CJ93" s="1365">
        <f t="shared" si="86"/>
        <v>38946.710519999993</v>
      </c>
      <c r="CK93" s="1365">
        <f t="shared" si="87"/>
        <v>0</v>
      </c>
      <c r="CN93" s="1372" t="s">
        <v>577</v>
      </c>
      <c r="CO93" s="1365">
        <v>0</v>
      </c>
      <c r="CP93" s="1365">
        <f t="shared" si="88"/>
        <v>0</v>
      </c>
      <c r="CS93" s="1364" t="s">
        <v>380</v>
      </c>
      <c r="CT93" s="1366">
        <v>7095769</v>
      </c>
      <c r="CU93" s="1366">
        <v>0</v>
      </c>
      <c r="CV93" s="1366">
        <v>7095769</v>
      </c>
      <c r="CW93" s="1366">
        <v>0</v>
      </c>
      <c r="CX93" s="1365">
        <f t="shared" si="89"/>
        <v>7095.7690000000002</v>
      </c>
      <c r="CY93" s="1365">
        <f t="shared" si="90"/>
        <v>0</v>
      </c>
      <c r="CZ93" s="1365">
        <f t="shared" si="91"/>
        <v>7095.7690000000002</v>
      </c>
      <c r="DA93" s="1365">
        <f t="shared" si="92"/>
        <v>0</v>
      </c>
      <c r="DD93" s="1372" t="s">
        <v>399</v>
      </c>
      <c r="DE93" s="1365">
        <v>7985469</v>
      </c>
      <c r="DF93" s="1365">
        <f t="shared" si="93"/>
        <v>7985.4690000000001</v>
      </c>
      <c r="DJ93" s="1372" t="s">
        <v>380</v>
      </c>
      <c r="DK93" s="1365">
        <v>7095769</v>
      </c>
      <c r="DL93" s="1365">
        <v>7095769</v>
      </c>
      <c r="DM93" s="1365">
        <v>0</v>
      </c>
      <c r="DN93" s="1365">
        <v>0</v>
      </c>
      <c r="DO93" s="1365">
        <f t="shared" si="94"/>
        <v>7095.7690000000002</v>
      </c>
      <c r="DP93" s="1365">
        <f t="shared" si="95"/>
        <v>7095.7690000000002</v>
      </c>
      <c r="DQ93" s="1365">
        <f t="shared" si="96"/>
        <v>0</v>
      </c>
      <c r="DR93" s="1365">
        <f t="shared" si="97"/>
        <v>0</v>
      </c>
      <c r="DV93" s="1364" t="s">
        <v>574</v>
      </c>
      <c r="DW93" s="1366">
        <v>5694397</v>
      </c>
      <c r="DX93" s="1373">
        <f t="shared" si="98"/>
        <v>5694.3969999999999</v>
      </c>
      <c r="EA93" s="1364" t="s">
        <v>380</v>
      </c>
      <c r="EB93" s="1366">
        <v>7095769</v>
      </c>
      <c r="EC93" s="1366">
        <v>5044080</v>
      </c>
      <c r="ED93" s="1366">
        <v>7095769</v>
      </c>
      <c r="EE93" s="1366">
        <v>0</v>
      </c>
      <c r="EF93" s="1367">
        <f t="shared" si="99"/>
        <v>7095.7690000000002</v>
      </c>
      <c r="EG93" s="1367">
        <f t="shared" si="100"/>
        <v>5044.08</v>
      </c>
      <c r="EH93" s="1367">
        <f t="shared" si="101"/>
        <v>7095.7690000000002</v>
      </c>
      <c r="EI93" s="1367">
        <f t="shared" si="102"/>
        <v>0</v>
      </c>
      <c r="EL93" s="1372" t="s">
        <v>578</v>
      </c>
      <c r="EM93" s="1365">
        <v>7170428</v>
      </c>
      <c r="EN93" s="1365">
        <f t="shared" si="103"/>
        <v>7170.4279999999999</v>
      </c>
      <c r="EQ93" s="1364" t="s">
        <v>380</v>
      </c>
      <c r="ER93" s="1366">
        <v>7095769</v>
      </c>
      <c r="ES93" s="1366">
        <v>7095769</v>
      </c>
      <c r="ET93" s="1366">
        <v>0</v>
      </c>
      <c r="EU93" s="1366">
        <v>5044080</v>
      </c>
      <c r="EV93" s="1365">
        <f t="shared" si="104"/>
        <v>7095.7690000000002</v>
      </c>
      <c r="EW93" s="1365">
        <f t="shared" si="105"/>
        <v>5044.08</v>
      </c>
      <c r="EX93" s="1365">
        <f t="shared" si="106"/>
        <v>7095.7690000000002</v>
      </c>
      <c r="EY93" s="1365">
        <f t="shared" si="107"/>
        <v>0</v>
      </c>
      <c r="FB93" s="1372" t="s">
        <v>398</v>
      </c>
      <c r="FC93" s="1365">
        <v>2910418</v>
      </c>
      <c r="FD93" s="1365">
        <f t="shared" si="108"/>
        <v>2910.4180000000001</v>
      </c>
      <c r="FF93" s="1372" t="s">
        <v>379</v>
      </c>
      <c r="FG93" s="1365">
        <v>65581752</v>
      </c>
      <c r="FH93" s="1365">
        <v>60116606</v>
      </c>
      <c r="FI93" s="1365">
        <v>65581752</v>
      </c>
      <c r="FJ93" s="1365">
        <v>0</v>
      </c>
      <c r="FK93" s="1367">
        <f t="shared" si="109"/>
        <v>65581.751999999993</v>
      </c>
      <c r="FL93" s="1367">
        <f t="shared" si="110"/>
        <v>60116.606</v>
      </c>
      <c r="FM93" s="1367">
        <f t="shared" si="111"/>
        <v>65581.751999999993</v>
      </c>
      <c r="FN93" s="1367">
        <f t="shared" si="112"/>
        <v>0</v>
      </c>
      <c r="FQ93" s="1364" t="s">
        <v>573</v>
      </c>
      <c r="FR93" s="1366">
        <v>720777</v>
      </c>
      <c r="FS93" s="1365">
        <f t="shared" si="113"/>
        <v>720.77700000000004</v>
      </c>
      <c r="FV93" s="1364" t="s">
        <v>379</v>
      </c>
      <c r="FW93" s="1366">
        <v>98135283</v>
      </c>
      <c r="FX93" s="1366">
        <v>65581752</v>
      </c>
      <c r="FY93" s="1366">
        <v>65581753</v>
      </c>
      <c r="FZ93" s="1366">
        <v>32553530</v>
      </c>
      <c r="GA93" s="1367">
        <f t="shared" si="114"/>
        <v>98135.282999999996</v>
      </c>
      <c r="GB93" s="1367">
        <f t="shared" si="115"/>
        <v>65581.751999999993</v>
      </c>
      <c r="GC93" s="1367">
        <f t="shared" si="116"/>
        <v>65581.752999999997</v>
      </c>
      <c r="GD93" s="1367">
        <f t="shared" si="117"/>
        <v>32553.53</v>
      </c>
    </row>
    <row r="94" spans="1:186" ht="15" customHeight="1" x14ac:dyDescent="0.2">
      <c r="A94" s="1364" t="s">
        <v>571</v>
      </c>
      <c r="B94" s="1366">
        <v>2000000</v>
      </c>
      <c r="C94" s="1366">
        <v>0</v>
      </c>
      <c r="D94" s="1366">
        <v>2000000</v>
      </c>
      <c r="E94" s="1366">
        <v>0</v>
      </c>
      <c r="F94" s="1366">
        <f t="shared" si="59"/>
        <v>2070</v>
      </c>
      <c r="G94" s="1366">
        <f t="shared" si="60"/>
        <v>0</v>
      </c>
      <c r="H94" s="1366">
        <f t="shared" si="61"/>
        <v>2070</v>
      </c>
      <c r="I94" s="1366">
        <f t="shared" si="62"/>
        <v>0</v>
      </c>
      <c r="L94" s="1364" t="s">
        <v>610</v>
      </c>
      <c r="M94" s="1366">
        <v>7589416</v>
      </c>
      <c r="N94" s="1366">
        <f t="shared" si="63"/>
        <v>7855.0455599999996</v>
      </c>
      <c r="Q94" s="1364" t="s">
        <v>571</v>
      </c>
      <c r="R94" s="1366">
        <v>2000000</v>
      </c>
      <c r="S94" s="1366">
        <v>0</v>
      </c>
      <c r="T94" s="1366">
        <v>2000000</v>
      </c>
      <c r="U94" s="1366">
        <v>0</v>
      </c>
      <c r="V94" s="1365">
        <f t="shared" si="64"/>
        <v>2070</v>
      </c>
      <c r="W94" s="1365">
        <f t="shared" si="65"/>
        <v>0</v>
      </c>
      <c r="X94" s="1365">
        <f t="shared" si="66"/>
        <v>2070</v>
      </c>
      <c r="Y94" s="1365">
        <f t="shared" si="67"/>
        <v>0</v>
      </c>
      <c r="AB94" s="1364" t="s">
        <v>576</v>
      </c>
      <c r="AC94" s="1366">
        <v>311640</v>
      </c>
      <c r="AD94" s="1365">
        <f t="shared" si="68"/>
        <v>322.54739999999998</v>
      </c>
      <c r="AG94" s="1364" t="s">
        <v>570</v>
      </c>
      <c r="AH94" s="1366">
        <v>21060736</v>
      </c>
      <c r="AI94" s="1366">
        <v>3549758</v>
      </c>
      <c r="AJ94" s="1366">
        <v>5310754</v>
      </c>
      <c r="AK94" s="1366">
        <v>15749982</v>
      </c>
      <c r="AL94" s="1365">
        <f t="shared" si="69"/>
        <v>21797.86176</v>
      </c>
      <c r="AM94" s="1365">
        <f t="shared" si="70"/>
        <v>3673.9995299999996</v>
      </c>
      <c r="AN94" s="1365">
        <f t="shared" si="71"/>
        <v>5496.6303899999994</v>
      </c>
      <c r="AO94" s="1365">
        <f t="shared" si="72"/>
        <v>16301.23137</v>
      </c>
      <c r="AR94" s="1364" t="s">
        <v>577</v>
      </c>
      <c r="AS94" s="1365">
        <v>0</v>
      </c>
      <c r="AT94" s="1365">
        <f t="shared" si="73"/>
        <v>0</v>
      </c>
      <c r="AW94" s="1364" t="s">
        <v>569</v>
      </c>
      <c r="AX94" s="1366">
        <v>40002733</v>
      </c>
      <c r="AY94" s="1366">
        <v>39797630</v>
      </c>
      <c r="AZ94" s="1366">
        <v>19508619</v>
      </c>
      <c r="BA94" s="1366">
        <v>205103</v>
      </c>
      <c r="BB94" s="1365">
        <f t="shared" si="74"/>
        <v>41402.828654999998</v>
      </c>
      <c r="BC94" s="1365">
        <f t="shared" si="75"/>
        <v>41190.547049999994</v>
      </c>
      <c r="BD94" s="1365">
        <f t="shared" si="76"/>
        <v>20191.420664999998</v>
      </c>
      <c r="BE94" s="1365">
        <f t="shared" si="77"/>
        <v>212.28160499999998</v>
      </c>
      <c r="BH94" s="1364" t="s">
        <v>515</v>
      </c>
      <c r="BI94" s="1365">
        <v>0</v>
      </c>
      <c r="BJ94" s="1365">
        <f t="shared" si="78"/>
        <v>0</v>
      </c>
      <c r="BM94" s="1364" t="s">
        <v>569</v>
      </c>
      <c r="BN94" s="1365">
        <v>57327545</v>
      </c>
      <c r="BO94" s="1365">
        <v>39797630</v>
      </c>
      <c r="BP94" s="1365">
        <v>43327545</v>
      </c>
      <c r="BQ94" s="1365">
        <v>14000000</v>
      </c>
      <c r="BR94" s="1365">
        <f t="shared" si="79"/>
        <v>59334.009074999994</v>
      </c>
      <c r="BS94" s="1365">
        <f t="shared" si="80"/>
        <v>41190.547049999994</v>
      </c>
      <c r="BT94" s="1365">
        <f t="shared" si="81"/>
        <v>44844.009074999994</v>
      </c>
      <c r="BU94" s="1365">
        <f t="shared" si="82"/>
        <v>14489.999999999998</v>
      </c>
      <c r="BX94" s="1372" t="s">
        <v>579</v>
      </c>
      <c r="BY94" s="1365">
        <v>0</v>
      </c>
      <c r="BZ94" s="1365">
        <f t="shared" si="83"/>
        <v>0</v>
      </c>
      <c r="CC94" s="1365" t="s">
        <v>382</v>
      </c>
      <c r="CD94" s="1365">
        <v>75461647</v>
      </c>
      <c r="CE94" s="1365">
        <v>55712077</v>
      </c>
      <c r="CF94" s="1365">
        <v>69017618</v>
      </c>
      <c r="CG94" s="1365">
        <v>6444029</v>
      </c>
      <c r="CH94" s="1365">
        <f t="shared" si="84"/>
        <v>78102.804644999997</v>
      </c>
      <c r="CI94" s="1365">
        <f t="shared" si="85"/>
        <v>57661.999694999991</v>
      </c>
      <c r="CJ94" s="1365">
        <f t="shared" si="86"/>
        <v>71433.234629999992</v>
      </c>
      <c r="CK94" s="1365">
        <f t="shared" si="87"/>
        <v>6669.5700150000002</v>
      </c>
      <c r="CN94" s="1372" t="s">
        <v>578</v>
      </c>
      <c r="CO94" s="1365">
        <v>4982142</v>
      </c>
      <c r="CP94" s="1365">
        <f t="shared" si="88"/>
        <v>4982.1419999999998</v>
      </c>
      <c r="CS94" s="1364" t="s">
        <v>381</v>
      </c>
      <c r="CT94" s="1366">
        <v>7114763</v>
      </c>
      <c r="CU94" s="1366">
        <v>3320219</v>
      </c>
      <c r="CV94" s="1366">
        <v>7114763</v>
      </c>
      <c r="CW94" s="1366">
        <v>0</v>
      </c>
      <c r="CX94" s="1365">
        <f t="shared" si="89"/>
        <v>7114.7629999999999</v>
      </c>
      <c r="CY94" s="1365">
        <f t="shared" si="90"/>
        <v>3320.2190000000001</v>
      </c>
      <c r="CZ94" s="1365">
        <f t="shared" si="91"/>
        <v>7114.7629999999999</v>
      </c>
      <c r="DA94" s="1365">
        <f t="shared" si="92"/>
        <v>0</v>
      </c>
      <c r="DD94" s="1372" t="s">
        <v>400</v>
      </c>
      <c r="DE94" s="1365">
        <v>7985469</v>
      </c>
      <c r="DF94" s="1365">
        <f t="shared" si="93"/>
        <v>7985.4690000000001</v>
      </c>
      <c r="DJ94" s="1372" t="s">
        <v>381</v>
      </c>
      <c r="DK94" s="1365">
        <v>7114763</v>
      </c>
      <c r="DL94" s="1365">
        <v>7114763</v>
      </c>
      <c r="DM94" s="1365">
        <v>0</v>
      </c>
      <c r="DN94" s="1365">
        <v>4268853</v>
      </c>
      <c r="DO94" s="1365">
        <f t="shared" si="94"/>
        <v>7114.7629999999999</v>
      </c>
      <c r="DP94" s="1365">
        <f t="shared" si="95"/>
        <v>7114.7629999999999</v>
      </c>
      <c r="DQ94" s="1365">
        <f t="shared" si="96"/>
        <v>0</v>
      </c>
      <c r="DR94" s="1365">
        <f t="shared" si="97"/>
        <v>4268.8530000000001</v>
      </c>
      <c r="DV94" s="1364" t="s">
        <v>575</v>
      </c>
      <c r="DW94" s="1366">
        <v>6202000</v>
      </c>
      <c r="DX94" s="1373">
        <f t="shared" si="98"/>
        <v>6202</v>
      </c>
      <c r="EA94" s="1364" t="s">
        <v>381</v>
      </c>
      <c r="EB94" s="1366">
        <v>7114763</v>
      </c>
      <c r="EC94" s="1366">
        <v>5217487</v>
      </c>
      <c r="ED94" s="1366">
        <v>7114763</v>
      </c>
      <c r="EE94" s="1366">
        <v>0</v>
      </c>
      <c r="EF94" s="1367">
        <f t="shared" si="99"/>
        <v>7114.7629999999999</v>
      </c>
      <c r="EG94" s="1367">
        <f t="shared" si="100"/>
        <v>5217.4870000000001</v>
      </c>
      <c r="EH94" s="1367">
        <f t="shared" si="101"/>
        <v>7114.7629999999999</v>
      </c>
      <c r="EI94" s="1367">
        <f t="shared" si="102"/>
        <v>0</v>
      </c>
      <c r="EL94" s="1372" t="s">
        <v>475</v>
      </c>
      <c r="EM94" s="1365">
        <v>2388858</v>
      </c>
      <c r="EN94" s="1365">
        <f t="shared" si="103"/>
        <v>2388.8580000000002</v>
      </c>
      <c r="EQ94" s="1364" t="s">
        <v>381</v>
      </c>
      <c r="ER94" s="1366">
        <v>7114763</v>
      </c>
      <c r="ES94" s="1366">
        <v>7114763</v>
      </c>
      <c r="ET94" s="1366">
        <v>0</v>
      </c>
      <c r="EU94" s="1366">
        <v>5691804</v>
      </c>
      <c r="EV94" s="1365">
        <f t="shared" si="104"/>
        <v>7114.7629999999999</v>
      </c>
      <c r="EW94" s="1365">
        <f t="shared" si="105"/>
        <v>5691.8040000000001</v>
      </c>
      <c r="EX94" s="1365">
        <f t="shared" si="106"/>
        <v>7114.7629999999999</v>
      </c>
      <c r="EY94" s="1365">
        <f t="shared" si="107"/>
        <v>0</v>
      </c>
      <c r="FB94" s="1374" t="s">
        <v>399</v>
      </c>
      <c r="FC94" s="1375">
        <v>5300000</v>
      </c>
      <c r="FD94" s="1375">
        <f t="shared" si="108"/>
        <v>5300</v>
      </c>
      <c r="FF94" s="1372" t="s">
        <v>380</v>
      </c>
      <c r="FG94" s="1365">
        <v>7095769</v>
      </c>
      <c r="FH94" s="1365">
        <v>5044080</v>
      </c>
      <c r="FI94" s="1365">
        <v>7095769</v>
      </c>
      <c r="FJ94" s="1365">
        <v>0</v>
      </c>
      <c r="FK94" s="1367">
        <f t="shared" si="109"/>
        <v>7095.7690000000002</v>
      </c>
      <c r="FL94" s="1367">
        <f t="shared" si="110"/>
        <v>5044.08</v>
      </c>
      <c r="FM94" s="1367">
        <f t="shared" si="111"/>
        <v>7095.7690000000002</v>
      </c>
      <c r="FN94" s="1367">
        <f t="shared" si="112"/>
        <v>0</v>
      </c>
      <c r="FQ94" s="1364" t="s">
        <v>384</v>
      </c>
      <c r="FR94" s="1366">
        <v>940112</v>
      </c>
      <c r="FS94" s="1365">
        <f t="shared" si="113"/>
        <v>940.11199999999997</v>
      </c>
      <c r="FV94" s="1364" t="s">
        <v>380</v>
      </c>
      <c r="FW94" s="1366">
        <v>7726283</v>
      </c>
      <c r="FX94" s="1366">
        <v>7726283</v>
      </c>
      <c r="FY94" s="1366">
        <v>7726283</v>
      </c>
      <c r="FZ94" s="1366">
        <v>0</v>
      </c>
      <c r="GA94" s="1367">
        <f t="shared" si="114"/>
        <v>7726.2830000000004</v>
      </c>
      <c r="GB94" s="1367">
        <f t="shared" si="115"/>
        <v>7726.2830000000004</v>
      </c>
      <c r="GC94" s="1367">
        <f t="shared" si="116"/>
        <v>7726.2830000000004</v>
      </c>
      <c r="GD94" s="1367">
        <f t="shared" si="117"/>
        <v>0</v>
      </c>
    </row>
    <row r="95" spans="1:186" ht="15" customHeight="1" x14ac:dyDescent="0.2">
      <c r="A95" s="1364" t="s">
        <v>572</v>
      </c>
      <c r="B95" s="1366">
        <v>916300</v>
      </c>
      <c r="C95" s="1366">
        <v>916300</v>
      </c>
      <c r="D95" s="1366">
        <v>0</v>
      </c>
      <c r="E95" s="1366">
        <v>916300</v>
      </c>
      <c r="F95" s="1366">
        <f t="shared" si="59"/>
        <v>948.37049999999988</v>
      </c>
      <c r="G95" s="1366">
        <f t="shared" si="60"/>
        <v>948.37049999999988</v>
      </c>
      <c r="H95" s="1366">
        <f t="shared" si="61"/>
        <v>0</v>
      </c>
      <c r="I95" s="1366">
        <f t="shared" si="62"/>
        <v>948.37049999999988</v>
      </c>
      <c r="L95" s="1364" t="s">
        <v>403</v>
      </c>
      <c r="M95" s="1366">
        <v>1149016</v>
      </c>
      <c r="N95" s="1366">
        <f t="shared" si="63"/>
        <v>1189.2315599999999</v>
      </c>
      <c r="Q95" s="1364" t="s">
        <v>572</v>
      </c>
      <c r="R95" s="1366">
        <v>916300</v>
      </c>
      <c r="S95" s="1366">
        <v>916300</v>
      </c>
      <c r="T95" s="1366">
        <v>0</v>
      </c>
      <c r="U95" s="1366">
        <v>916300</v>
      </c>
      <c r="V95" s="1365">
        <f t="shared" si="64"/>
        <v>948.37049999999988</v>
      </c>
      <c r="W95" s="1365">
        <f t="shared" si="65"/>
        <v>948.37049999999988</v>
      </c>
      <c r="X95" s="1365">
        <f t="shared" si="66"/>
        <v>0</v>
      </c>
      <c r="Y95" s="1365">
        <f t="shared" si="67"/>
        <v>948.37049999999988</v>
      </c>
      <c r="AB95" s="1364" t="s">
        <v>389</v>
      </c>
      <c r="AC95" s="1366">
        <v>5918850</v>
      </c>
      <c r="AD95" s="1365">
        <f t="shared" si="68"/>
        <v>6126.0097500000002</v>
      </c>
      <c r="AG95" s="1364" t="s">
        <v>571</v>
      </c>
      <c r="AH95" s="1366">
        <v>931353</v>
      </c>
      <c r="AI95" s="1366">
        <v>0</v>
      </c>
      <c r="AJ95" s="1366">
        <v>0</v>
      </c>
      <c r="AK95" s="1366">
        <v>931353</v>
      </c>
      <c r="AL95" s="1365">
        <f t="shared" si="69"/>
        <v>963.95035499999983</v>
      </c>
      <c r="AM95" s="1365">
        <f t="shared" si="70"/>
        <v>0</v>
      </c>
      <c r="AN95" s="1365">
        <f t="shared" si="71"/>
        <v>0</v>
      </c>
      <c r="AO95" s="1365">
        <f t="shared" si="72"/>
        <v>963.95035499999983</v>
      </c>
      <c r="AR95" s="1364" t="s">
        <v>578</v>
      </c>
      <c r="AS95" s="1365">
        <v>4926368</v>
      </c>
      <c r="AT95" s="1365">
        <f t="shared" si="73"/>
        <v>5098.7908799999996</v>
      </c>
      <c r="AW95" s="1364" t="s">
        <v>570</v>
      </c>
      <c r="AX95" s="1366">
        <v>14894383</v>
      </c>
      <c r="AY95" s="1366">
        <v>6322609</v>
      </c>
      <c r="AZ95" s="1366">
        <v>5871326</v>
      </c>
      <c r="BA95" s="1366">
        <v>8571774</v>
      </c>
      <c r="BB95" s="1365">
        <f t="shared" si="74"/>
        <v>15415.686404999999</v>
      </c>
      <c r="BC95" s="1365">
        <f t="shared" si="75"/>
        <v>6543.9003149999999</v>
      </c>
      <c r="BD95" s="1365">
        <f t="shared" si="76"/>
        <v>6076.8224099999998</v>
      </c>
      <c r="BE95" s="1365">
        <f t="shared" si="77"/>
        <v>8871.7860899999996</v>
      </c>
      <c r="BH95" s="1364" t="s">
        <v>896</v>
      </c>
      <c r="BI95" s="1365">
        <v>0</v>
      </c>
      <c r="BJ95" s="1365">
        <f t="shared" si="78"/>
        <v>0</v>
      </c>
      <c r="BM95" s="1364" t="s">
        <v>570</v>
      </c>
      <c r="BN95" s="1365">
        <v>14568962</v>
      </c>
      <c r="BO95" s="1365">
        <v>8092494</v>
      </c>
      <c r="BP95" s="1365">
        <v>8714088</v>
      </c>
      <c r="BQ95" s="1365">
        <v>5854874</v>
      </c>
      <c r="BR95" s="1365">
        <f t="shared" si="79"/>
        <v>15078.875669999998</v>
      </c>
      <c r="BS95" s="1365">
        <f t="shared" si="80"/>
        <v>8375.7312899999997</v>
      </c>
      <c r="BT95" s="1365">
        <f t="shared" si="81"/>
        <v>9019.0810799999999</v>
      </c>
      <c r="BU95" s="1365">
        <f t="shared" si="82"/>
        <v>6059.7945899999995</v>
      </c>
      <c r="BX95" s="1372" t="s">
        <v>392</v>
      </c>
      <c r="BY95" s="1365">
        <v>0</v>
      </c>
      <c r="BZ95" s="1365">
        <f t="shared" si="83"/>
        <v>0</v>
      </c>
      <c r="CC95" s="1365" t="s">
        <v>569</v>
      </c>
      <c r="CD95" s="1365">
        <v>54271737</v>
      </c>
      <c r="CE95" s="1365">
        <v>43327545</v>
      </c>
      <c r="CF95" s="1365">
        <v>54271737</v>
      </c>
      <c r="CG95" s="1365">
        <v>0</v>
      </c>
      <c r="CH95" s="1365">
        <f t="shared" si="84"/>
        <v>56171.247794999996</v>
      </c>
      <c r="CI95" s="1365">
        <f t="shared" si="85"/>
        <v>44844.009074999994</v>
      </c>
      <c r="CJ95" s="1365">
        <f t="shared" si="86"/>
        <v>56171.247794999996</v>
      </c>
      <c r="CK95" s="1365">
        <f t="shared" si="87"/>
        <v>0</v>
      </c>
      <c r="CN95" s="1372" t="s">
        <v>475</v>
      </c>
      <c r="CO95" s="1365">
        <v>0</v>
      </c>
      <c r="CP95" s="1365">
        <f>+CO95/$CP$1*$CQ$1</f>
        <v>0</v>
      </c>
      <c r="CS95" s="1364" t="s">
        <v>568</v>
      </c>
      <c r="CT95" s="1366">
        <v>37629672</v>
      </c>
      <c r="CU95" s="1366">
        <v>18814836</v>
      </c>
      <c r="CV95" s="1366">
        <v>37629672</v>
      </c>
      <c r="CW95" s="1366">
        <v>0</v>
      </c>
      <c r="CX95" s="1365">
        <f t="shared" si="89"/>
        <v>37629.671999999999</v>
      </c>
      <c r="CY95" s="1365">
        <f t="shared" si="90"/>
        <v>18814.835999999999</v>
      </c>
      <c r="CZ95" s="1365">
        <f t="shared" si="91"/>
        <v>37629.671999999999</v>
      </c>
      <c r="DA95" s="1365">
        <f t="shared" si="92"/>
        <v>0</v>
      </c>
      <c r="DD95" s="1372" t="s">
        <v>509</v>
      </c>
      <c r="DE95" s="1365">
        <v>7985469</v>
      </c>
      <c r="DF95" s="1365">
        <f t="shared" si="93"/>
        <v>7985.4690000000001</v>
      </c>
      <c r="DJ95" s="1372" t="s">
        <v>568</v>
      </c>
      <c r="DK95" s="1365">
        <v>37629672</v>
      </c>
      <c r="DL95" s="1365">
        <v>37629672</v>
      </c>
      <c r="DM95" s="1365">
        <v>0</v>
      </c>
      <c r="DN95" s="1365">
        <v>21950642</v>
      </c>
      <c r="DO95" s="1365">
        <f t="shared" si="94"/>
        <v>37629.671999999999</v>
      </c>
      <c r="DP95" s="1365">
        <f t="shared" si="95"/>
        <v>37629.671999999999</v>
      </c>
      <c r="DQ95" s="1365">
        <f t="shared" si="96"/>
        <v>0</v>
      </c>
      <c r="DR95" s="1365">
        <f t="shared" si="97"/>
        <v>21950.642</v>
      </c>
      <c r="DV95" s="1364" t="s">
        <v>576</v>
      </c>
      <c r="DW95" s="1366">
        <v>209085</v>
      </c>
      <c r="DX95" s="1373">
        <f t="shared" si="98"/>
        <v>209.08500000000001</v>
      </c>
      <c r="EA95" s="1364" t="s">
        <v>568</v>
      </c>
      <c r="EB95" s="1366">
        <v>37629672</v>
      </c>
      <c r="EC95" s="1366">
        <v>25086448</v>
      </c>
      <c r="ED95" s="1366">
        <v>37629672</v>
      </c>
      <c r="EE95" s="1366">
        <v>0</v>
      </c>
      <c r="EF95" s="1367">
        <f t="shared" si="99"/>
        <v>37629.671999999999</v>
      </c>
      <c r="EG95" s="1367">
        <f t="shared" si="100"/>
        <v>25086.448</v>
      </c>
      <c r="EH95" s="1367">
        <f t="shared" si="101"/>
        <v>37629.671999999999</v>
      </c>
      <c r="EI95" s="1367">
        <f t="shared" si="102"/>
        <v>0</v>
      </c>
      <c r="EL95" s="1372" t="s">
        <v>579</v>
      </c>
      <c r="EM95" s="1365">
        <v>0</v>
      </c>
      <c r="EN95" s="1365">
        <f t="shared" si="103"/>
        <v>0</v>
      </c>
      <c r="EQ95" s="1364" t="s">
        <v>568</v>
      </c>
      <c r="ER95" s="1366">
        <v>37629672</v>
      </c>
      <c r="ES95" s="1366">
        <v>37629672</v>
      </c>
      <c r="ET95" s="1366">
        <v>0</v>
      </c>
      <c r="EU95" s="1366">
        <v>28222254</v>
      </c>
      <c r="EV95" s="1365">
        <f t="shared" si="104"/>
        <v>37629.671999999999</v>
      </c>
      <c r="EW95" s="1365">
        <f t="shared" si="105"/>
        <v>28222.254000000001</v>
      </c>
      <c r="EX95" s="1365">
        <f t="shared" si="106"/>
        <v>37629.671999999999</v>
      </c>
      <c r="EY95" s="1365">
        <f t="shared" si="107"/>
        <v>0</v>
      </c>
      <c r="FB95" s="1372" t="s">
        <v>400</v>
      </c>
      <c r="FC95" s="1365">
        <v>5300000</v>
      </c>
      <c r="FD95" s="1365">
        <f t="shared" si="108"/>
        <v>5300</v>
      </c>
      <c r="FF95" s="1372" t="s">
        <v>381</v>
      </c>
      <c r="FG95" s="1365">
        <v>7114763</v>
      </c>
      <c r="FH95" s="1365">
        <v>6166121</v>
      </c>
      <c r="FI95" s="1365">
        <v>7114763</v>
      </c>
      <c r="FJ95" s="1365">
        <v>0</v>
      </c>
      <c r="FK95" s="1367">
        <f t="shared" si="109"/>
        <v>7114.7629999999999</v>
      </c>
      <c r="FL95" s="1367">
        <f t="shared" si="110"/>
        <v>6166.1210000000001</v>
      </c>
      <c r="FM95" s="1367">
        <f t="shared" si="111"/>
        <v>7114.7629999999999</v>
      </c>
      <c r="FN95" s="1367">
        <f t="shared" si="112"/>
        <v>0</v>
      </c>
      <c r="FQ95" s="1364" t="s">
        <v>385</v>
      </c>
      <c r="FR95" s="1366">
        <v>390332</v>
      </c>
      <c r="FS95" s="1365">
        <f t="shared" si="113"/>
        <v>390.33199999999999</v>
      </c>
      <c r="FV95" s="1364" t="s">
        <v>381</v>
      </c>
      <c r="FW95" s="1366">
        <v>7114755</v>
      </c>
      <c r="FX95" s="1366">
        <v>7114755</v>
      </c>
      <c r="FY95" s="1366">
        <v>7114755</v>
      </c>
      <c r="FZ95" s="1366">
        <v>0</v>
      </c>
      <c r="GA95" s="1367">
        <f t="shared" si="114"/>
        <v>7114.7550000000001</v>
      </c>
      <c r="GB95" s="1367">
        <f t="shared" si="115"/>
        <v>7114.7550000000001</v>
      </c>
      <c r="GC95" s="1367">
        <f t="shared" si="116"/>
        <v>7114.7550000000001</v>
      </c>
      <c r="GD95" s="1367">
        <f t="shared" si="117"/>
        <v>0</v>
      </c>
    </row>
    <row r="96" spans="1:186" ht="15" customHeight="1" x14ac:dyDescent="0.2">
      <c r="A96" s="1364" t="s">
        <v>573</v>
      </c>
      <c r="B96" s="1366">
        <v>8400000</v>
      </c>
      <c r="C96" s="1366">
        <v>3797407</v>
      </c>
      <c r="D96" s="1366">
        <v>4602593</v>
      </c>
      <c r="E96" s="1366">
        <v>468179</v>
      </c>
      <c r="F96" s="1366">
        <f t="shared" si="59"/>
        <v>8694</v>
      </c>
      <c r="G96" s="1366">
        <f t="shared" si="60"/>
        <v>3930.316245</v>
      </c>
      <c r="H96" s="1366">
        <f t="shared" si="61"/>
        <v>4763.6837549999991</v>
      </c>
      <c r="I96" s="1366">
        <f t="shared" si="62"/>
        <v>484.56526499999995</v>
      </c>
      <c r="L96" s="1364" t="s">
        <v>408</v>
      </c>
      <c r="M96" s="1366">
        <v>1149016</v>
      </c>
      <c r="N96" s="1366">
        <f t="shared" si="63"/>
        <v>1189.2315599999999</v>
      </c>
      <c r="Q96" s="1364" t="s">
        <v>573</v>
      </c>
      <c r="R96" s="1366">
        <v>6900000</v>
      </c>
      <c r="S96" s="1366">
        <v>3797407</v>
      </c>
      <c r="T96" s="1366">
        <v>3102593</v>
      </c>
      <c r="U96" s="1366">
        <v>468179</v>
      </c>
      <c r="V96" s="1365">
        <f t="shared" si="64"/>
        <v>7141.4999999999991</v>
      </c>
      <c r="W96" s="1365">
        <f t="shared" si="65"/>
        <v>3930.316245</v>
      </c>
      <c r="X96" s="1365">
        <f t="shared" si="66"/>
        <v>3211.1837549999996</v>
      </c>
      <c r="Y96" s="1365">
        <f t="shared" si="67"/>
        <v>484.56526499999995</v>
      </c>
      <c r="AB96" s="1364" t="s">
        <v>390</v>
      </c>
      <c r="AC96" s="1366">
        <v>103853190</v>
      </c>
      <c r="AD96" s="1365">
        <f t="shared" si="68"/>
        <v>107488.05164999999</v>
      </c>
      <c r="AG96" s="1364" t="s">
        <v>572</v>
      </c>
      <c r="AH96" s="1366">
        <v>916300</v>
      </c>
      <c r="AI96" s="1366">
        <v>916300</v>
      </c>
      <c r="AJ96" s="1366">
        <v>916300</v>
      </c>
      <c r="AK96" s="1366">
        <v>0</v>
      </c>
      <c r="AL96" s="1365">
        <f t="shared" si="69"/>
        <v>948.37049999999988</v>
      </c>
      <c r="AM96" s="1365">
        <f t="shared" si="70"/>
        <v>948.37049999999988</v>
      </c>
      <c r="AN96" s="1365">
        <f t="shared" si="71"/>
        <v>948.37049999999988</v>
      </c>
      <c r="AO96" s="1365">
        <f t="shared" si="72"/>
        <v>0</v>
      </c>
      <c r="AR96" s="1364" t="s">
        <v>475</v>
      </c>
      <c r="AS96" s="1365">
        <v>1041250</v>
      </c>
      <c r="AT96" s="1365">
        <f t="shared" si="73"/>
        <v>1077.6937499999999</v>
      </c>
      <c r="AW96" s="1364" t="s">
        <v>571</v>
      </c>
      <c r="AX96" s="1366">
        <v>0</v>
      </c>
      <c r="AY96" s="1366">
        <v>0</v>
      </c>
      <c r="AZ96" s="1366">
        <v>0</v>
      </c>
      <c r="BA96" s="1366">
        <v>0</v>
      </c>
      <c r="BB96" s="1365">
        <f t="shared" si="74"/>
        <v>0</v>
      </c>
      <c r="BC96" s="1365">
        <f t="shared" si="75"/>
        <v>0</v>
      </c>
      <c r="BD96" s="1365">
        <f t="shared" si="76"/>
        <v>0</v>
      </c>
      <c r="BE96" s="1365">
        <f t="shared" si="77"/>
        <v>0</v>
      </c>
      <c r="BH96" s="1364" t="s">
        <v>400</v>
      </c>
      <c r="BI96" s="1365">
        <v>7985469</v>
      </c>
      <c r="BJ96" s="1365">
        <f t="shared" si="78"/>
        <v>8264.9604149999996</v>
      </c>
      <c r="BM96" s="1364" t="s">
        <v>571</v>
      </c>
      <c r="BN96" s="1365">
        <v>0</v>
      </c>
      <c r="BO96" s="1365">
        <v>0</v>
      </c>
      <c r="BP96" s="1365">
        <v>0</v>
      </c>
      <c r="BQ96" s="1365">
        <v>0</v>
      </c>
      <c r="BR96" s="1365">
        <f t="shared" si="79"/>
        <v>0</v>
      </c>
      <c r="BS96" s="1365">
        <f t="shared" si="80"/>
        <v>0</v>
      </c>
      <c r="BT96" s="1365">
        <f t="shared" si="81"/>
        <v>0</v>
      </c>
      <c r="BU96" s="1365">
        <f t="shared" si="82"/>
        <v>0</v>
      </c>
      <c r="BX96" s="1372" t="s">
        <v>580</v>
      </c>
      <c r="BY96" s="1365">
        <v>108127867</v>
      </c>
      <c r="BZ96" s="1365">
        <f t="shared" si="83"/>
        <v>111912.34234499998</v>
      </c>
      <c r="CC96" s="1365" t="s">
        <v>570</v>
      </c>
      <c r="CD96" s="1365">
        <v>13171310</v>
      </c>
      <c r="CE96" s="1365">
        <v>8873064</v>
      </c>
      <c r="CF96" s="1365">
        <v>9829874</v>
      </c>
      <c r="CG96" s="1365">
        <v>3341436</v>
      </c>
      <c r="CH96" s="1365">
        <f t="shared" si="84"/>
        <v>13632.305849999999</v>
      </c>
      <c r="CI96" s="1365">
        <f t="shared" si="85"/>
        <v>9183.6212400000004</v>
      </c>
      <c r="CJ96" s="1365">
        <f t="shared" si="86"/>
        <v>10173.91959</v>
      </c>
      <c r="CK96" s="1365">
        <f t="shared" si="87"/>
        <v>3458.3862599999998</v>
      </c>
      <c r="CN96" s="1372" t="s">
        <v>579</v>
      </c>
      <c r="CO96" s="1365">
        <v>9297369</v>
      </c>
      <c r="CP96" s="1365">
        <f t="shared" si="88"/>
        <v>9297.3690000000006</v>
      </c>
      <c r="CS96" s="1364" t="s">
        <v>382</v>
      </c>
      <c r="CT96" s="1366">
        <v>73960198</v>
      </c>
      <c r="CU96" s="1366">
        <v>69125224</v>
      </c>
      <c r="CV96" s="1366">
        <v>71958790</v>
      </c>
      <c r="CW96" s="1366">
        <v>2001408</v>
      </c>
      <c r="CX96" s="1365">
        <f t="shared" si="89"/>
        <v>73960.198000000004</v>
      </c>
      <c r="CY96" s="1365">
        <f t="shared" si="90"/>
        <v>69125.224000000002</v>
      </c>
      <c r="CZ96" s="1365">
        <f t="shared" si="91"/>
        <v>71958.789999999994</v>
      </c>
      <c r="DA96" s="1365">
        <f t="shared" si="92"/>
        <v>2001.4079999999999</v>
      </c>
      <c r="DD96" s="1372" t="s">
        <v>609</v>
      </c>
      <c r="DE96" s="1365">
        <v>21246516</v>
      </c>
      <c r="DF96" s="1365">
        <f t="shared" si="93"/>
        <v>21246.516</v>
      </c>
      <c r="DJ96" s="1372" t="s">
        <v>382</v>
      </c>
      <c r="DK96" s="1365">
        <v>76082426</v>
      </c>
      <c r="DL96" s="1365">
        <v>74045507</v>
      </c>
      <c r="DM96" s="1365">
        <v>2036919</v>
      </c>
      <c r="DN96" s="1365">
        <v>72253422</v>
      </c>
      <c r="DO96" s="1365">
        <f t="shared" si="94"/>
        <v>76082.426000000007</v>
      </c>
      <c r="DP96" s="1365">
        <f t="shared" si="95"/>
        <v>74045.506999999998</v>
      </c>
      <c r="DQ96" s="1365">
        <f t="shared" si="96"/>
        <v>2036.9190000000001</v>
      </c>
      <c r="DR96" s="1365">
        <f t="shared" si="97"/>
        <v>72253.422000000006</v>
      </c>
      <c r="DV96" s="1364" t="s">
        <v>389</v>
      </c>
      <c r="DW96" s="1366">
        <v>33746502</v>
      </c>
      <c r="DX96" s="1373">
        <f t="shared" si="98"/>
        <v>33746.502</v>
      </c>
      <c r="EA96" s="1364" t="s">
        <v>382</v>
      </c>
      <c r="EB96" s="1366">
        <v>111058911</v>
      </c>
      <c r="EC96" s="1366">
        <v>72550922</v>
      </c>
      <c r="ED96" s="1366">
        <v>74045507</v>
      </c>
      <c r="EE96" s="1366">
        <v>37013404</v>
      </c>
      <c r="EF96" s="1367">
        <f t="shared" si="99"/>
        <v>111058.91099999999</v>
      </c>
      <c r="EG96" s="1367">
        <f t="shared" si="100"/>
        <v>72550.922000000006</v>
      </c>
      <c r="EH96" s="1367">
        <f t="shared" si="101"/>
        <v>74045.506999999998</v>
      </c>
      <c r="EI96" s="1367">
        <f t="shared" si="102"/>
        <v>37013.404000000002</v>
      </c>
      <c r="EL96" s="1372" t="s">
        <v>392</v>
      </c>
      <c r="EM96" s="1365">
        <v>0</v>
      </c>
      <c r="EN96" s="1365">
        <f t="shared" si="103"/>
        <v>0</v>
      </c>
      <c r="EQ96" s="1364" t="s">
        <v>382</v>
      </c>
      <c r="ER96" s="1366">
        <v>202840984</v>
      </c>
      <c r="ES96" s="1366">
        <v>77408289</v>
      </c>
      <c r="ET96" s="1366">
        <v>125432695</v>
      </c>
      <c r="EU96" s="1366">
        <v>73990730</v>
      </c>
      <c r="EV96" s="1365">
        <f t="shared" si="104"/>
        <v>202840.984</v>
      </c>
      <c r="EW96" s="1365">
        <f t="shared" si="105"/>
        <v>73990.73</v>
      </c>
      <c r="EX96" s="1365">
        <f t="shared" si="106"/>
        <v>77408.289000000004</v>
      </c>
      <c r="EY96" s="1365">
        <f t="shared" si="107"/>
        <v>125432.69500000001</v>
      </c>
      <c r="FB96" s="1372" t="s">
        <v>509</v>
      </c>
      <c r="FC96" s="1365">
        <v>5300000</v>
      </c>
      <c r="FD96" s="1365">
        <f t="shared" si="108"/>
        <v>5300</v>
      </c>
      <c r="FF96" s="1372" t="s">
        <v>568</v>
      </c>
      <c r="FG96" s="1365">
        <v>37629672</v>
      </c>
      <c r="FH96" s="1365">
        <v>34493866</v>
      </c>
      <c r="FI96" s="1365">
        <v>37629672</v>
      </c>
      <c r="FJ96" s="1365">
        <v>0</v>
      </c>
      <c r="FK96" s="1367">
        <f t="shared" si="109"/>
        <v>37629.671999999999</v>
      </c>
      <c r="FL96" s="1367">
        <f t="shared" si="110"/>
        <v>34493.866000000002</v>
      </c>
      <c r="FM96" s="1367">
        <f t="shared" si="111"/>
        <v>37629.671999999999</v>
      </c>
      <c r="FN96" s="1367">
        <f t="shared" si="112"/>
        <v>0</v>
      </c>
      <c r="FQ96" s="1364" t="s">
        <v>386</v>
      </c>
      <c r="FR96" s="1366">
        <v>549780</v>
      </c>
      <c r="FS96" s="1365">
        <f t="shared" si="113"/>
        <v>549.78</v>
      </c>
      <c r="FV96" s="1364" t="s">
        <v>568</v>
      </c>
      <c r="FW96" s="1366">
        <v>40764407</v>
      </c>
      <c r="FX96" s="1366">
        <v>40764407</v>
      </c>
      <c r="FY96" s="1366">
        <v>40764407</v>
      </c>
      <c r="FZ96" s="1366">
        <v>0</v>
      </c>
      <c r="GA96" s="1367">
        <f t="shared" si="114"/>
        <v>40764.406999999999</v>
      </c>
      <c r="GB96" s="1367">
        <f t="shared" si="115"/>
        <v>40764.406999999999</v>
      </c>
      <c r="GC96" s="1367">
        <f t="shared" si="116"/>
        <v>40764.406999999999</v>
      </c>
      <c r="GD96" s="1367">
        <f t="shared" si="117"/>
        <v>0</v>
      </c>
    </row>
    <row r="97" spans="1:186" ht="15" customHeight="1" x14ac:dyDescent="0.2">
      <c r="A97" s="1364" t="s">
        <v>384</v>
      </c>
      <c r="B97" s="1366">
        <v>1912967</v>
      </c>
      <c r="C97" s="1366">
        <v>172550</v>
      </c>
      <c r="D97" s="1366">
        <v>1740417</v>
      </c>
      <c r="E97" s="1366">
        <v>172550</v>
      </c>
      <c r="F97" s="1366">
        <f t="shared" si="59"/>
        <v>1979.9208449999999</v>
      </c>
      <c r="G97" s="1366">
        <f t="shared" si="60"/>
        <v>178.58924999999999</v>
      </c>
      <c r="H97" s="1366">
        <f t="shared" si="61"/>
        <v>1801.3315949999999</v>
      </c>
      <c r="I97" s="1366">
        <f t="shared" si="62"/>
        <v>178.58924999999999</v>
      </c>
      <c r="N97" s="1366"/>
      <c r="Q97" s="1364" t="s">
        <v>384</v>
      </c>
      <c r="R97" s="1366">
        <v>1912967</v>
      </c>
      <c r="S97" s="1366">
        <v>303650</v>
      </c>
      <c r="T97" s="1366">
        <v>1609317</v>
      </c>
      <c r="U97" s="1366">
        <v>303650</v>
      </c>
      <c r="V97" s="1365">
        <f t="shared" si="64"/>
        <v>1979.9208449999999</v>
      </c>
      <c r="W97" s="1365">
        <f t="shared" si="65"/>
        <v>314.27774999999997</v>
      </c>
      <c r="X97" s="1365">
        <f t="shared" si="66"/>
        <v>1665.6430949999999</v>
      </c>
      <c r="Y97" s="1365">
        <f t="shared" si="67"/>
        <v>314.27774999999997</v>
      </c>
      <c r="AB97" s="1364" t="s">
        <v>391</v>
      </c>
      <c r="AC97" s="1366">
        <v>91114114</v>
      </c>
      <c r="AD97" s="1365">
        <f t="shared" si="68"/>
        <v>94303.10798999999</v>
      </c>
      <c r="AG97" s="1364" t="s">
        <v>573</v>
      </c>
      <c r="AH97" s="1366">
        <v>6900000</v>
      </c>
      <c r="AI97" s="1366">
        <v>936358</v>
      </c>
      <c r="AJ97" s="1366">
        <v>3797407</v>
      </c>
      <c r="AK97" s="1366">
        <v>3102593</v>
      </c>
      <c r="AL97" s="1365">
        <f t="shared" si="69"/>
        <v>7141.4999999999991</v>
      </c>
      <c r="AM97" s="1365">
        <f t="shared" si="70"/>
        <v>969.13052999999991</v>
      </c>
      <c r="AN97" s="1365">
        <f t="shared" si="71"/>
        <v>3930.316245</v>
      </c>
      <c r="AO97" s="1365">
        <f t="shared" si="72"/>
        <v>3211.1837549999996</v>
      </c>
      <c r="AR97" s="1364" t="s">
        <v>579</v>
      </c>
      <c r="AS97" s="1365">
        <v>0</v>
      </c>
      <c r="AT97" s="1365">
        <f t="shared" si="73"/>
        <v>0</v>
      </c>
      <c r="AW97" s="1364" t="s">
        <v>572</v>
      </c>
      <c r="AX97" s="1366">
        <v>1118600</v>
      </c>
      <c r="AY97" s="1366">
        <v>916300</v>
      </c>
      <c r="AZ97" s="1366">
        <v>916300</v>
      </c>
      <c r="BA97" s="1366">
        <v>202300</v>
      </c>
      <c r="BB97" s="1365">
        <f t="shared" si="74"/>
        <v>1157.7509999999997</v>
      </c>
      <c r="BC97" s="1365">
        <f t="shared" si="75"/>
        <v>948.37049999999988</v>
      </c>
      <c r="BD97" s="1365">
        <f t="shared" si="76"/>
        <v>948.37049999999988</v>
      </c>
      <c r="BE97" s="1365">
        <f t="shared" si="77"/>
        <v>209.38049999999998</v>
      </c>
      <c r="BH97" s="1364" t="s">
        <v>509</v>
      </c>
      <c r="BI97" s="1365">
        <v>7985469</v>
      </c>
      <c r="BJ97" s="1365">
        <f t="shared" si="78"/>
        <v>8264.9604149999996</v>
      </c>
      <c r="BM97" s="1364" t="s">
        <v>572</v>
      </c>
      <c r="BN97" s="1365">
        <v>1118600</v>
      </c>
      <c r="BO97" s="1365">
        <v>1118600</v>
      </c>
      <c r="BP97" s="1365">
        <v>1118600</v>
      </c>
      <c r="BQ97" s="1365">
        <v>0</v>
      </c>
      <c r="BR97" s="1365">
        <f t="shared" si="79"/>
        <v>1157.7509999999997</v>
      </c>
      <c r="BS97" s="1365">
        <f t="shared" si="80"/>
        <v>1157.7509999999997</v>
      </c>
      <c r="BT97" s="1365">
        <f t="shared" si="81"/>
        <v>1157.7509999999997</v>
      </c>
      <c r="BU97" s="1365">
        <f t="shared" si="82"/>
        <v>0</v>
      </c>
      <c r="BX97" s="1372" t="s">
        <v>393</v>
      </c>
      <c r="BY97" s="1365">
        <v>22460770</v>
      </c>
      <c r="BZ97" s="1365">
        <f t="shared" si="83"/>
        <v>23246.896949999998</v>
      </c>
      <c r="CC97" s="1365" t="s">
        <v>571</v>
      </c>
      <c r="CD97" s="1365">
        <v>0</v>
      </c>
      <c r="CE97" s="1365">
        <v>0</v>
      </c>
      <c r="CF97" s="1365">
        <v>0</v>
      </c>
      <c r="CG97" s="1365">
        <v>0</v>
      </c>
      <c r="CH97" s="1365">
        <f t="shared" si="84"/>
        <v>0</v>
      </c>
      <c r="CI97" s="1365">
        <f t="shared" si="85"/>
        <v>0</v>
      </c>
      <c r="CJ97" s="1365">
        <f t="shared" si="86"/>
        <v>0</v>
      </c>
      <c r="CK97" s="1365">
        <f t="shared" si="87"/>
        <v>0</v>
      </c>
      <c r="CN97" s="1372" t="s">
        <v>392</v>
      </c>
      <c r="CO97" s="1365">
        <v>9297369</v>
      </c>
      <c r="CP97" s="1365">
        <f t="shared" si="88"/>
        <v>9297.3690000000006</v>
      </c>
      <c r="CS97" s="1364" t="s">
        <v>569</v>
      </c>
      <c r="CT97" s="1366">
        <v>55872882</v>
      </c>
      <c r="CU97" s="1366">
        <v>54271737</v>
      </c>
      <c r="CV97" s="1366">
        <v>55872882</v>
      </c>
      <c r="CW97" s="1366">
        <v>0</v>
      </c>
      <c r="CX97" s="1365">
        <f t="shared" si="89"/>
        <v>55872.881999999998</v>
      </c>
      <c r="CY97" s="1365">
        <f t="shared" si="90"/>
        <v>54271.737000000001</v>
      </c>
      <c r="CZ97" s="1365">
        <f t="shared" si="91"/>
        <v>55872.881999999998</v>
      </c>
      <c r="DA97" s="1365">
        <f t="shared" si="92"/>
        <v>0</v>
      </c>
      <c r="DD97" s="1372" t="s">
        <v>610</v>
      </c>
      <c r="DE97" s="1365">
        <v>21246516</v>
      </c>
      <c r="DF97" s="1365">
        <f t="shared" si="93"/>
        <v>21246.516</v>
      </c>
      <c r="DJ97" s="1372" t="s">
        <v>569</v>
      </c>
      <c r="DK97" s="1365">
        <v>55872882</v>
      </c>
      <c r="DL97" s="1365">
        <v>55872882</v>
      </c>
      <c r="DM97" s="1365">
        <v>0</v>
      </c>
      <c r="DN97" s="1365">
        <v>55872882</v>
      </c>
      <c r="DO97" s="1365">
        <f t="shared" si="94"/>
        <v>55872.881999999998</v>
      </c>
      <c r="DP97" s="1365">
        <f t="shared" si="95"/>
        <v>55872.881999999998</v>
      </c>
      <c r="DQ97" s="1365">
        <f t="shared" si="96"/>
        <v>0</v>
      </c>
      <c r="DR97" s="1365">
        <f t="shared" si="97"/>
        <v>55872.881999999998</v>
      </c>
      <c r="DV97" s="1364" t="s">
        <v>390</v>
      </c>
      <c r="DW97" s="1366">
        <v>242421709</v>
      </c>
      <c r="DX97" s="1373">
        <f t="shared" si="98"/>
        <v>242421.709</v>
      </c>
      <c r="EA97" s="1364" t="s">
        <v>569</v>
      </c>
      <c r="EB97" s="1366">
        <v>90872882</v>
      </c>
      <c r="EC97" s="1366">
        <v>55872882</v>
      </c>
      <c r="ED97" s="1366">
        <v>55872882</v>
      </c>
      <c r="EE97" s="1366">
        <v>35000000</v>
      </c>
      <c r="EF97" s="1367">
        <f t="shared" si="99"/>
        <v>90872.881999999998</v>
      </c>
      <c r="EG97" s="1367">
        <f t="shared" si="100"/>
        <v>55872.881999999998</v>
      </c>
      <c r="EH97" s="1367">
        <f t="shared" si="101"/>
        <v>55872.881999999998</v>
      </c>
      <c r="EI97" s="1367">
        <f t="shared" si="102"/>
        <v>35000</v>
      </c>
      <c r="EL97" s="1372" t="s">
        <v>580</v>
      </c>
      <c r="EM97" s="1365">
        <v>61167286</v>
      </c>
      <c r="EN97" s="1365">
        <f t="shared" si="103"/>
        <v>61167.286</v>
      </c>
      <c r="EQ97" s="1364" t="s">
        <v>569</v>
      </c>
      <c r="ER97" s="1366">
        <v>180872882</v>
      </c>
      <c r="ES97" s="1366">
        <v>55872882</v>
      </c>
      <c r="ET97" s="1366">
        <v>125000000</v>
      </c>
      <c r="EU97" s="1366">
        <v>55872882</v>
      </c>
      <c r="EV97" s="1365">
        <f t="shared" si="104"/>
        <v>180872.88200000001</v>
      </c>
      <c r="EW97" s="1365">
        <f t="shared" si="105"/>
        <v>55872.881999999998</v>
      </c>
      <c r="EX97" s="1365">
        <f t="shared" si="106"/>
        <v>55872.881999999998</v>
      </c>
      <c r="EY97" s="1365">
        <f t="shared" si="107"/>
        <v>125000</v>
      </c>
      <c r="FB97" s="1372" t="s">
        <v>476</v>
      </c>
      <c r="FC97" s="1365">
        <v>0</v>
      </c>
      <c r="FD97" s="1365">
        <f t="shared" si="108"/>
        <v>0</v>
      </c>
      <c r="FF97" s="1372" t="s">
        <v>382</v>
      </c>
      <c r="FG97" s="1365">
        <v>167760511</v>
      </c>
      <c r="FH97" s="1365">
        <v>76157608</v>
      </c>
      <c r="FI97" s="1365">
        <v>81815728</v>
      </c>
      <c r="FJ97" s="1365">
        <v>85944783</v>
      </c>
      <c r="FK97" s="1367">
        <f t="shared" si="109"/>
        <v>167760.511</v>
      </c>
      <c r="FL97" s="1367">
        <f t="shared" si="110"/>
        <v>76157.607999999993</v>
      </c>
      <c r="FM97" s="1367">
        <f t="shared" si="111"/>
        <v>81815.728000000003</v>
      </c>
      <c r="FN97" s="1367">
        <f t="shared" si="112"/>
        <v>85944.782999999996</v>
      </c>
      <c r="FQ97" s="1364" t="s">
        <v>387</v>
      </c>
      <c r="FR97" s="1366">
        <v>80273543</v>
      </c>
      <c r="FS97" s="1365">
        <f t="shared" si="113"/>
        <v>80273.543000000005</v>
      </c>
      <c r="FV97" s="1364" t="s">
        <v>382</v>
      </c>
      <c r="FW97" s="1366">
        <v>85488244</v>
      </c>
      <c r="FX97" s="1366">
        <v>81991678</v>
      </c>
      <c r="FY97" s="1366">
        <v>82227298</v>
      </c>
      <c r="FZ97" s="1366">
        <v>3260946</v>
      </c>
      <c r="GA97" s="1367">
        <f t="shared" si="114"/>
        <v>85488.244000000006</v>
      </c>
      <c r="GB97" s="1367">
        <f t="shared" si="115"/>
        <v>81991.678</v>
      </c>
      <c r="GC97" s="1367">
        <f t="shared" si="116"/>
        <v>82227.297999999995</v>
      </c>
      <c r="GD97" s="1367">
        <f t="shared" si="117"/>
        <v>3260.9459999999999</v>
      </c>
    </row>
    <row r="98" spans="1:186" ht="15" customHeight="1" x14ac:dyDescent="0.2">
      <c r="A98" s="1364" t="s">
        <v>385</v>
      </c>
      <c r="B98" s="1366">
        <v>1740416</v>
      </c>
      <c r="C98" s="1366">
        <v>0</v>
      </c>
      <c r="D98" s="1366">
        <v>1740416</v>
      </c>
      <c r="E98" s="1366">
        <v>0</v>
      </c>
      <c r="F98" s="1366">
        <f t="shared" si="59"/>
        <v>1801.3305599999999</v>
      </c>
      <c r="G98" s="1366">
        <f t="shared" si="60"/>
        <v>0</v>
      </c>
      <c r="H98" s="1366">
        <f t="shared" si="61"/>
        <v>1801.3305599999999</v>
      </c>
      <c r="I98" s="1366">
        <f t="shared" si="62"/>
        <v>0</v>
      </c>
      <c r="Q98" s="1364" t="s">
        <v>385</v>
      </c>
      <c r="R98" s="1366">
        <v>1609316</v>
      </c>
      <c r="S98" s="1366">
        <v>0</v>
      </c>
      <c r="T98" s="1366">
        <v>1609316</v>
      </c>
      <c r="U98" s="1366">
        <v>0</v>
      </c>
      <c r="V98" s="1365">
        <f t="shared" si="64"/>
        <v>1665.6420599999999</v>
      </c>
      <c r="W98" s="1365">
        <f t="shared" si="65"/>
        <v>0</v>
      </c>
      <c r="X98" s="1365">
        <f t="shared" si="66"/>
        <v>1665.6420599999999</v>
      </c>
      <c r="Y98" s="1365">
        <f t="shared" si="67"/>
        <v>0</v>
      </c>
      <c r="AB98" s="1364" t="s">
        <v>577</v>
      </c>
      <c r="AC98" s="1366">
        <v>1799254</v>
      </c>
      <c r="AD98" s="1365">
        <f t="shared" si="68"/>
        <v>1862.2278899999997</v>
      </c>
      <c r="AG98" s="1364" t="s">
        <v>384</v>
      </c>
      <c r="AH98" s="1366">
        <v>4819713</v>
      </c>
      <c r="AI98" s="1366">
        <v>4702919</v>
      </c>
      <c r="AJ98" s="1366">
        <v>4819713</v>
      </c>
      <c r="AK98" s="1366">
        <v>0</v>
      </c>
      <c r="AL98" s="1365">
        <f t="shared" si="69"/>
        <v>4988.4029549999996</v>
      </c>
      <c r="AM98" s="1365">
        <f t="shared" si="70"/>
        <v>4867.5211649999992</v>
      </c>
      <c r="AN98" s="1365">
        <f t="shared" si="71"/>
        <v>4988.4029549999996</v>
      </c>
      <c r="AO98" s="1365">
        <f t="shared" si="72"/>
        <v>0</v>
      </c>
      <c r="AR98" s="1364" t="s">
        <v>392</v>
      </c>
      <c r="AS98" s="1365">
        <v>0</v>
      </c>
      <c r="AT98" s="1365">
        <f t="shared" si="73"/>
        <v>0</v>
      </c>
      <c r="AW98" s="1364" t="s">
        <v>573</v>
      </c>
      <c r="AX98" s="1366">
        <v>6900000</v>
      </c>
      <c r="AY98" s="1366">
        <v>3797407</v>
      </c>
      <c r="AZ98" s="1366">
        <v>936358</v>
      </c>
      <c r="BA98" s="1366">
        <v>3102593</v>
      </c>
      <c r="BB98" s="1365">
        <f t="shared" si="74"/>
        <v>7141.4999999999991</v>
      </c>
      <c r="BC98" s="1365">
        <f t="shared" si="75"/>
        <v>3930.316245</v>
      </c>
      <c r="BD98" s="1365">
        <f t="shared" si="76"/>
        <v>969.13052999999991</v>
      </c>
      <c r="BE98" s="1365">
        <f t="shared" si="77"/>
        <v>3211.1837549999996</v>
      </c>
      <c r="BH98" s="1364" t="s">
        <v>476</v>
      </c>
      <c r="BI98" s="1365">
        <v>0</v>
      </c>
      <c r="BJ98" s="1365">
        <f t="shared" si="78"/>
        <v>0</v>
      </c>
      <c r="BM98" s="1364" t="s">
        <v>573</v>
      </c>
      <c r="BN98" s="1365">
        <v>6900000</v>
      </c>
      <c r="BO98" s="1365">
        <v>936358</v>
      </c>
      <c r="BP98" s="1365">
        <v>3797407</v>
      </c>
      <c r="BQ98" s="1365">
        <v>3102593</v>
      </c>
      <c r="BR98" s="1365">
        <f t="shared" si="79"/>
        <v>7141.4999999999991</v>
      </c>
      <c r="BS98" s="1365">
        <f t="shared" si="80"/>
        <v>969.13052999999991</v>
      </c>
      <c r="BT98" s="1365">
        <f t="shared" si="81"/>
        <v>3930.316245</v>
      </c>
      <c r="BU98" s="1365">
        <f t="shared" si="82"/>
        <v>3211.1837549999996</v>
      </c>
      <c r="BX98" s="1372" t="s">
        <v>394</v>
      </c>
      <c r="BY98" s="1365">
        <v>0</v>
      </c>
      <c r="BZ98" s="1365">
        <f t="shared" si="83"/>
        <v>0</v>
      </c>
      <c r="CC98" s="1365" t="s">
        <v>572</v>
      </c>
      <c r="CD98" s="1365">
        <v>1118600</v>
      </c>
      <c r="CE98" s="1365">
        <v>1118600</v>
      </c>
      <c r="CF98" s="1365">
        <v>1118600</v>
      </c>
      <c r="CG98" s="1365">
        <v>0</v>
      </c>
      <c r="CH98" s="1365">
        <f t="shared" si="84"/>
        <v>1157.7509999999997</v>
      </c>
      <c r="CI98" s="1365">
        <f t="shared" si="85"/>
        <v>1157.7509999999997</v>
      </c>
      <c r="CJ98" s="1365">
        <f t="shared" si="86"/>
        <v>1157.7509999999997</v>
      </c>
      <c r="CK98" s="1365">
        <f t="shared" si="87"/>
        <v>0</v>
      </c>
      <c r="CN98" s="1372" t="s">
        <v>580</v>
      </c>
      <c r="CO98" s="1365">
        <v>166153690</v>
      </c>
      <c r="CP98" s="1365">
        <f t="shared" si="88"/>
        <v>166153.69</v>
      </c>
      <c r="CS98" s="1364" t="s">
        <v>570</v>
      </c>
      <c r="CT98" s="1366">
        <v>13171309</v>
      </c>
      <c r="CU98" s="1366">
        <v>10873840</v>
      </c>
      <c r="CV98" s="1366">
        <v>11169901</v>
      </c>
      <c r="CW98" s="1366">
        <v>2001408</v>
      </c>
      <c r="CX98" s="1365">
        <f t="shared" si="89"/>
        <v>13171.308999999999</v>
      </c>
      <c r="CY98" s="1365">
        <f t="shared" si="90"/>
        <v>10873.84</v>
      </c>
      <c r="CZ98" s="1365">
        <f t="shared" si="91"/>
        <v>11169.901</v>
      </c>
      <c r="DA98" s="1365">
        <f t="shared" si="92"/>
        <v>2001.4079999999999</v>
      </c>
      <c r="DD98" s="1372" t="s">
        <v>912</v>
      </c>
      <c r="DE98" s="1365">
        <v>21246516</v>
      </c>
      <c r="DF98" s="1365">
        <f t="shared" si="93"/>
        <v>21246.516</v>
      </c>
      <c r="DJ98" s="1372" t="s">
        <v>570</v>
      </c>
      <c r="DK98" s="1365">
        <v>14441337</v>
      </c>
      <c r="DL98" s="1365">
        <v>12804418</v>
      </c>
      <c r="DM98" s="1365">
        <v>1636919</v>
      </c>
      <c r="DN98" s="1365">
        <v>11948693</v>
      </c>
      <c r="DO98" s="1365">
        <f t="shared" si="94"/>
        <v>14441.337</v>
      </c>
      <c r="DP98" s="1365">
        <f t="shared" si="95"/>
        <v>12804.418</v>
      </c>
      <c r="DQ98" s="1365">
        <f t="shared" si="96"/>
        <v>1636.9190000000001</v>
      </c>
      <c r="DR98" s="1365">
        <f t="shared" si="97"/>
        <v>11948.692999999999</v>
      </c>
      <c r="DV98" s="1364" t="s">
        <v>391</v>
      </c>
      <c r="DW98" s="1366">
        <v>222165241</v>
      </c>
      <c r="DX98" s="1373">
        <f t="shared" si="98"/>
        <v>222165.24100000001</v>
      </c>
      <c r="EA98" s="1364" t="s">
        <v>570</v>
      </c>
      <c r="EB98" s="1366">
        <v>13217822</v>
      </c>
      <c r="EC98" s="1366">
        <v>12246193</v>
      </c>
      <c r="ED98" s="1366">
        <v>12804418</v>
      </c>
      <c r="EE98" s="1366">
        <v>413404</v>
      </c>
      <c r="EF98" s="1367">
        <f t="shared" si="99"/>
        <v>13217.822</v>
      </c>
      <c r="EG98" s="1367">
        <f t="shared" si="100"/>
        <v>12246.192999999999</v>
      </c>
      <c r="EH98" s="1367">
        <f t="shared" si="101"/>
        <v>12804.418</v>
      </c>
      <c r="EI98" s="1367">
        <f t="shared" si="102"/>
        <v>413.404</v>
      </c>
      <c r="EL98" s="1372" t="s">
        <v>393</v>
      </c>
      <c r="EM98" s="1365">
        <v>41991778</v>
      </c>
      <c r="EN98" s="1365">
        <f t="shared" si="103"/>
        <v>41991.777999999998</v>
      </c>
      <c r="EQ98" s="1364" t="s">
        <v>570</v>
      </c>
      <c r="ER98" s="1366">
        <v>14409075</v>
      </c>
      <c r="ES98" s="1366">
        <v>14409075</v>
      </c>
      <c r="ET98" s="1366">
        <v>0</v>
      </c>
      <c r="EU98" s="1366">
        <v>13217822</v>
      </c>
      <c r="EV98" s="1365">
        <f t="shared" si="104"/>
        <v>14409.075000000001</v>
      </c>
      <c r="EW98" s="1365">
        <f t="shared" si="105"/>
        <v>13217.822</v>
      </c>
      <c r="EX98" s="1365">
        <f t="shared" si="106"/>
        <v>14409.075000000001</v>
      </c>
      <c r="EY98" s="1365">
        <f t="shared" si="107"/>
        <v>0</v>
      </c>
      <c r="FB98" s="1372" t="s">
        <v>897</v>
      </c>
      <c r="FC98" s="1365">
        <v>0</v>
      </c>
      <c r="FD98" s="1365">
        <f t="shared" si="108"/>
        <v>0</v>
      </c>
      <c r="FF98" s="1372" t="s">
        <v>569</v>
      </c>
      <c r="FG98" s="1365">
        <v>141384970</v>
      </c>
      <c r="FH98" s="1365">
        <v>55872882</v>
      </c>
      <c r="FI98" s="1365">
        <v>55872882</v>
      </c>
      <c r="FJ98" s="1365">
        <v>85512088</v>
      </c>
      <c r="FK98" s="1367">
        <f t="shared" si="109"/>
        <v>141384.97</v>
      </c>
      <c r="FL98" s="1367">
        <f t="shared" si="110"/>
        <v>55872.881999999998</v>
      </c>
      <c r="FM98" s="1367">
        <f t="shared" si="111"/>
        <v>55872.881999999998</v>
      </c>
      <c r="FN98" s="1367">
        <f t="shared" si="112"/>
        <v>85512.088000000003</v>
      </c>
      <c r="FQ98" s="1364" t="s">
        <v>388</v>
      </c>
      <c r="FR98" s="1366">
        <v>10159863</v>
      </c>
      <c r="FS98" s="1365">
        <f t="shared" si="113"/>
        <v>10159.862999999999</v>
      </c>
      <c r="FV98" s="1364" t="s">
        <v>569</v>
      </c>
      <c r="FW98" s="1366">
        <v>57782832</v>
      </c>
      <c r="FX98" s="1366">
        <v>57782832</v>
      </c>
      <c r="FY98" s="1366">
        <v>57782832</v>
      </c>
      <c r="FZ98" s="1366">
        <v>0</v>
      </c>
      <c r="GA98" s="1367">
        <f t="shared" si="114"/>
        <v>57782.832000000002</v>
      </c>
      <c r="GB98" s="1367">
        <f t="shared" si="115"/>
        <v>57782.832000000002</v>
      </c>
      <c r="GC98" s="1367">
        <f t="shared" si="116"/>
        <v>57782.832000000002</v>
      </c>
      <c r="GD98" s="1367">
        <f t="shared" si="117"/>
        <v>0</v>
      </c>
    </row>
    <row r="99" spans="1:186" ht="15" customHeight="1" x14ac:dyDescent="0.2">
      <c r="A99" s="1364" t="s">
        <v>386</v>
      </c>
      <c r="B99" s="1366">
        <v>172551</v>
      </c>
      <c r="C99" s="1366">
        <v>172550</v>
      </c>
      <c r="D99" s="1366">
        <v>1</v>
      </c>
      <c r="E99" s="1366">
        <v>172550</v>
      </c>
      <c r="F99" s="1366">
        <f t="shared" si="59"/>
        <v>178.59028499999997</v>
      </c>
      <c r="G99" s="1366">
        <f t="shared" si="60"/>
        <v>178.58924999999999</v>
      </c>
      <c r="H99" s="1366">
        <f t="shared" si="61"/>
        <v>1.0349999999999999E-3</v>
      </c>
      <c r="I99" s="1366">
        <f t="shared" si="62"/>
        <v>178.58924999999999</v>
      </c>
      <c r="Q99" s="1364" t="s">
        <v>386</v>
      </c>
      <c r="R99" s="1366">
        <v>303651</v>
      </c>
      <c r="S99" s="1366">
        <v>303650</v>
      </c>
      <c r="T99" s="1366">
        <v>1</v>
      </c>
      <c r="U99" s="1366">
        <v>303650</v>
      </c>
      <c r="V99" s="1365">
        <f t="shared" si="64"/>
        <v>314.27878499999997</v>
      </c>
      <c r="W99" s="1365">
        <f t="shared" si="65"/>
        <v>314.27774999999997</v>
      </c>
      <c r="X99" s="1365">
        <f t="shared" si="66"/>
        <v>1.0349999999999999E-3</v>
      </c>
      <c r="Y99" s="1365">
        <f t="shared" si="67"/>
        <v>314.27774999999997</v>
      </c>
      <c r="AB99" s="1364" t="s">
        <v>578</v>
      </c>
      <c r="AC99" s="1366">
        <v>9898572</v>
      </c>
      <c r="AD99" s="1365">
        <f t="shared" si="68"/>
        <v>10245.022019999999</v>
      </c>
      <c r="AG99" s="1364" t="s">
        <v>385</v>
      </c>
      <c r="AH99" s="1366">
        <v>756079</v>
      </c>
      <c r="AI99" s="1366">
        <v>639285</v>
      </c>
      <c r="AJ99" s="1366">
        <v>756079</v>
      </c>
      <c r="AK99" s="1366">
        <v>0</v>
      </c>
      <c r="AL99" s="1365">
        <f t="shared" si="69"/>
        <v>782.54176499999994</v>
      </c>
      <c r="AM99" s="1365">
        <f t="shared" si="70"/>
        <v>661.65997499999992</v>
      </c>
      <c r="AN99" s="1365">
        <f t="shared" si="71"/>
        <v>782.54176499999994</v>
      </c>
      <c r="AO99" s="1365">
        <f t="shared" si="72"/>
        <v>0</v>
      </c>
      <c r="AR99" s="1364" t="s">
        <v>580</v>
      </c>
      <c r="AS99" s="1365">
        <v>0</v>
      </c>
      <c r="AT99" s="1365">
        <f t="shared" si="73"/>
        <v>0</v>
      </c>
      <c r="AW99" s="1364" t="s">
        <v>384</v>
      </c>
      <c r="AX99" s="1366">
        <v>8102193</v>
      </c>
      <c r="AY99" s="1366">
        <v>8102193</v>
      </c>
      <c r="AZ99" s="1366">
        <v>6153603</v>
      </c>
      <c r="BA99" s="1366">
        <v>0</v>
      </c>
      <c r="BB99" s="1365">
        <f t="shared" si="74"/>
        <v>8385.7697549999993</v>
      </c>
      <c r="BC99" s="1365">
        <f t="shared" si="75"/>
        <v>8385.7697549999993</v>
      </c>
      <c r="BD99" s="1365">
        <f t="shared" si="76"/>
        <v>6368.9791049999994</v>
      </c>
      <c r="BE99" s="1365">
        <f t="shared" si="77"/>
        <v>0</v>
      </c>
      <c r="BH99" s="1364" t="s">
        <v>588</v>
      </c>
      <c r="BI99" s="1365">
        <v>0</v>
      </c>
      <c r="BJ99" s="1365">
        <f t="shared" si="78"/>
        <v>0</v>
      </c>
      <c r="BM99" s="1364" t="s">
        <v>384</v>
      </c>
      <c r="BN99" s="1365">
        <v>8864418</v>
      </c>
      <c r="BO99" s="1365">
        <v>8424908</v>
      </c>
      <c r="BP99" s="1365">
        <v>8864418</v>
      </c>
      <c r="BQ99" s="1365">
        <v>0</v>
      </c>
      <c r="BR99" s="1365">
        <f t="shared" si="79"/>
        <v>9174.6726299999991</v>
      </c>
      <c r="BS99" s="1365">
        <f t="shared" si="80"/>
        <v>8719.7797799999989</v>
      </c>
      <c r="BT99" s="1365">
        <f t="shared" si="81"/>
        <v>9174.6726299999991</v>
      </c>
      <c r="BU99" s="1365">
        <f t="shared" si="82"/>
        <v>0</v>
      </c>
      <c r="BX99" s="1372" t="s">
        <v>395</v>
      </c>
      <c r="BY99" s="1365">
        <v>85667097</v>
      </c>
      <c r="BZ99" s="1365">
        <f t="shared" si="83"/>
        <v>88665.445394999988</v>
      </c>
      <c r="CC99" s="1365" t="s">
        <v>573</v>
      </c>
      <c r="CD99" s="1365">
        <v>6900000</v>
      </c>
      <c r="CE99" s="1365">
        <v>2392868</v>
      </c>
      <c r="CF99" s="1365">
        <v>3797407</v>
      </c>
      <c r="CG99" s="1365">
        <v>3102593</v>
      </c>
      <c r="CH99" s="1365">
        <f t="shared" si="84"/>
        <v>7141.4999999999991</v>
      </c>
      <c r="CI99" s="1365">
        <f t="shared" si="85"/>
        <v>2476.6183799999999</v>
      </c>
      <c r="CJ99" s="1365">
        <f t="shared" si="86"/>
        <v>3930.316245</v>
      </c>
      <c r="CK99" s="1365">
        <f t="shared" si="87"/>
        <v>3211.1837549999996</v>
      </c>
      <c r="CN99" s="1372" t="s">
        <v>393</v>
      </c>
      <c r="CO99" s="1365">
        <v>79500000</v>
      </c>
      <c r="CP99" s="1365">
        <f t="shared" si="88"/>
        <v>79500</v>
      </c>
      <c r="CS99" s="1364" t="s">
        <v>571</v>
      </c>
      <c r="CT99" s="1366">
        <v>0</v>
      </c>
      <c r="CU99" s="1366">
        <v>0</v>
      </c>
      <c r="CV99" s="1366">
        <v>0</v>
      </c>
      <c r="CW99" s="1366">
        <v>0</v>
      </c>
      <c r="CX99" s="1365">
        <f t="shared" si="89"/>
        <v>0</v>
      </c>
      <c r="CY99" s="1365">
        <f t="shared" si="90"/>
        <v>0</v>
      </c>
      <c r="CZ99" s="1365">
        <f t="shared" si="91"/>
        <v>0</v>
      </c>
      <c r="DA99" s="1365">
        <f t="shared" si="92"/>
        <v>0</v>
      </c>
      <c r="DD99" s="1372" t="s">
        <v>590</v>
      </c>
      <c r="DE99" s="1365">
        <v>25464601</v>
      </c>
      <c r="DF99" s="1365">
        <f t="shared" si="93"/>
        <v>25464.600999999999</v>
      </c>
      <c r="DJ99" s="1372" t="s">
        <v>571</v>
      </c>
      <c r="DK99" s="1365">
        <v>452200</v>
      </c>
      <c r="DL99" s="1365">
        <v>452200</v>
      </c>
      <c r="DM99" s="1365">
        <v>0</v>
      </c>
      <c r="DN99" s="1365">
        <v>452200</v>
      </c>
      <c r="DO99" s="1365">
        <f t="shared" si="94"/>
        <v>452.2</v>
      </c>
      <c r="DP99" s="1365">
        <f t="shared" si="95"/>
        <v>452.2</v>
      </c>
      <c r="DQ99" s="1365">
        <f t="shared" si="96"/>
        <v>0</v>
      </c>
      <c r="DR99" s="1365">
        <f t="shared" si="97"/>
        <v>452.2</v>
      </c>
      <c r="DV99" s="1364" t="s">
        <v>577</v>
      </c>
      <c r="DW99" s="1366">
        <v>11016108</v>
      </c>
      <c r="DX99" s="1373">
        <f t="shared" si="98"/>
        <v>11016.108</v>
      </c>
      <c r="EA99" s="1364" t="s">
        <v>571</v>
      </c>
      <c r="EB99" s="1366">
        <v>452200</v>
      </c>
      <c r="EC99" s="1366">
        <v>452200</v>
      </c>
      <c r="ED99" s="1366">
        <v>452200</v>
      </c>
      <c r="EE99" s="1366">
        <v>0</v>
      </c>
      <c r="EF99" s="1367">
        <f t="shared" si="99"/>
        <v>452.2</v>
      </c>
      <c r="EG99" s="1367">
        <f t="shared" si="100"/>
        <v>452.2</v>
      </c>
      <c r="EH99" s="1367">
        <f t="shared" si="101"/>
        <v>452.2</v>
      </c>
      <c r="EI99" s="1367">
        <f t="shared" si="102"/>
        <v>0</v>
      </c>
      <c r="EL99" s="1372" t="s">
        <v>394</v>
      </c>
      <c r="EM99" s="1365">
        <v>13772162</v>
      </c>
      <c r="EN99" s="1365">
        <f t="shared" si="103"/>
        <v>13772.162</v>
      </c>
      <c r="EQ99" s="1364" t="s">
        <v>571</v>
      </c>
      <c r="ER99" s="1366">
        <v>452200</v>
      </c>
      <c r="ES99" s="1366">
        <v>452200</v>
      </c>
      <c r="ET99" s="1366">
        <v>0</v>
      </c>
      <c r="EU99" s="1366">
        <v>452200</v>
      </c>
      <c r="EV99" s="1365">
        <f t="shared" si="104"/>
        <v>452.2</v>
      </c>
      <c r="EW99" s="1365">
        <f t="shared" si="105"/>
        <v>452.2</v>
      </c>
      <c r="EX99" s="1365">
        <f t="shared" si="106"/>
        <v>452.2</v>
      </c>
      <c r="EY99" s="1365">
        <f t="shared" si="107"/>
        <v>0</v>
      </c>
      <c r="FB99" s="1374" t="s">
        <v>609</v>
      </c>
      <c r="FC99" s="1375">
        <v>46527268</v>
      </c>
      <c r="FD99" s="1375">
        <f t="shared" si="108"/>
        <v>46527.267999999996</v>
      </c>
      <c r="FF99" s="1372" t="s">
        <v>570</v>
      </c>
      <c r="FG99" s="1365">
        <v>15555569</v>
      </c>
      <c r="FH99" s="1365">
        <v>13626575</v>
      </c>
      <c r="FI99" s="1365">
        <v>15555569</v>
      </c>
      <c r="FJ99" s="1365">
        <v>0</v>
      </c>
      <c r="FK99" s="1367">
        <f t="shared" si="109"/>
        <v>15555.569</v>
      </c>
      <c r="FL99" s="1367">
        <f t="shared" si="110"/>
        <v>13626.575000000001</v>
      </c>
      <c r="FM99" s="1367">
        <f t="shared" si="111"/>
        <v>15555.569</v>
      </c>
      <c r="FN99" s="1367">
        <f t="shared" si="112"/>
        <v>0</v>
      </c>
      <c r="FQ99" s="1364" t="s">
        <v>474</v>
      </c>
      <c r="FR99" s="1366">
        <v>9738124</v>
      </c>
      <c r="FS99" s="1365">
        <f t="shared" si="113"/>
        <v>9738.1239999999998</v>
      </c>
      <c r="FV99" s="1364" t="s">
        <v>570</v>
      </c>
      <c r="FW99" s="1366">
        <v>16577639</v>
      </c>
      <c r="FX99" s="1366">
        <v>16342018</v>
      </c>
      <c r="FY99" s="1366">
        <v>16577638</v>
      </c>
      <c r="FZ99" s="1366">
        <v>1</v>
      </c>
      <c r="GA99" s="1367">
        <f t="shared" si="114"/>
        <v>16577.638999999999</v>
      </c>
      <c r="GB99" s="1367">
        <f t="shared" si="115"/>
        <v>16342.018</v>
      </c>
      <c r="GC99" s="1367">
        <f t="shared" si="116"/>
        <v>16577.637999999999</v>
      </c>
      <c r="GD99" s="1367">
        <f t="shared" si="117"/>
        <v>1E-3</v>
      </c>
    </row>
    <row r="100" spans="1:186" ht="15" customHeight="1" x14ac:dyDescent="0.2">
      <c r="A100" s="1364" t="s">
        <v>387</v>
      </c>
      <c r="B100" s="1366">
        <v>336456991</v>
      </c>
      <c r="C100" s="1366">
        <v>145485702</v>
      </c>
      <c r="D100" s="1366">
        <v>190971289</v>
      </c>
      <c r="E100" s="1366">
        <v>29763464</v>
      </c>
      <c r="F100" s="1366">
        <f t="shared" si="59"/>
        <v>348232.98568499996</v>
      </c>
      <c r="G100" s="1366">
        <f t="shared" si="60"/>
        <v>150577.70156999998</v>
      </c>
      <c r="H100" s="1366">
        <f t="shared" si="61"/>
        <v>197655.28411499999</v>
      </c>
      <c r="I100" s="1366">
        <f t="shared" si="62"/>
        <v>30805.185239999999</v>
      </c>
      <c r="Q100" s="1364" t="s">
        <v>387</v>
      </c>
      <c r="R100" s="1366">
        <v>349016500</v>
      </c>
      <c r="S100" s="1366">
        <v>185721259</v>
      </c>
      <c r="T100" s="1366">
        <v>163295241</v>
      </c>
      <c r="U100" s="1366">
        <v>48355217</v>
      </c>
      <c r="V100" s="1365">
        <f t="shared" si="64"/>
        <v>361232.07749999996</v>
      </c>
      <c r="W100" s="1365">
        <f t="shared" si="65"/>
        <v>192221.50306499997</v>
      </c>
      <c r="X100" s="1365">
        <f t="shared" si="66"/>
        <v>169010.57443499999</v>
      </c>
      <c r="Y100" s="1365">
        <f t="shared" si="67"/>
        <v>50047.649594999995</v>
      </c>
      <c r="AB100" s="1380" t="s">
        <v>475</v>
      </c>
      <c r="AC100" s="1381">
        <v>1041250</v>
      </c>
      <c r="AD100" s="1382">
        <f t="shared" si="68"/>
        <v>1077.6937499999999</v>
      </c>
      <c r="AG100" s="1364" t="s">
        <v>386</v>
      </c>
      <c r="AH100" s="1366">
        <v>4063634</v>
      </c>
      <c r="AI100" s="1366">
        <v>4063634</v>
      </c>
      <c r="AJ100" s="1366">
        <v>4063634</v>
      </c>
      <c r="AK100" s="1366">
        <v>0</v>
      </c>
      <c r="AL100" s="1365">
        <f t="shared" si="69"/>
        <v>4205.8611899999996</v>
      </c>
      <c r="AM100" s="1365">
        <f t="shared" si="70"/>
        <v>4205.8611899999996</v>
      </c>
      <c r="AN100" s="1365">
        <f t="shared" si="71"/>
        <v>4205.8611899999996</v>
      </c>
      <c r="AO100" s="1365">
        <f t="shared" si="72"/>
        <v>0</v>
      </c>
      <c r="AR100" s="1364" t="s">
        <v>393</v>
      </c>
      <c r="AS100" s="1365">
        <v>0</v>
      </c>
      <c r="AT100" s="1365">
        <f t="shared" si="73"/>
        <v>0</v>
      </c>
      <c r="AW100" s="1364" t="s">
        <v>385</v>
      </c>
      <c r="AX100" s="1366">
        <v>4038559</v>
      </c>
      <c r="AY100" s="1366">
        <v>4038559</v>
      </c>
      <c r="AZ100" s="1366">
        <v>2089969</v>
      </c>
      <c r="BA100" s="1366">
        <v>0</v>
      </c>
      <c r="BB100" s="1365">
        <f t="shared" si="74"/>
        <v>4179.9085649999997</v>
      </c>
      <c r="BC100" s="1365">
        <f t="shared" si="75"/>
        <v>4179.9085649999997</v>
      </c>
      <c r="BD100" s="1365">
        <f t="shared" si="76"/>
        <v>2163.1179149999998</v>
      </c>
      <c r="BE100" s="1365">
        <f t="shared" si="77"/>
        <v>0</v>
      </c>
      <c r="BH100" s="1364" t="s">
        <v>897</v>
      </c>
      <c r="BI100" s="1365">
        <v>0</v>
      </c>
      <c r="BJ100" s="1365">
        <f t="shared" si="78"/>
        <v>0</v>
      </c>
      <c r="BM100" s="1364" t="s">
        <v>385</v>
      </c>
      <c r="BN100" s="1365">
        <v>4800784</v>
      </c>
      <c r="BO100" s="1365">
        <v>4361274</v>
      </c>
      <c r="BP100" s="1365">
        <v>4800784</v>
      </c>
      <c r="BQ100" s="1365">
        <v>0</v>
      </c>
      <c r="BR100" s="1365">
        <f t="shared" si="79"/>
        <v>4968.8114399999995</v>
      </c>
      <c r="BS100" s="1365">
        <f t="shared" si="80"/>
        <v>4513.9185900000002</v>
      </c>
      <c r="BT100" s="1365">
        <f t="shared" si="81"/>
        <v>4968.8114399999995</v>
      </c>
      <c r="BU100" s="1365">
        <f t="shared" si="82"/>
        <v>0</v>
      </c>
      <c r="BX100" s="1372" t="s">
        <v>396</v>
      </c>
      <c r="BY100" s="1365">
        <v>0</v>
      </c>
      <c r="BZ100" s="1365">
        <f t="shared" si="83"/>
        <v>0</v>
      </c>
      <c r="CC100" s="1365" t="s">
        <v>384</v>
      </c>
      <c r="CD100" s="1365">
        <v>9220275</v>
      </c>
      <c r="CE100" s="1365">
        <v>8971989</v>
      </c>
      <c r="CF100" s="1365">
        <v>9220275</v>
      </c>
      <c r="CG100" s="1365">
        <v>0</v>
      </c>
      <c r="CH100" s="1365">
        <f t="shared" si="84"/>
        <v>9542.9846249999991</v>
      </c>
      <c r="CI100" s="1365">
        <f t="shared" si="85"/>
        <v>9286.0086149999988</v>
      </c>
      <c r="CJ100" s="1365">
        <f t="shared" si="86"/>
        <v>9542.9846249999991</v>
      </c>
      <c r="CK100" s="1365">
        <f t="shared" si="87"/>
        <v>0</v>
      </c>
      <c r="CN100" s="1372" t="s">
        <v>394</v>
      </c>
      <c r="CO100" s="1365">
        <v>1547000</v>
      </c>
      <c r="CP100" s="1365">
        <f t="shared" si="88"/>
        <v>1547</v>
      </c>
      <c r="CS100" s="1364" t="s">
        <v>572</v>
      </c>
      <c r="CT100" s="1366">
        <v>1118600</v>
      </c>
      <c r="CU100" s="1366">
        <v>1118600</v>
      </c>
      <c r="CV100" s="1366">
        <v>1118600</v>
      </c>
      <c r="CW100" s="1366">
        <v>0</v>
      </c>
      <c r="CX100" s="1365">
        <f t="shared" si="89"/>
        <v>1118.5999999999999</v>
      </c>
      <c r="CY100" s="1365">
        <f t="shared" si="90"/>
        <v>1118.5999999999999</v>
      </c>
      <c r="CZ100" s="1365">
        <f t="shared" si="91"/>
        <v>1118.5999999999999</v>
      </c>
      <c r="DA100" s="1365">
        <f t="shared" si="92"/>
        <v>0</v>
      </c>
      <c r="DD100" s="1372" t="s">
        <v>811</v>
      </c>
      <c r="DE100" s="1365">
        <v>25464601</v>
      </c>
      <c r="DF100" s="1365">
        <f t="shared" si="93"/>
        <v>25464.600999999999</v>
      </c>
      <c r="DJ100" s="1372" t="s">
        <v>572</v>
      </c>
      <c r="DK100" s="1365">
        <v>1118600</v>
      </c>
      <c r="DL100" s="1365">
        <v>1118600</v>
      </c>
      <c r="DM100" s="1365">
        <v>0</v>
      </c>
      <c r="DN100" s="1365">
        <v>1118600</v>
      </c>
      <c r="DO100" s="1365">
        <f t="shared" si="94"/>
        <v>1118.5999999999999</v>
      </c>
      <c r="DP100" s="1365">
        <f t="shared" si="95"/>
        <v>1118.5999999999999</v>
      </c>
      <c r="DQ100" s="1365">
        <f t="shared" si="96"/>
        <v>0</v>
      </c>
      <c r="DR100" s="1365">
        <f t="shared" si="97"/>
        <v>1118.5999999999999</v>
      </c>
      <c r="DV100" s="1364" t="s">
        <v>578</v>
      </c>
      <c r="DW100" s="1366">
        <v>6851502</v>
      </c>
      <c r="DX100" s="1373">
        <f t="shared" si="98"/>
        <v>6851.5020000000004</v>
      </c>
      <c r="EA100" s="1364" t="s">
        <v>572</v>
      </c>
      <c r="EB100" s="1366">
        <v>1118600</v>
      </c>
      <c r="EC100" s="1366">
        <v>1118600</v>
      </c>
      <c r="ED100" s="1366">
        <v>1118600</v>
      </c>
      <c r="EE100" s="1366">
        <v>0</v>
      </c>
      <c r="EF100" s="1367">
        <f t="shared" si="99"/>
        <v>1118.5999999999999</v>
      </c>
      <c r="EG100" s="1367">
        <f t="shared" si="100"/>
        <v>1118.5999999999999</v>
      </c>
      <c r="EH100" s="1367">
        <f t="shared" si="101"/>
        <v>1118.5999999999999</v>
      </c>
      <c r="EI100" s="1367">
        <f t="shared" si="102"/>
        <v>0</v>
      </c>
      <c r="EL100" s="1372" t="s">
        <v>395</v>
      </c>
      <c r="EM100" s="1365">
        <v>2666346</v>
      </c>
      <c r="EN100" s="1365">
        <f t="shared" si="103"/>
        <v>2666.346</v>
      </c>
      <c r="EQ100" s="1364" t="s">
        <v>572</v>
      </c>
      <c r="ER100" s="1366">
        <v>1118600</v>
      </c>
      <c r="ES100" s="1366">
        <v>1118600</v>
      </c>
      <c r="ET100" s="1366">
        <v>0</v>
      </c>
      <c r="EU100" s="1366">
        <v>1118600</v>
      </c>
      <c r="EV100" s="1365">
        <f t="shared" si="104"/>
        <v>1118.5999999999999</v>
      </c>
      <c r="EW100" s="1365">
        <f t="shared" si="105"/>
        <v>1118.5999999999999</v>
      </c>
      <c r="EX100" s="1365">
        <f t="shared" si="106"/>
        <v>1118.5999999999999</v>
      </c>
      <c r="EY100" s="1365">
        <f t="shared" si="107"/>
        <v>0</v>
      </c>
      <c r="FB100" s="1372" t="s">
        <v>610</v>
      </c>
      <c r="FC100" s="1365">
        <v>46527268</v>
      </c>
      <c r="FD100" s="1365">
        <f t="shared" si="108"/>
        <v>46527.267999999996</v>
      </c>
      <c r="FF100" s="1372" t="s">
        <v>571</v>
      </c>
      <c r="FG100" s="1365">
        <v>452200</v>
      </c>
      <c r="FH100" s="1365">
        <v>452200</v>
      </c>
      <c r="FI100" s="1365">
        <v>452200</v>
      </c>
      <c r="FJ100" s="1365">
        <v>0</v>
      </c>
      <c r="FK100" s="1367">
        <f t="shared" si="109"/>
        <v>452.2</v>
      </c>
      <c r="FL100" s="1367">
        <f t="shared" si="110"/>
        <v>452.2</v>
      </c>
      <c r="FM100" s="1367">
        <f t="shared" si="111"/>
        <v>452.2</v>
      </c>
      <c r="FN100" s="1367">
        <f t="shared" si="112"/>
        <v>0</v>
      </c>
      <c r="FQ100" s="1364" t="s">
        <v>574</v>
      </c>
      <c r="FR100" s="1366">
        <v>17208359</v>
      </c>
      <c r="FS100" s="1365">
        <f t="shared" si="113"/>
        <v>17208.359</v>
      </c>
      <c r="FV100" s="1364" t="s">
        <v>571</v>
      </c>
      <c r="FW100" s="1366">
        <v>452200</v>
      </c>
      <c r="FX100" s="1366">
        <v>452200</v>
      </c>
      <c r="FY100" s="1366">
        <v>452200</v>
      </c>
      <c r="FZ100" s="1366">
        <v>0</v>
      </c>
      <c r="GA100" s="1367">
        <f t="shared" si="114"/>
        <v>452.2</v>
      </c>
      <c r="GB100" s="1367">
        <f t="shared" si="115"/>
        <v>452.2</v>
      </c>
      <c r="GC100" s="1367">
        <f t="shared" si="116"/>
        <v>452.2</v>
      </c>
      <c r="GD100" s="1367">
        <f t="shared" si="117"/>
        <v>0</v>
      </c>
    </row>
    <row r="101" spans="1:186" ht="15" customHeight="1" x14ac:dyDescent="0.2">
      <c r="A101" s="1364" t="s">
        <v>388</v>
      </c>
      <c r="B101" s="1366">
        <v>100114352</v>
      </c>
      <c r="C101" s="1366">
        <v>58801111</v>
      </c>
      <c r="D101" s="1366">
        <v>41313241</v>
      </c>
      <c r="E101" s="1366">
        <v>3800406</v>
      </c>
      <c r="F101" s="1366">
        <f t="shared" si="59"/>
        <v>103618.35431999998</v>
      </c>
      <c r="G101" s="1366">
        <f t="shared" si="60"/>
        <v>60859.149884999992</v>
      </c>
      <c r="H101" s="1366">
        <f t="shared" si="61"/>
        <v>42759.204435</v>
      </c>
      <c r="I101" s="1366">
        <f t="shared" si="62"/>
        <v>3933.4202099999998</v>
      </c>
      <c r="Q101" s="1364" t="s">
        <v>388</v>
      </c>
      <c r="R101" s="1366">
        <v>99161134</v>
      </c>
      <c r="S101" s="1366">
        <v>73518339</v>
      </c>
      <c r="T101" s="1366">
        <v>25642795</v>
      </c>
      <c r="U101" s="1366">
        <v>10757689</v>
      </c>
      <c r="V101" s="1365">
        <f t="shared" si="64"/>
        <v>102631.77369</v>
      </c>
      <c r="W101" s="1365">
        <f t="shared" si="65"/>
        <v>76091.480865000005</v>
      </c>
      <c r="X101" s="1365">
        <f t="shared" si="66"/>
        <v>26540.292824999997</v>
      </c>
      <c r="Y101" s="1365">
        <f t="shared" si="67"/>
        <v>11134.208114999999</v>
      </c>
      <c r="AB101" s="1364" t="s">
        <v>579</v>
      </c>
      <c r="AC101" s="1366">
        <v>140742</v>
      </c>
      <c r="AD101" s="1365">
        <f t="shared" si="68"/>
        <v>145.66796999999997</v>
      </c>
      <c r="AG101" s="1364" t="s">
        <v>387</v>
      </c>
      <c r="AH101" s="1366">
        <v>352736938</v>
      </c>
      <c r="AI101" s="1366">
        <v>84487130</v>
      </c>
      <c r="AJ101" s="1366">
        <v>217296885</v>
      </c>
      <c r="AK101" s="1366">
        <v>135440053</v>
      </c>
      <c r="AL101" s="1365">
        <f t="shared" si="69"/>
        <v>365082.73083000001</v>
      </c>
      <c r="AM101" s="1365">
        <f t="shared" si="70"/>
        <v>87444.179550000001</v>
      </c>
      <c r="AN101" s="1365">
        <f t="shared" si="71"/>
        <v>224902.275975</v>
      </c>
      <c r="AO101" s="1365">
        <f t="shared" si="72"/>
        <v>140180.45485500002</v>
      </c>
      <c r="AR101" s="1364" t="s">
        <v>394</v>
      </c>
      <c r="AS101" s="1365">
        <v>0</v>
      </c>
      <c r="AT101" s="1365">
        <f t="shared" si="73"/>
        <v>0</v>
      </c>
      <c r="AW101" s="1364" t="s">
        <v>386</v>
      </c>
      <c r="AX101" s="1366">
        <v>4063634</v>
      </c>
      <c r="AY101" s="1366">
        <v>4063634</v>
      </c>
      <c r="AZ101" s="1366">
        <v>4063634</v>
      </c>
      <c r="BA101" s="1366">
        <v>0</v>
      </c>
      <c r="BB101" s="1365">
        <f t="shared" si="74"/>
        <v>4205.8611899999996</v>
      </c>
      <c r="BC101" s="1365">
        <f t="shared" si="75"/>
        <v>4205.8611899999996</v>
      </c>
      <c r="BD101" s="1365">
        <f t="shared" si="76"/>
        <v>4205.8611899999996</v>
      </c>
      <c r="BE101" s="1365">
        <f t="shared" si="77"/>
        <v>0</v>
      </c>
      <c r="BH101" s="1364" t="s">
        <v>589</v>
      </c>
      <c r="BI101" s="1365">
        <v>0</v>
      </c>
      <c r="BJ101" s="1365">
        <f t="shared" si="78"/>
        <v>0</v>
      </c>
      <c r="BM101" s="1364" t="s">
        <v>386</v>
      </c>
      <c r="BN101" s="1365">
        <v>4063634</v>
      </c>
      <c r="BO101" s="1365">
        <v>4063634</v>
      </c>
      <c r="BP101" s="1365">
        <v>4063634</v>
      </c>
      <c r="BQ101" s="1365">
        <v>0</v>
      </c>
      <c r="BR101" s="1365">
        <f t="shared" si="79"/>
        <v>4205.8611899999996</v>
      </c>
      <c r="BS101" s="1365">
        <f t="shared" si="80"/>
        <v>4205.8611899999996</v>
      </c>
      <c r="BT101" s="1365">
        <f t="shared" si="81"/>
        <v>4205.8611899999996</v>
      </c>
      <c r="BU101" s="1365">
        <f t="shared" si="82"/>
        <v>0</v>
      </c>
      <c r="BX101" s="1372" t="s">
        <v>581</v>
      </c>
      <c r="BY101" s="1365">
        <v>1055826</v>
      </c>
      <c r="BZ101" s="1365">
        <f t="shared" si="83"/>
        <v>1092.77991</v>
      </c>
      <c r="CC101" s="1365" t="s">
        <v>385</v>
      </c>
      <c r="CD101" s="1365">
        <v>5156641</v>
      </c>
      <c r="CE101" s="1365">
        <v>4908355</v>
      </c>
      <c r="CF101" s="1365">
        <v>5156641</v>
      </c>
      <c r="CG101" s="1365">
        <v>0</v>
      </c>
      <c r="CH101" s="1365">
        <f t="shared" si="84"/>
        <v>5337.1234349999995</v>
      </c>
      <c r="CI101" s="1365">
        <f t="shared" si="85"/>
        <v>5080.1474249999992</v>
      </c>
      <c r="CJ101" s="1365">
        <f t="shared" si="86"/>
        <v>5337.1234349999995</v>
      </c>
      <c r="CK101" s="1365">
        <f t="shared" si="87"/>
        <v>0</v>
      </c>
      <c r="CN101" s="1372" t="s">
        <v>395</v>
      </c>
      <c r="CO101" s="1365">
        <v>85106690</v>
      </c>
      <c r="CP101" s="1365">
        <f t="shared" si="88"/>
        <v>85106.69</v>
      </c>
      <c r="CS101" s="1364" t="s">
        <v>573</v>
      </c>
      <c r="CT101" s="1366">
        <v>3797407</v>
      </c>
      <c r="CU101" s="1366">
        <v>2861047</v>
      </c>
      <c r="CV101" s="1366">
        <v>3797407</v>
      </c>
      <c r="CW101" s="1366">
        <v>0</v>
      </c>
      <c r="CX101" s="1365">
        <f t="shared" si="89"/>
        <v>3797.4070000000002</v>
      </c>
      <c r="CY101" s="1365">
        <f t="shared" si="90"/>
        <v>2861.047</v>
      </c>
      <c r="CZ101" s="1365">
        <f t="shared" si="91"/>
        <v>3797.4070000000002</v>
      </c>
      <c r="DA101" s="1365">
        <f t="shared" si="92"/>
        <v>0</v>
      </c>
      <c r="DD101" s="1372" t="s">
        <v>402</v>
      </c>
      <c r="DE101" s="1365">
        <v>0</v>
      </c>
      <c r="DF101" s="1365">
        <f t="shared" si="93"/>
        <v>0</v>
      </c>
      <c r="DJ101" s="1372" t="s">
        <v>573</v>
      </c>
      <c r="DK101" s="1365">
        <v>4197407</v>
      </c>
      <c r="DL101" s="1365">
        <v>3797407</v>
      </c>
      <c r="DM101" s="1365">
        <v>400000</v>
      </c>
      <c r="DN101" s="1365">
        <v>2861047</v>
      </c>
      <c r="DO101" s="1365">
        <f t="shared" si="94"/>
        <v>4197.4070000000002</v>
      </c>
      <c r="DP101" s="1365">
        <f t="shared" si="95"/>
        <v>3797.4070000000002</v>
      </c>
      <c r="DQ101" s="1365">
        <f t="shared" si="96"/>
        <v>400</v>
      </c>
      <c r="DR101" s="1365">
        <f t="shared" si="97"/>
        <v>2861.047</v>
      </c>
      <c r="DV101" s="1364" t="s">
        <v>475</v>
      </c>
      <c r="DW101" s="1366">
        <v>2388858</v>
      </c>
      <c r="DX101" s="1373">
        <f t="shared" si="98"/>
        <v>2388.8580000000002</v>
      </c>
      <c r="EA101" s="1364" t="s">
        <v>573</v>
      </c>
      <c r="EB101" s="1366">
        <v>5397407</v>
      </c>
      <c r="EC101" s="1366">
        <v>2861047</v>
      </c>
      <c r="ED101" s="1366">
        <v>3797407</v>
      </c>
      <c r="EE101" s="1366">
        <v>1600000</v>
      </c>
      <c r="EF101" s="1367">
        <f t="shared" si="99"/>
        <v>5397.4070000000002</v>
      </c>
      <c r="EG101" s="1367">
        <f t="shared" si="100"/>
        <v>2861.047</v>
      </c>
      <c r="EH101" s="1367">
        <f t="shared" si="101"/>
        <v>3797.4070000000002</v>
      </c>
      <c r="EI101" s="1367">
        <f t="shared" si="102"/>
        <v>1600</v>
      </c>
      <c r="EL101" s="1372" t="s">
        <v>396</v>
      </c>
      <c r="EM101" s="1365">
        <v>2737000</v>
      </c>
      <c r="EN101" s="1365">
        <f t="shared" si="103"/>
        <v>2737</v>
      </c>
      <c r="EQ101" s="1364" t="s">
        <v>573</v>
      </c>
      <c r="ER101" s="1366">
        <v>5988227</v>
      </c>
      <c r="ES101" s="1366">
        <v>5555532</v>
      </c>
      <c r="ET101" s="1366">
        <v>432695</v>
      </c>
      <c r="EU101" s="1366">
        <v>3329226</v>
      </c>
      <c r="EV101" s="1365">
        <f t="shared" si="104"/>
        <v>5988.2269999999999</v>
      </c>
      <c r="EW101" s="1365">
        <f t="shared" si="105"/>
        <v>3329.2260000000001</v>
      </c>
      <c r="EX101" s="1365">
        <f t="shared" si="106"/>
        <v>5555.5320000000002</v>
      </c>
      <c r="EY101" s="1365">
        <f t="shared" si="107"/>
        <v>432.69499999999999</v>
      </c>
      <c r="FB101" s="1372" t="s">
        <v>912</v>
      </c>
      <c r="FC101" s="1365">
        <v>35511160</v>
      </c>
      <c r="FD101" s="1365">
        <f t="shared" si="108"/>
        <v>35511.160000000003</v>
      </c>
      <c r="FF101" s="1372" t="s">
        <v>572</v>
      </c>
      <c r="FG101" s="1365">
        <v>1118600</v>
      </c>
      <c r="FH101" s="1365">
        <v>1118600</v>
      </c>
      <c r="FI101" s="1365">
        <v>1118600</v>
      </c>
      <c r="FJ101" s="1365">
        <v>0</v>
      </c>
      <c r="FK101" s="1367">
        <f t="shared" si="109"/>
        <v>1118.5999999999999</v>
      </c>
      <c r="FL101" s="1367">
        <f t="shared" si="110"/>
        <v>1118.5999999999999</v>
      </c>
      <c r="FM101" s="1367">
        <f t="shared" si="111"/>
        <v>1118.5999999999999</v>
      </c>
      <c r="FN101" s="1367">
        <f t="shared" si="112"/>
        <v>0</v>
      </c>
      <c r="FQ101" s="1364" t="s">
        <v>575</v>
      </c>
      <c r="FR101" s="1366">
        <v>13572664</v>
      </c>
      <c r="FS101" s="1365">
        <f t="shared" si="113"/>
        <v>13572.664000000001</v>
      </c>
      <c r="FV101" s="1364" t="s">
        <v>572</v>
      </c>
      <c r="FW101" s="1366">
        <v>1606500</v>
      </c>
      <c r="FX101" s="1366">
        <v>1606500</v>
      </c>
      <c r="FY101" s="1366">
        <v>1606500</v>
      </c>
      <c r="FZ101" s="1366">
        <v>0</v>
      </c>
      <c r="GA101" s="1367">
        <f t="shared" si="114"/>
        <v>1606.5</v>
      </c>
      <c r="GB101" s="1367">
        <f t="shared" si="115"/>
        <v>1606.5</v>
      </c>
      <c r="GC101" s="1367">
        <f t="shared" si="116"/>
        <v>1606.5</v>
      </c>
      <c r="GD101" s="1367">
        <f t="shared" si="117"/>
        <v>0</v>
      </c>
    </row>
    <row r="102" spans="1:186" ht="15" customHeight="1" x14ac:dyDescent="0.2">
      <c r="A102" s="1364" t="s">
        <v>474</v>
      </c>
      <c r="B102" s="1366">
        <v>12000000</v>
      </c>
      <c r="C102" s="1366">
        <v>0</v>
      </c>
      <c r="D102" s="1366">
        <v>12000000</v>
      </c>
      <c r="E102" s="1366">
        <v>0</v>
      </c>
      <c r="F102" s="1366">
        <f t="shared" si="59"/>
        <v>12419.999999999998</v>
      </c>
      <c r="G102" s="1366">
        <f t="shared" si="60"/>
        <v>0</v>
      </c>
      <c r="H102" s="1366">
        <f t="shared" si="61"/>
        <v>12419.999999999998</v>
      </c>
      <c r="I102" s="1366">
        <f t="shared" si="62"/>
        <v>0</v>
      </c>
      <c r="Q102" s="1364" t="s">
        <v>474</v>
      </c>
      <c r="R102" s="1366">
        <v>10000000</v>
      </c>
      <c r="S102" s="1366">
        <v>0</v>
      </c>
      <c r="T102" s="1366">
        <v>10000000</v>
      </c>
      <c r="U102" s="1366">
        <v>0</v>
      </c>
      <c r="V102" s="1365">
        <f t="shared" si="64"/>
        <v>10350</v>
      </c>
      <c r="W102" s="1365">
        <f t="shared" si="65"/>
        <v>0</v>
      </c>
      <c r="X102" s="1365">
        <f t="shared" si="66"/>
        <v>10350</v>
      </c>
      <c r="Y102" s="1365">
        <f t="shared" si="67"/>
        <v>0</v>
      </c>
      <c r="AB102" s="1364" t="s">
        <v>392</v>
      </c>
      <c r="AC102" s="1366">
        <v>140742</v>
      </c>
      <c r="AD102" s="1365">
        <f t="shared" si="68"/>
        <v>145.66796999999997</v>
      </c>
      <c r="AG102" s="1364" t="s">
        <v>388</v>
      </c>
      <c r="AH102" s="1366">
        <v>99161134</v>
      </c>
      <c r="AI102" s="1366">
        <v>19519671</v>
      </c>
      <c r="AJ102" s="1366">
        <v>73518339</v>
      </c>
      <c r="AK102" s="1366">
        <v>25642795</v>
      </c>
      <c r="AL102" s="1365">
        <f t="shared" si="69"/>
        <v>102631.77369</v>
      </c>
      <c r="AM102" s="1365">
        <f t="shared" si="70"/>
        <v>20202.859484999997</v>
      </c>
      <c r="AN102" s="1365">
        <f t="shared" si="71"/>
        <v>76091.480865000005</v>
      </c>
      <c r="AO102" s="1365">
        <f t="shared" si="72"/>
        <v>26540.292824999997</v>
      </c>
      <c r="AR102" s="1364" t="s">
        <v>395</v>
      </c>
      <c r="AS102" s="1365">
        <v>0</v>
      </c>
      <c r="AT102" s="1365">
        <f t="shared" si="73"/>
        <v>0</v>
      </c>
      <c r="AW102" s="1364" t="s">
        <v>387</v>
      </c>
      <c r="AX102" s="1366">
        <v>486161283</v>
      </c>
      <c r="AY102" s="1366">
        <v>259933042</v>
      </c>
      <c r="AZ102" s="1366">
        <v>118582606</v>
      </c>
      <c r="BA102" s="1366">
        <v>226228241</v>
      </c>
      <c r="BB102" s="1365">
        <f t="shared" si="74"/>
        <v>503176.92790499993</v>
      </c>
      <c r="BC102" s="1365">
        <f t="shared" si="75"/>
        <v>269030.69846999994</v>
      </c>
      <c r="BD102" s="1365">
        <f t="shared" si="76"/>
        <v>122732.99720999999</v>
      </c>
      <c r="BE102" s="1365">
        <f t="shared" si="77"/>
        <v>234146.22943499999</v>
      </c>
      <c r="BH102" s="1364" t="s">
        <v>609</v>
      </c>
      <c r="BI102" s="1365">
        <v>115710589</v>
      </c>
      <c r="BJ102" s="1365">
        <f t="shared" si="78"/>
        <v>119760.459615</v>
      </c>
      <c r="BM102" s="1364" t="s">
        <v>387</v>
      </c>
      <c r="BN102" s="1365">
        <v>491704902</v>
      </c>
      <c r="BO102" s="1365">
        <v>151716320</v>
      </c>
      <c r="BP102" s="1365">
        <v>295882520</v>
      </c>
      <c r="BQ102" s="1365">
        <v>195822382</v>
      </c>
      <c r="BR102" s="1365">
        <f t="shared" si="79"/>
        <v>508914.57356999995</v>
      </c>
      <c r="BS102" s="1365">
        <f t="shared" si="80"/>
        <v>157026.39119999998</v>
      </c>
      <c r="BT102" s="1365">
        <f t="shared" si="81"/>
        <v>306238.40820000001</v>
      </c>
      <c r="BU102" s="1365">
        <f t="shared" si="82"/>
        <v>202676.16537</v>
      </c>
      <c r="BX102" s="1372" t="s">
        <v>397</v>
      </c>
      <c r="BY102" s="1365">
        <v>1055826</v>
      </c>
      <c r="BZ102" s="1365">
        <f t="shared" si="83"/>
        <v>1092.77991</v>
      </c>
      <c r="CC102" s="1365" t="s">
        <v>386</v>
      </c>
      <c r="CD102" s="1365">
        <v>4063634</v>
      </c>
      <c r="CE102" s="1365">
        <v>4063634</v>
      </c>
      <c r="CF102" s="1365">
        <v>4063634</v>
      </c>
      <c r="CG102" s="1365">
        <v>0</v>
      </c>
      <c r="CH102" s="1365">
        <f t="shared" si="84"/>
        <v>4205.8611899999996</v>
      </c>
      <c r="CI102" s="1365">
        <f t="shared" si="85"/>
        <v>4205.8611899999996</v>
      </c>
      <c r="CJ102" s="1365">
        <f t="shared" si="86"/>
        <v>4205.8611899999996</v>
      </c>
      <c r="CK102" s="1365">
        <f t="shared" si="87"/>
        <v>0</v>
      </c>
      <c r="CN102" s="1372" t="s">
        <v>396</v>
      </c>
      <c r="CO102" s="1365">
        <v>0</v>
      </c>
      <c r="CP102" s="1365">
        <f t="shared" si="88"/>
        <v>0</v>
      </c>
      <c r="CS102" s="1364" t="s">
        <v>384</v>
      </c>
      <c r="CT102" s="1366">
        <v>10499353</v>
      </c>
      <c r="CU102" s="1366">
        <v>9304719</v>
      </c>
      <c r="CV102" s="1366">
        <v>10499353</v>
      </c>
      <c r="CW102" s="1366">
        <v>0</v>
      </c>
      <c r="CX102" s="1365">
        <f t="shared" si="89"/>
        <v>10499.352999999999</v>
      </c>
      <c r="CY102" s="1365">
        <f t="shared" si="90"/>
        <v>9304.7189999999991</v>
      </c>
      <c r="CZ102" s="1365">
        <f t="shared" si="91"/>
        <v>10499.352999999999</v>
      </c>
      <c r="DA102" s="1365">
        <f t="shared" si="92"/>
        <v>0</v>
      </c>
      <c r="DD102" s="1372" t="s">
        <v>592</v>
      </c>
      <c r="DE102" s="1365">
        <v>0</v>
      </c>
      <c r="DF102" s="1365">
        <f t="shared" si="93"/>
        <v>0</v>
      </c>
      <c r="DJ102" s="1372" t="s">
        <v>384</v>
      </c>
      <c r="DK102" s="1365">
        <v>12669229</v>
      </c>
      <c r="DL102" s="1365">
        <v>12669229</v>
      </c>
      <c r="DM102" s="1365">
        <v>0</v>
      </c>
      <c r="DN102" s="1365">
        <v>11894712</v>
      </c>
      <c r="DO102" s="1365">
        <f t="shared" si="94"/>
        <v>12669.228999999999</v>
      </c>
      <c r="DP102" s="1365">
        <f t="shared" si="95"/>
        <v>12669.228999999999</v>
      </c>
      <c r="DQ102" s="1365">
        <f t="shared" si="96"/>
        <v>0</v>
      </c>
      <c r="DR102" s="1365">
        <f t="shared" si="97"/>
        <v>11894.712</v>
      </c>
      <c r="DV102" s="1364" t="s">
        <v>579</v>
      </c>
      <c r="DW102" s="1366">
        <v>29228505</v>
      </c>
      <c r="DX102" s="1373">
        <f t="shared" si="98"/>
        <v>29228.505000000001</v>
      </c>
      <c r="EA102" s="1364" t="s">
        <v>384</v>
      </c>
      <c r="EB102" s="1366">
        <v>14437573</v>
      </c>
      <c r="EC102" s="1366">
        <v>12776801</v>
      </c>
      <c r="ED102" s="1366">
        <v>14437573</v>
      </c>
      <c r="EE102" s="1366">
        <v>0</v>
      </c>
      <c r="EF102" s="1367">
        <f t="shared" si="99"/>
        <v>14437.573</v>
      </c>
      <c r="EG102" s="1367">
        <f t="shared" si="100"/>
        <v>12776.800999999999</v>
      </c>
      <c r="EH102" s="1367">
        <f t="shared" si="101"/>
        <v>14437.573</v>
      </c>
      <c r="EI102" s="1367">
        <f t="shared" si="102"/>
        <v>0</v>
      </c>
      <c r="EL102" s="1372" t="s">
        <v>581</v>
      </c>
      <c r="EM102" s="1365">
        <v>1076349</v>
      </c>
      <c r="EN102" s="1365">
        <f t="shared" si="103"/>
        <v>1076.3489999999999</v>
      </c>
      <c r="EQ102" s="1364" t="s">
        <v>384</v>
      </c>
      <c r="ER102" s="1366">
        <v>16945537</v>
      </c>
      <c r="ES102" s="1366">
        <v>16945537</v>
      </c>
      <c r="ET102" s="1366">
        <v>0</v>
      </c>
      <c r="EU102" s="1366">
        <v>16945537</v>
      </c>
      <c r="EV102" s="1365">
        <f t="shared" si="104"/>
        <v>16945.537</v>
      </c>
      <c r="EW102" s="1365">
        <f t="shared" si="105"/>
        <v>16945.537</v>
      </c>
      <c r="EX102" s="1365">
        <f t="shared" si="106"/>
        <v>16945.537</v>
      </c>
      <c r="EY102" s="1365">
        <f t="shared" si="107"/>
        <v>0</v>
      </c>
      <c r="FB102" s="1372" t="s">
        <v>918</v>
      </c>
      <c r="FC102" s="1365">
        <v>11016108</v>
      </c>
      <c r="FD102" s="1365">
        <f t="shared" si="108"/>
        <v>11016.108</v>
      </c>
      <c r="FF102" s="1372" t="s">
        <v>573</v>
      </c>
      <c r="FG102" s="1365">
        <v>9249172</v>
      </c>
      <c r="FH102" s="1365">
        <v>5087351</v>
      </c>
      <c r="FI102" s="1365">
        <v>8816477</v>
      </c>
      <c r="FJ102" s="1365">
        <v>432695</v>
      </c>
      <c r="FK102" s="1367">
        <f t="shared" si="109"/>
        <v>9249.1720000000005</v>
      </c>
      <c r="FL102" s="1367">
        <f t="shared" si="110"/>
        <v>5087.3509999999997</v>
      </c>
      <c r="FM102" s="1367">
        <f t="shared" si="111"/>
        <v>8816.4770000000008</v>
      </c>
      <c r="FN102" s="1367">
        <f t="shared" si="112"/>
        <v>432.69499999999999</v>
      </c>
      <c r="FQ102" s="1364" t="s">
        <v>389</v>
      </c>
      <c r="FR102" s="1366">
        <v>29594533</v>
      </c>
      <c r="FS102" s="1365">
        <f t="shared" si="113"/>
        <v>29594.532999999999</v>
      </c>
      <c r="FV102" s="1364" t="s">
        <v>573</v>
      </c>
      <c r="FW102" s="1366">
        <v>9069073</v>
      </c>
      <c r="FX102" s="1366">
        <v>5808128</v>
      </c>
      <c r="FY102" s="1366">
        <v>5808128</v>
      </c>
      <c r="FZ102" s="1366">
        <v>3260945</v>
      </c>
      <c r="GA102" s="1367">
        <f t="shared" si="114"/>
        <v>9069.0730000000003</v>
      </c>
      <c r="GB102" s="1367">
        <f t="shared" si="115"/>
        <v>5808.1279999999997</v>
      </c>
      <c r="GC102" s="1367">
        <f t="shared" si="116"/>
        <v>5808.1279999999997</v>
      </c>
      <c r="GD102" s="1367">
        <f t="shared" si="117"/>
        <v>3260.9450000000002</v>
      </c>
    </row>
    <row r="103" spans="1:186" ht="15" customHeight="1" x14ac:dyDescent="0.2">
      <c r="A103" s="1364" t="s">
        <v>870</v>
      </c>
      <c r="B103" s="1366">
        <v>0</v>
      </c>
      <c r="C103" s="1366">
        <v>0</v>
      </c>
      <c r="D103" s="1366">
        <v>0</v>
      </c>
      <c r="E103" s="1366">
        <v>0</v>
      </c>
      <c r="F103" s="1366">
        <f t="shared" si="59"/>
        <v>0</v>
      </c>
      <c r="G103" s="1366">
        <f t="shared" si="60"/>
        <v>0</v>
      </c>
      <c r="H103" s="1366">
        <f t="shared" si="61"/>
        <v>0</v>
      </c>
      <c r="I103" s="1366">
        <f t="shared" si="62"/>
        <v>0</v>
      </c>
      <c r="Q103" s="1364" t="s">
        <v>870</v>
      </c>
      <c r="R103" s="1366">
        <v>0</v>
      </c>
      <c r="S103" s="1366">
        <v>0</v>
      </c>
      <c r="T103" s="1366">
        <v>0</v>
      </c>
      <c r="U103" s="1366">
        <v>0</v>
      </c>
      <c r="V103" s="1365">
        <f t="shared" si="64"/>
        <v>0</v>
      </c>
      <c r="W103" s="1365">
        <f t="shared" si="65"/>
        <v>0</v>
      </c>
      <c r="X103" s="1365">
        <f t="shared" si="66"/>
        <v>0</v>
      </c>
      <c r="Y103" s="1365">
        <f t="shared" si="67"/>
        <v>0</v>
      </c>
      <c r="AB103" s="1364" t="s">
        <v>580</v>
      </c>
      <c r="AC103" s="1366">
        <v>127042099</v>
      </c>
      <c r="AD103" s="1365">
        <f t="shared" si="68"/>
        <v>131488.572465</v>
      </c>
      <c r="AG103" s="1364" t="s">
        <v>474</v>
      </c>
      <c r="AH103" s="1366">
        <v>10000000</v>
      </c>
      <c r="AI103" s="1366">
        <v>0</v>
      </c>
      <c r="AJ103" s="1366">
        <v>0</v>
      </c>
      <c r="AK103" s="1366">
        <v>10000000</v>
      </c>
      <c r="AL103" s="1365">
        <f t="shared" si="69"/>
        <v>10350</v>
      </c>
      <c r="AM103" s="1365">
        <f t="shared" si="70"/>
        <v>0</v>
      </c>
      <c r="AN103" s="1365">
        <f t="shared" si="71"/>
        <v>0</v>
      </c>
      <c r="AO103" s="1365">
        <f t="shared" si="72"/>
        <v>10350</v>
      </c>
      <c r="AR103" s="1364" t="s">
        <v>581</v>
      </c>
      <c r="AS103" s="1365">
        <v>6981720</v>
      </c>
      <c r="AT103" s="1365">
        <f t="shared" si="73"/>
        <v>7226.0801999999994</v>
      </c>
      <c r="AW103" s="1364" t="s">
        <v>388</v>
      </c>
      <c r="AX103" s="1366">
        <v>101783730</v>
      </c>
      <c r="AY103" s="1366">
        <v>83675803</v>
      </c>
      <c r="AZ103" s="1366">
        <v>27073354</v>
      </c>
      <c r="BA103" s="1366">
        <v>18107927</v>
      </c>
      <c r="BB103" s="1365">
        <f t="shared" si="74"/>
        <v>105346.16054999999</v>
      </c>
      <c r="BC103" s="1365">
        <f t="shared" si="75"/>
        <v>86604.45610499999</v>
      </c>
      <c r="BD103" s="1365">
        <f t="shared" si="76"/>
        <v>28020.921389999996</v>
      </c>
      <c r="BE103" s="1365">
        <f t="shared" si="77"/>
        <v>18741.704444999999</v>
      </c>
      <c r="BH103" s="1364" t="s">
        <v>610</v>
      </c>
      <c r="BI103" s="1365">
        <v>115710589</v>
      </c>
      <c r="BJ103" s="1365">
        <f t="shared" si="78"/>
        <v>119760.459615</v>
      </c>
      <c r="BM103" s="1364" t="s">
        <v>388</v>
      </c>
      <c r="BN103" s="1365">
        <v>101774347</v>
      </c>
      <c r="BO103" s="1365">
        <v>34941117</v>
      </c>
      <c r="BP103" s="1365">
        <v>83675803</v>
      </c>
      <c r="BQ103" s="1365">
        <v>18098544</v>
      </c>
      <c r="BR103" s="1365">
        <f t="shared" si="79"/>
        <v>105336.44914499999</v>
      </c>
      <c r="BS103" s="1365">
        <f t="shared" si="80"/>
        <v>36164.056094999993</v>
      </c>
      <c r="BT103" s="1365">
        <f t="shared" si="81"/>
        <v>86604.45610499999</v>
      </c>
      <c r="BU103" s="1365">
        <f t="shared" si="82"/>
        <v>18731.993040000001</v>
      </c>
      <c r="BX103" s="1372" t="s">
        <v>398</v>
      </c>
      <c r="BY103" s="1365">
        <v>0</v>
      </c>
      <c r="BZ103" s="1365">
        <f t="shared" si="83"/>
        <v>0</v>
      </c>
      <c r="CC103" s="1365" t="s">
        <v>387</v>
      </c>
      <c r="CD103" s="1365">
        <v>515086655</v>
      </c>
      <c r="CE103" s="1365">
        <v>183574491</v>
      </c>
      <c r="CF103" s="1365">
        <v>315007402</v>
      </c>
      <c r="CG103" s="1365">
        <v>200079253</v>
      </c>
      <c r="CH103" s="1365">
        <f t="shared" si="84"/>
        <v>533114.68792499998</v>
      </c>
      <c r="CI103" s="1365">
        <f t="shared" si="85"/>
        <v>189999.59818499998</v>
      </c>
      <c r="CJ103" s="1365">
        <f t="shared" si="86"/>
        <v>326032.66106999997</v>
      </c>
      <c r="CK103" s="1365">
        <f t="shared" si="87"/>
        <v>207082.02685499997</v>
      </c>
      <c r="CN103" s="1372" t="s">
        <v>581</v>
      </c>
      <c r="CO103" s="1365">
        <v>1013821</v>
      </c>
      <c r="CP103" s="1365">
        <f t="shared" si="88"/>
        <v>1013.821</v>
      </c>
      <c r="CS103" s="1364" t="s">
        <v>385</v>
      </c>
      <c r="CT103" s="1366">
        <v>6007081</v>
      </c>
      <c r="CU103" s="1366">
        <v>5168019</v>
      </c>
      <c r="CV103" s="1366">
        <v>6007081</v>
      </c>
      <c r="CW103" s="1366">
        <v>0</v>
      </c>
      <c r="CX103" s="1365">
        <f t="shared" si="89"/>
        <v>6007.0810000000001</v>
      </c>
      <c r="CY103" s="1365">
        <f t="shared" si="90"/>
        <v>5168.0190000000002</v>
      </c>
      <c r="CZ103" s="1365">
        <f t="shared" si="91"/>
        <v>6007.0810000000001</v>
      </c>
      <c r="DA103" s="1365">
        <f t="shared" si="92"/>
        <v>0</v>
      </c>
      <c r="DF103" s="1373"/>
      <c r="DJ103" s="1372" t="s">
        <v>385</v>
      </c>
      <c r="DK103" s="1365">
        <v>8176957</v>
      </c>
      <c r="DL103" s="1365">
        <v>8176957</v>
      </c>
      <c r="DM103" s="1365">
        <v>0</v>
      </c>
      <c r="DN103" s="1365">
        <v>7402440</v>
      </c>
      <c r="DO103" s="1365">
        <f t="shared" si="94"/>
        <v>8176.9570000000003</v>
      </c>
      <c r="DP103" s="1365">
        <f t="shared" si="95"/>
        <v>8176.9570000000003</v>
      </c>
      <c r="DQ103" s="1365">
        <f t="shared" si="96"/>
        <v>0</v>
      </c>
      <c r="DR103" s="1365">
        <f t="shared" si="97"/>
        <v>7402.44</v>
      </c>
      <c r="DV103" s="1364" t="s">
        <v>392</v>
      </c>
      <c r="DW103" s="1366">
        <v>29228505</v>
      </c>
      <c r="DX103" s="1373">
        <f t="shared" si="98"/>
        <v>29228.505000000001</v>
      </c>
      <c r="EA103" s="1364" t="s">
        <v>385</v>
      </c>
      <c r="EB103" s="1366">
        <v>9495481</v>
      </c>
      <c r="EC103" s="1366">
        <v>8284529</v>
      </c>
      <c r="ED103" s="1366">
        <v>9495481</v>
      </c>
      <c r="EE103" s="1366">
        <v>0</v>
      </c>
      <c r="EF103" s="1367">
        <f t="shared" si="99"/>
        <v>9495.4809999999998</v>
      </c>
      <c r="EG103" s="1367">
        <f t="shared" si="100"/>
        <v>8284.5290000000005</v>
      </c>
      <c r="EH103" s="1367">
        <f t="shared" si="101"/>
        <v>9495.4809999999998</v>
      </c>
      <c r="EI103" s="1367">
        <f t="shared" si="102"/>
        <v>0</v>
      </c>
      <c r="EL103" s="1372" t="s">
        <v>397</v>
      </c>
      <c r="EM103" s="1365">
        <v>1076349</v>
      </c>
      <c r="EN103" s="1365">
        <f t="shared" si="103"/>
        <v>1076.3489999999999</v>
      </c>
      <c r="EQ103" s="1364" t="s">
        <v>385</v>
      </c>
      <c r="ER103" s="1366">
        <v>12003445</v>
      </c>
      <c r="ES103" s="1366">
        <v>12003445</v>
      </c>
      <c r="ET103" s="1366">
        <v>0</v>
      </c>
      <c r="EU103" s="1366">
        <v>12003445</v>
      </c>
      <c r="EV103" s="1365">
        <f t="shared" si="104"/>
        <v>12003.445</v>
      </c>
      <c r="EW103" s="1365">
        <f t="shared" si="105"/>
        <v>12003.445</v>
      </c>
      <c r="EX103" s="1365">
        <f t="shared" si="106"/>
        <v>12003.445</v>
      </c>
      <c r="EY103" s="1365">
        <f t="shared" si="107"/>
        <v>0</v>
      </c>
      <c r="FB103" s="1374" t="s">
        <v>590</v>
      </c>
      <c r="FC103" s="1375">
        <v>35304067</v>
      </c>
      <c r="FD103" s="1375">
        <f t="shared" si="108"/>
        <v>35304.067000000003</v>
      </c>
      <c r="FF103" s="1372" t="s">
        <v>384</v>
      </c>
      <c r="FG103" s="1365">
        <v>17381972</v>
      </c>
      <c r="FH103" s="1365">
        <v>17381972</v>
      </c>
      <c r="FI103" s="1365">
        <v>17381972</v>
      </c>
      <c r="FJ103" s="1365">
        <v>0</v>
      </c>
      <c r="FK103" s="1367">
        <f t="shared" si="109"/>
        <v>17381.972000000002</v>
      </c>
      <c r="FL103" s="1367">
        <f t="shared" si="110"/>
        <v>17381.972000000002</v>
      </c>
      <c r="FM103" s="1367">
        <f t="shared" si="111"/>
        <v>17381.972000000002</v>
      </c>
      <c r="FN103" s="1367">
        <f t="shared" si="112"/>
        <v>0</v>
      </c>
      <c r="FQ103" s="1364" t="s">
        <v>390</v>
      </c>
      <c r="FR103" s="1366">
        <v>46346116</v>
      </c>
      <c r="FS103" s="1365">
        <f t="shared" si="113"/>
        <v>46346.116000000002</v>
      </c>
      <c r="FV103" s="1364" t="s">
        <v>384</v>
      </c>
      <c r="FW103" s="1366">
        <v>18796894</v>
      </c>
      <c r="FX103" s="1366">
        <v>18322084</v>
      </c>
      <c r="FY103" s="1366">
        <v>18559489</v>
      </c>
      <c r="FZ103" s="1366">
        <v>237405</v>
      </c>
      <c r="GA103" s="1367">
        <f t="shared" si="114"/>
        <v>18796.894</v>
      </c>
      <c r="GB103" s="1367">
        <f t="shared" si="115"/>
        <v>18322.083999999999</v>
      </c>
      <c r="GC103" s="1367">
        <f t="shared" si="116"/>
        <v>18559.489000000001</v>
      </c>
      <c r="GD103" s="1367">
        <f t="shared" si="117"/>
        <v>237.405</v>
      </c>
    </row>
    <row r="104" spans="1:186" ht="15" customHeight="1" x14ac:dyDescent="0.2">
      <c r="A104" s="1364" t="s">
        <v>574</v>
      </c>
      <c r="B104" s="1366">
        <v>159210458</v>
      </c>
      <c r="C104" s="1366">
        <v>55075027</v>
      </c>
      <c r="D104" s="1366">
        <v>104135431</v>
      </c>
      <c r="E104" s="1366">
        <v>18610264</v>
      </c>
      <c r="F104" s="1366">
        <f t="shared" si="59"/>
        <v>164782.82402999999</v>
      </c>
      <c r="G104" s="1366">
        <f t="shared" si="60"/>
        <v>57002.652944999994</v>
      </c>
      <c r="H104" s="1366">
        <f t="shared" si="61"/>
        <v>107780.17108499999</v>
      </c>
      <c r="I104" s="1366">
        <f t="shared" si="62"/>
        <v>19261.623239999997</v>
      </c>
      <c r="Q104" s="1364" t="s">
        <v>574</v>
      </c>
      <c r="R104" s="1366">
        <v>159666208</v>
      </c>
      <c r="S104" s="1366">
        <v>68077216</v>
      </c>
      <c r="T104" s="1366">
        <v>91588992</v>
      </c>
      <c r="U104" s="1366">
        <v>26211833</v>
      </c>
      <c r="V104" s="1365">
        <f t="shared" si="64"/>
        <v>165254.52528</v>
      </c>
      <c r="W104" s="1365">
        <f t="shared" si="65"/>
        <v>70459.918559999991</v>
      </c>
      <c r="X104" s="1365">
        <f t="shared" si="66"/>
        <v>94794.606719999996</v>
      </c>
      <c r="Y104" s="1365">
        <f t="shared" si="67"/>
        <v>27129.247154999997</v>
      </c>
      <c r="AB104" s="1364" t="s">
        <v>393</v>
      </c>
      <c r="AC104" s="1366">
        <v>58825000</v>
      </c>
      <c r="AD104" s="1365">
        <f t="shared" si="68"/>
        <v>60883.874999999993</v>
      </c>
      <c r="AG104" s="1364" t="s">
        <v>870</v>
      </c>
      <c r="AH104" s="1366">
        <v>0</v>
      </c>
      <c r="AI104" s="1366">
        <v>0</v>
      </c>
      <c r="AJ104" s="1366">
        <v>0</v>
      </c>
      <c r="AK104" s="1366">
        <v>0</v>
      </c>
      <c r="AL104" s="1365">
        <f t="shared" si="69"/>
        <v>0</v>
      </c>
      <c r="AM104" s="1365">
        <f t="shared" si="70"/>
        <v>0</v>
      </c>
      <c r="AN104" s="1365">
        <f t="shared" si="71"/>
        <v>0</v>
      </c>
      <c r="AO104" s="1365">
        <f t="shared" si="72"/>
        <v>0</v>
      </c>
      <c r="AR104" s="1364" t="s">
        <v>397</v>
      </c>
      <c r="AS104" s="1365">
        <v>1448220</v>
      </c>
      <c r="AT104" s="1365">
        <f t="shared" si="73"/>
        <v>1498.9077</v>
      </c>
      <c r="AW104" s="1364" t="s">
        <v>474</v>
      </c>
      <c r="AX104" s="1366">
        <v>8000000</v>
      </c>
      <c r="AY104" s="1366">
        <v>0</v>
      </c>
      <c r="AZ104" s="1366">
        <v>0</v>
      </c>
      <c r="BA104" s="1366">
        <v>8000000</v>
      </c>
      <c r="BB104" s="1365">
        <f t="shared" si="74"/>
        <v>8280</v>
      </c>
      <c r="BC104" s="1365">
        <f t="shared" si="75"/>
        <v>0</v>
      </c>
      <c r="BD104" s="1365">
        <f t="shared" si="76"/>
        <v>0</v>
      </c>
      <c r="BE104" s="1365">
        <f t="shared" si="77"/>
        <v>8280</v>
      </c>
      <c r="BH104" s="1364" t="s">
        <v>590</v>
      </c>
      <c r="BI104" s="1365">
        <v>4412500</v>
      </c>
      <c r="BJ104" s="1365">
        <f t="shared" si="78"/>
        <v>4566.9375</v>
      </c>
      <c r="BM104" s="1364" t="s">
        <v>474</v>
      </c>
      <c r="BN104" s="1365">
        <v>8000000</v>
      </c>
      <c r="BO104" s="1365">
        <v>0</v>
      </c>
      <c r="BP104" s="1365">
        <v>0</v>
      </c>
      <c r="BQ104" s="1365">
        <v>8000000</v>
      </c>
      <c r="BR104" s="1365">
        <f t="shared" si="79"/>
        <v>8280</v>
      </c>
      <c r="BS104" s="1365">
        <f t="shared" si="80"/>
        <v>0</v>
      </c>
      <c r="BT104" s="1365">
        <f t="shared" si="81"/>
        <v>0</v>
      </c>
      <c r="BU104" s="1365">
        <f t="shared" si="82"/>
        <v>8280</v>
      </c>
      <c r="BX104" s="1372" t="s">
        <v>399</v>
      </c>
      <c r="BY104" s="1365">
        <v>99079079</v>
      </c>
      <c r="BZ104" s="1365">
        <f t="shared" si="83"/>
        <v>102546.84676499999</v>
      </c>
      <c r="CC104" s="1365" t="s">
        <v>388</v>
      </c>
      <c r="CD104" s="1365">
        <v>103412347</v>
      </c>
      <c r="CE104" s="1365">
        <v>42547447</v>
      </c>
      <c r="CF104" s="1365">
        <v>90082603</v>
      </c>
      <c r="CG104" s="1365">
        <v>13329744</v>
      </c>
      <c r="CH104" s="1365">
        <f t="shared" si="84"/>
        <v>107031.77914499998</v>
      </c>
      <c r="CI104" s="1365">
        <f t="shared" si="85"/>
        <v>44036.607644999996</v>
      </c>
      <c r="CJ104" s="1365">
        <f t="shared" si="86"/>
        <v>93235.494104999991</v>
      </c>
      <c r="CK104" s="1365">
        <f t="shared" si="87"/>
        <v>13796.285039999999</v>
      </c>
      <c r="CN104" s="1372" t="s">
        <v>397</v>
      </c>
      <c r="CO104" s="1365">
        <v>962770</v>
      </c>
      <c r="CP104" s="1365">
        <f t="shared" si="88"/>
        <v>962.77</v>
      </c>
      <c r="CS104" s="1364" t="s">
        <v>386</v>
      </c>
      <c r="CT104" s="1366">
        <v>4492272</v>
      </c>
      <c r="CU104" s="1366">
        <v>4136700</v>
      </c>
      <c r="CV104" s="1366">
        <v>4492272</v>
      </c>
      <c r="CW104" s="1366">
        <v>0</v>
      </c>
      <c r="CX104" s="1365">
        <f t="shared" si="89"/>
        <v>4492.2719999999999</v>
      </c>
      <c r="CY104" s="1365">
        <f t="shared" si="90"/>
        <v>4136.7</v>
      </c>
      <c r="CZ104" s="1365">
        <f t="shared" si="91"/>
        <v>4492.2719999999999</v>
      </c>
      <c r="DA104" s="1365">
        <f t="shared" si="92"/>
        <v>0</v>
      </c>
      <c r="DJ104" s="1372" t="s">
        <v>386</v>
      </c>
      <c r="DK104" s="1365">
        <v>4492272</v>
      </c>
      <c r="DL104" s="1365">
        <v>4492272</v>
      </c>
      <c r="DM104" s="1365">
        <v>0</v>
      </c>
      <c r="DN104" s="1365">
        <v>4492272</v>
      </c>
      <c r="DO104" s="1365">
        <f t="shared" si="94"/>
        <v>4492.2719999999999</v>
      </c>
      <c r="DP104" s="1365">
        <f t="shared" si="95"/>
        <v>4492.2719999999999</v>
      </c>
      <c r="DQ104" s="1365">
        <f t="shared" si="96"/>
        <v>0</v>
      </c>
      <c r="DR104" s="1365">
        <f t="shared" si="97"/>
        <v>4492.2719999999999</v>
      </c>
      <c r="DV104" s="1364" t="s">
        <v>580</v>
      </c>
      <c r="DW104" s="1366">
        <v>142766718</v>
      </c>
      <c r="DX104" s="1373">
        <f t="shared" si="98"/>
        <v>142766.71799999999</v>
      </c>
      <c r="EA104" s="1364" t="s">
        <v>386</v>
      </c>
      <c r="EB104" s="1366">
        <v>4942092</v>
      </c>
      <c r="EC104" s="1366">
        <v>4492272</v>
      </c>
      <c r="ED104" s="1366">
        <v>4942092</v>
      </c>
      <c r="EE104" s="1366">
        <v>0</v>
      </c>
      <c r="EF104" s="1367">
        <f t="shared" si="99"/>
        <v>4942.0919999999996</v>
      </c>
      <c r="EG104" s="1367">
        <f t="shared" si="100"/>
        <v>4492.2719999999999</v>
      </c>
      <c r="EH104" s="1367">
        <f t="shared" si="101"/>
        <v>4942.0919999999996</v>
      </c>
      <c r="EI104" s="1367">
        <f t="shared" si="102"/>
        <v>0</v>
      </c>
      <c r="EL104" s="1372" t="s">
        <v>582</v>
      </c>
      <c r="EM104" s="1365">
        <v>0</v>
      </c>
      <c r="EN104" s="1365">
        <f t="shared" si="103"/>
        <v>0</v>
      </c>
      <c r="EQ104" s="1364" t="s">
        <v>386</v>
      </c>
      <c r="ER104" s="1366">
        <v>4942092</v>
      </c>
      <c r="ES104" s="1366">
        <v>4942092</v>
      </c>
      <c r="ET104" s="1366">
        <v>0</v>
      </c>
      <c r="EU104" s="1366">
        <v>4942092</v>
      </c>
      <c r="EV104" s="1365">
        <f t="shared" si="104"/>
        <v>4942.0919999999996</v>
      </c>
      <c r="EW104" s="1365">
        <f t="shared" si="105"/>
        <v>4942.0919999999996</v>
      </c>
      <c r="EX104" s="1365">
        <f t="shared" si="106"/>
        <v>4942.0919999999996</v>
      </c>
      <c r="EY104" s="1365">
        <f t="shared" si="107"/>
        <v>0</v>
      </c>
      <c r="FB104" s="1372" t="s">
        <v>873</v>
      </c>
      <c r="FC104" s="1365">
        <v>0</v>
      </c>
      <c r="FD104" s="1365">
        <f t="shared" si="108"/>
        <v>0</v>
      </c>
      <c r="FF104" s="1372" t="s">
        <v>385</v>
      </c>
      <c r="FG104" s="1365">
        <v>12439880</v>
      </c>
      <c r="FH104" s="1365">
        <v>12439880</v>
      </c>
      <c r="FI104" s="1365">
        <v>12439880</v>
      </c>
      <c r="FJ104" s="1365">
        <v>0</v>
      </c>
      <c r="FK104" s="1367">
        <f t="shared" si="109"/>
        <v>12439.88</v>
      </c>
      <c r="FL104" s="1367">
        <f t="shared" si="110"/>
        <v>12439.88</v>
      </c>
      <c r="FM104" s="1367">
        <f t="shared" si="111"/>
        <v>12439.88</v>
      </c>
      <c r="FN104" s="1367">
        <f t="shared" si="112"/>
        <v>0</v>
      </c>
      <c r="FQ104" s="1364" t="s">
        <v>391</v>
      </c>
      <c r="FR104" s="1366">
        <v>16931080</v>
      </c>
      <c r="FS104" s="1365">
        <f t="shared" si="113"/>
        <v>16931.080000000002</v>
      </c>
      <c r="FV104" s="1364" t="s">
        <v>385</v>
      </c>
      <c r="FW104" s="1366">
        <v>12830212</v>
      </c>
      <c r="FX104" s="1366">
        <v>12830212</v>
      </c>
      <c r="FY104" s="1366">
        <v>12830212</v>
      </c>
      <c r="FZ104" s="1366">
        <v>0</v>
      </c>
      <c r="GA104" s="1367">
        <f t="shared" si="114"/>
        <v>12830.212</v>
      </c>
      <c r="GB104" s="1367">
        <f t="shared" si="115"/>
        <v>12830.212</v>
      </c>
      <c r="GC104" s="1367">
        <f t="shared" si="116"/>
        <v>12830.212</v>
      </c>
      <c r="GD104" s="1367">
        <f t="shared" si="117"/>
        <v>0</v>
      </c>
    </row>
    <row r="105" spans="1:186" ht="15" customHeight="1" x14ac:dyDescent="0.2">
      <c r="A105" s="1364" t="s">
        <v>575</v>
      </c>
      <c r="B105" s="1366">
        <v>56104597</v>
      </c>
      <c r="C105" s="1366">
        <v>25717990</v>
      </c>
      <c r="D105" s="1366">
        <v>30386607</v>
      </c>
      <c r="E105" s="1366">
        <v>2440000</v>
      </c>
      <c r="F105" s="1366">
        <f t="shared" si="59"/>
        <v>58068.257894999995</v>
      </c>
      <c r="G105" s="1366">
        <f t="shared" si="60"/>
        <v>26618.119650000001</v>
      </c>
      <c r="H105" s="1366">
        <f t="shared" si="61"/>
        <v>31450.138244999998</v>
      </c>
      <c r="I105" s="1366">
        <f t="shared" si="62"/>
        <v>2525.3999999999996</v>
      </c>
      <c r="Q105" s="1364" t="s">
        <v>575</v>
      </c>
      <c r="R105" s="1366">
        <v>56104597</v>
      </c>
      <c r="S105" s="1366">
        <v>35601990</v>
      </c>
      <c r="T105" s="1366">
        <v>20502607</v>
      </c>
      <c r="U105" s="1366">
        <v>4934000</v>
      </c>
      <c r="V105" s="1365">
        <f t="shared" si="64"/>
        <v>58068.257894999995</v>
      </c>
      <c r="W105" s="1365">
        <f t="shared" si="65"/>
        <v>36848.059649999996</v>
      </c>
      <c r="X105" s="1365">
        <f t="shared" si="66"/>
        <v>21220.198245</v>
      </c>
      <c r="Y105" s="1365">
        <f t="shared" si="67"/>
        <v>5106.6899999999996</v>
      </c>
      <c r="AB105" s="1364" t="s">
        <v>394</v>
      </c>
      <c r="AC105" s="1366">
        <v>0</v>
      </c>
      <c r="AD105" s="1365">
        <f t="shared" si="68"/>
        <v>0</v>
      </c>
      <c r="AG105" s="1364" t="s">
        <v>574</v>
      </c>
      <c r="AH105" s="1366">
        <v>161198186</v>
      </c>
      <c r="AI105" s="1366">
        <v>41259774</v>
      </c>
      <c r="AJ105" s="1366">
        <v>77547477</v>
      </c>
      <c r="AK105" s="1366">
        <v>83650709</v>
      </c>
      <c r="AL105" s="1365">
        <f t="shared" si="69"/>
        <v>166840.12250999999</v>
      </c>
      <c r="AM105" s="1365">
        <f t="shared" si="70"/>
        <v>42703.866089999996</v>
      </c>
      <c r="AN105" s="1365">
        <f t="shared" si="71"/>
        <v>80261.638694999987</v>
      </c>
      <c r="AO105" s="1365">
        <f t="shared" si="72"/>
        <v>86578.483815</v>
      </c>
      <c r="AR105" s="1364" t="s">
        <v>582</v>
      </c>
      <c r="AS105" s="1365">
        <v>5533500</v>
      </c>
      <c r="AT105" s="1365">
        <f t="shared" si="73"/>
        <v>5727.1724999999997</v>
      </c>
      <c r="AW105" s="1364" t="s">
        <v>870</v>
      </c>
      <c r="AX105" s="1366">
        <v>0</v>
      </c>
      <c r="AY105" s="1366">
        <v>0</v>
      </c>
      <c r="AZ105" s="1366">
        <v>0</v>
      </c>
      <c r="BA105" s="1366">
        <v>0</v>
      </c>
      <c r="BB105" s="1365">
        <f t="shared" si="74"/>
        <v>0</v>
      </c>
      <c r="BC105" s="1365">
        <f t="shared" si="75"/>
        <v>0</v>
      </c>
      <c r="BD105" s="1365">
        <f t="shared" si="76"/>
        <v>0</v>
      </c>
      <c r="BE105" s="1365">
        <f t="shared" si="77"/>
        <v>0</v>
      </c>
      <c r="BH105" s="1364" t="s">
        <v>402</v>
      </c>
      <c r="BI105" s="1365">
        <v>4412500</v>
      </c>
      <c r="BJ105" s="1365">
        <f t="shared" si="78"/>
        <v>4566.9375</v>
      </c>
      <c r="BM105" s="1364" t="s">
        <v>870</v>
      </c>
      <c r="BN105" s="1365">
        <v>0</v>
      </c>
      <c r="BO105" s="1365">
        <v>0</v>
      </c>
      <c r="BP105" s="1365">
        <v>0</v>
      </c>
      <c r="BQ105" s="1365">
        <v>0</v>
      </c>
      <c r="BR105" s="1365">
        <f t="shared" si="79"/>
        <v>0</v>
      </c>
      <c r="BS105" s="1365">
        <f t="shared" si="80"/>
        <v>0</v>
      </c>
      <c r="BT105" s="1365">
        <f t="shared" si="81"/>
        <v>0</v>
      </c>
      <c r="BU105" s="1365">
        <f t="shared" si="82"/>
        <v>0</v>
      </c>
      <c r="BX105" s="1372" t="s">
        <v>515</v>
      </c>
      <c r="BY105" s="1365">
        <v>90000000</v>
      </c>
      <c r="BZ105" s="1365">
        <f t="shared" si="83"/>
        <v>93150</v>
      </c>
      <c r="CC105" s="1365" t="s">
        <v>474</v>
      </c>
      <c r="CD105" s="1365">
        <v>8000000</v>
      </c>
      <c r="CE105" s="1365">
        <v>0</v>
      </c>
      <c r="CF105" s="1365">
        <v>0</v>
      </c>
      <c r="CG105" s="1365">
        <v>8000000</v>
      </c>
      <c r="CH105" s="1365">
        <f t="shared" si="84"/>
        <v>8280</v>
      </c>
      <c r="CI105" s="1365">
        <f t="shared" si="85"/>
        <v>0</v>
      </c>
      <c r="CJ105" s="1365">
        <f t="shared" si="86"/>
        <v>0</v>
      </c>
      <c r="CK105" s="1365">
        <f t="shared" si="87"/>
        <v>8280</v>
      </c>
      <c r="CN105" s="1372" t="s">
        <v>398</v>
      </c>
      <c r="CO105" s="1365">
        <v>51051</v>
      </c>
      <c r="CP105" s="1365">
        <f t="shared" si="88"/>
        <v>51.051000000000002</v>
      </c>
      <c r="CS105" s="1364" t="s">
        <v>387</v>
      </c>
      <c r="CT105" s="1366">
        <v>597524670</v>
      </c>
      <c r="CU105" s="1366">
        <v>206594699</v>
      </c>
      <c r="CV105" s="1366">
        <v>365320550</v>
      </c>
      <c r="CW105" s="1366">
        <v>232204120</v>
      </c>
      <c r="CX105" s="1365">
        <f t="shared" si="89"/>
        <v>597524.67000000004</v>
      </c>
      <c r="CY105" s="1365">
        <f t="shared" si="90"/>
        <v>206594.69899999999</v>
      </c>
      <c r="CZ105" s="1365">
        <f t="shared" si="91"/>
        <v>365320.55</v>
      </c>
      <c r="DA105" s="1365">
        <f t="shared" si="92"/>
        <v>232204.12</v>
      </c>
      <c r="DF105" s="1376"/>
      <c r="DJ105" s="1372" t="s">
        <v>387</v>
      </c>
      <c r="DK105" s="1365">
        <v>625620150</v>
      </c>
      <c r="DL105" s="1365">
        <v>396416849</v>
      </c>
      <c r="DM105" s="1365">
        <v>229203301</v>
      </c>
      <c r="DN105" s="1365">
        <v>272247226</v>
      </c>
      <c r="DO105" s="1365">
        <f t="shared" si="94"/>
        <v>625620.15</v>
      </c>
      <c r="DP105" s="1365">
        <f t="shared" si="95"/>
        <v>396416.84899999999</v>
      </c>
      <c r="DQ105" s="1365">
        <f t="shared" si="96"/>
        <v>229203.30100000001</v>
      </c>
      <c r="DR105" s="1365">
        <f t="shared" si="97"/>
        <v>272247.22600000002</v>
      </c>
      <c r="DV105" s="1364" t="s">
        <v>393</v>
      </c>
      <c r="DW105" s="1366">
        <v>49406153</v>
      </c>
      <c r="DX105" s="1373">
        <f t="shared" si="98"/>
        <v>49406.152999999998</v>
      </c>
      <c r="EA105" s="1364" t="s">
        <v>387</v>
      </c>
      <c r="EB105" s="1366">
        <v>633813337</v>
      </c>
      <c r="EC105" s="1366">
        <v>326111294</v>
      </c>
      <c r="ED105" s="1366">
        <v>495492538</v>
      </c>
      <c r="EE105" s="1366">
        <v>138320799</v>
      </c>
      <c r="EF105" s="1367">
        <f t="shared" si="99"/>
        <v>633813.33700000006</v>
      </c>
      <c r="EG105" s="1367">
        <f t="shared" si="100"/>
        <v>326111.29399999999</v>
      </c>
      <c r="EH105" s="1367">
        <f t="shared" si="101"/>
        <v>495492.538</v>
      </c>
      <c r="EI105" s="1367">
        <f t="shared" si="102"/>
        <v>138320.799</v>
      </c>
      <c r="EL105" s="1372" t="s">
        <v>398</v>
      </c>
      <c r="EM105" s="1365">
        <v>0</v>
      </c>
      <c r="EN105" s="1365">
        <f t="shared" si="103"/>
        <v>0</v>
      </c>
      <c r="EQ105" s="1364" t="s">
        <v>387</v>
      </c>
      <c r="ER105" s="1366">
        <v>960498848</v>
      </c>
      <c r="ES105" s="1366">
        <v>584625570</v>
      </c>
      <c r="ET105" s="1366">
        <v>375873278</v>
      </c>
      <c r="EU105" s="1366">
        <v>387961140</v>
      </c>
      <c r="EV105" s="1365">
        <f t="shared" si="104"/>
        <v>960498.848</v>
      </c>
      <c r="EW105" s="1365">
        <f t="shared" si="105"/>
        <v>387961.14</v>
      </c>
      <c r="EX105" s="1365">
        <f t="shared" si="106"/>
        <v>584625.56999999995</v>
      </c>
      <c r="EY105" s="1365">
        <f t="shared" si="107"/>
        <v>375873.27799999999</v>
      </c>
      <c r="FB105" s="1372" t="s">
        <v>402</v>
      </c>
      <c r="FC105" s="1365">
        <v>35304067</v>
      </c>
      <c r="FD105" s="1365">
        <f t="shared" si="108"/>
        <v>35304.067000000003</v>
      </c>
      <c r="FF105" s="1372" t="s">
        <v>386</v>
      </c>
      <c r="FG105" s="1365">
        <v>4942092</v>
      </c>
      <c r="FH105" s="1365">
        <v>4942092</v>
      </c>
      <c r="FI105" s="1365">
        <v>4942092</v>
      </c>
      <c r="FJ105" s="1365">
        <v>0</v>
      </c>
      <c r="FK105" s="1367">
        <f t="shared" si="109"/>
        <v>4942.0919999999996</v>
      </c>
      <c r="FL105" s="1367">
        <f t="shared" si="110"/>
        <v>4942.0919999999996</v>
      </c>
      <c r="FM105" s="1367">
        <f t="shared" si="111"/>
        <v>4942.0919999999996</v>
      </c>
      <c r="FN105" s="1367">
        <f t="shared" si="112"/>
        <v>0</v>
      </c>
      <c r="FQ105" s="1364" t="s">
        <v>577</v>
      </c>
      <c r="FR105" s="1366">
        <v>3620874</v>
      </c>
      <c r="FS105" s="1365">
        <f t="shared" si="113"/>
        <v>3620.8739999999998</v>
      </c>
      <c r="FV105" s="1364" t="s">
        <v>386</v>
      </c>
      <c r="FW105" s="1366">
        <v>5966682</v>
      </c>
      <c r="FX105" s="1366">
        <v>5491872</v>
      </c>
      <c r="FY105" s="1366">
        <v>5729277</v>
      </c>
      <c r="FZ105" s="1366">
        <v>237405</v>
      </c>
      <c r="GA105" s="1367">
        <f t="shared" si="114"/>
        <v>5966.6819999999998</v>
      </c>
      <c r="GB105" s="1367">
        <f t="shared" si="115"/>
        <v>5491.8720000000003</v>
      </c>
      <c r="GC105" s="1367">
        <f t="shared" si="116"/>
        <v>5729.277</v>
      </c>
      <c r="GD105" s="1367">
        <f t="shared" si="117"/>
        <v>237.405</v>
      </c>
    </row>
    <row r="106" spans="1:186" ht="15" customHeight="1" x14ac:dyDescent="0.2">
      <c r="A106" s="1364" t="s">
        <v>576</v>
      </c>
      <c r="B106" s="1366">
        <v>3300000</v>
      </c>
      <c r="C106" s="1366">
        <v>1663992</v>
      </c>
      <c r="D106" s="1366">
        <v>1636008</v>
      </c>
      <c r="E106" s="1366">
        <v>685212</v>
      </c>
      <c r="F106" s="1366">
        <f t="shared" si="59"/>
        <v>3415.4999999999995</v>
      </c>
      <c r="G106" s="1366">
        <f t="shared" si="60"/>
        <v>1722.2317199999998</v>
      </c>
      <c r="H106" s="1366">
        <f t="shared" si="61"/>
        <v>1693.26828</v>
      </c>
      <c r="I106" s="1366">
        <f t="shared" si="62"/>
        <v>709.19441999999992</v>
      </c>
      <c r="Q106" s="1364" t="s">
        <v>576</v>
      </c>
      <c r="R106" s="1366">
        <v>2300000</v>
      </c>
      <c r="S106" s="1366">
        <v>1975632</v>
      </c>
      <c r="T106" s="1366">
        <v>324368</v>
      </c>
      <c r="U106" s="1366">
        <v>1450613</v>
      </c>
      <c r="V106" s="1365">
        <f t="shared" si="64"/>
        <v>2380.5</v>
      </c>
      <c r="W106" s="1365">
        <f t="shared" si="65"/>
        <v>2044.7791199999999</v>
      </c>
      <c r="X106" s="1365">
        <f t="shared" si="66"/>
        <v>335.72087999999997</v>
      </c>
      <c r="Y106" s="1365">
        <f t="shared" si="67"/>
        <v>1501.3844549999999</v>
      </c>
      <c r="AB106" s="1364" t="s">
        <v>395</v>
      </c>
      <c r="AC106" s="1366">
        <v>68217099</v>
      </c>
      <c r="AD106" s="1365">
        <f t="shared" si="68"/>
        <v>70604.69746499999</v>
      </c>
      <c r="AG106" s="1364" t="s">
        <v>575</v>
      </c>
      <c r="AH106" s="1366">
        <v>55762750</v>
      </c>
      <c r="AI106" s="1366">
        <v>11025500</v>
      </c>
      <c r="AJ106" s="1366">
        <v>48862654</v>
      </c>
      <c r="AK106" s="1366">
        <v>6900096</v>
      </c>
      <c r="AL106" s="1365">
        <f t="shared" si="69"/>
        <v>57714.446249999994</v>
      </c>
      <c r="AM106" s="1365">
        <f t="shared" si="70"/>
        <v>11411.3925</v>
      </c>
      <c r="AN106" s="1365">
        <f t="shared" si="71"/>
        <v>50572.846890000001</v>
      </c>
      <c r="AO106" s="1365">
        <f t="shared" si="72"/>
        <v>7141.5993599999993</v>
      </c>
      <c r="AR106" s="1364" t="s">
        <v>398</v>
      </c>
      <c r="AS106" s="1365">
        <v>0</v>
      </c>
      <c r="AT106" s="1365">
        <f t="shared" si="73"/>
        <v>0</v>
      </c>
      <c r="AW106" s="1364" t="s">
        <v>574</v>
      </c>
      <c r="AX106" s="1366">
        <v>162731355</v>
      </c>
      <c r="AY106" s="1366">
        <v>93083011</v>
      </c>
      <c r="AZ106" s="1366">
        <v>55800558</v>
      </c>
      <c r="BA106" s="1366">
        <v>69648344</v>
      </c>
      <c r="BB106" s="1365">
        <f t="shared" si="74"/>
        <v>168426.952425</v>
      </c>
      <c r="BC106" s="1365">
        <f t="shared" si="75"/>
        <v>96340.91638499999</v>
      </c>
      <c r="BD106" s="1365">
        <f t="shared" si="76"/>
        <v>57753.577529999995</v>
      </c>
      <c r="BE106" s="1365">
        <f t="shared" si="77"/>
        <v>72086.036039999992</v>
      </c>
      <c r="BH106" s="1364" t="s">
        <v>592</v>
      </c>
      <c r="BI106" s="1365">
        <v>4412500</v>
      </c>
      <c r="BJ106" s="1365">
        <f t="shared" si="78"/>
        <v>4566.9375</v>
      </c>
      <c r="BM106" s="1364" t="s">
        <v>574</v>
      </c>
      <c r="BN106" s="1365">
        <v>164679372</v>
      </c>
      <c r="BO106" s="1365">
        <v>73756270</v>
      </c>
      <c r="BP106" s="1365">
        <v>108457342</v>
      </c>
      <c r="BQ106" s="1365">
        <v>56222030</v>
      </c>
      <c r="BR106" s="1365">
        <f t="shared" si="79"/>
        <v>170443.15002</v>
      </c>
      <c r="BS106" s="1365">
        <f t="shared" si="80"/>
        <v>76337.739449999994</v>
      </c>
      <c r="BT106" s="1365">
        <f t="shared" si="81"/>
        <v>112253.34896999999</v>
      </c>
      <c r="BU106" s="1365">
        <f t="shared" si="82"/>
        <v>58189.801049999995</v>
      </c>
      <c r="BX106" s="1372" t="s">
        <v>896</v>
      </c>
      <c r="BY106" s="1365">
        <v>90000000</v>
      </c>
      <c r="BZ106" s="1365">
        <f t="shared" si="83"/>
        <v>93150</v>
      </c>
      <c r="CC106" s="1365" t="s">
        <v>870</v>
      </c>
      <c r="CD106" s="1365">
        <v>0</v>
      </c>
      <c r="CE106" s="1365">
        <v>0</v>
      </c>
      <c r="CF106" s="1365">
        <v>0</v>
      </c>
      <c r="CG106" s="1365">
        <v>0</v>
      </c>
      <c r="CH106" s="1365">
        <f t="shared" si="84"/>
        <v>0</v>
      </c>
      <c r="CI106" s="1365">
        <f t="shared" si="85"/>
        <v>0</v>
      </c>
      <c r="CJ106" s="1365">
        <f t="shared" si="86"/>
        <v>0</v>
      </c>
      <c r="CK106" s="1365">
        <f t="shared" si="87"/>
        <v>0</v>
      </c>
      <c r="CN106" s="1372" t="s">
        <v>399</v>
      </c>
      <c r="CO106" s="1365">
        <v>11350124</v>
      </c>
      <c r="CP106" s="1365">
        <f t="shared" si="88"/>
        <v>11350.124</v>
      </c>
      <c r="CS106" s="1364" t="s">
        <v>388</v>
      </c>
      <c r="CT106" s="1366">
        <v>102576003</v>
      </c>
      <c r="CU106" s="1366">
        <v>48772525</v>
      </c>
      <c r="CV106" s="1366">
        <v>96056323</v>
      </c>
      <c r="CW106" s="1366">
        <v>6519680</v>
      </c>
      <c r="CX106" s="1365">
        <f t="shared" si="89"/>
        <v>102576.003</v>
      </c>
      <c r="CY106" s="1365">
        <f t="shared" si="90"/>
        <v>48772.525000000001</v>
      </c>
      <c r="CZ106" s="1365">
        <f t="shared" si="91"/>
        <v>96056.323000000004</v>
      </c>
      <c r="DA106" s="1365">
        <f t="shared" si="92"/>
        <v>6519.68</v>
      </c>
      <c r="DJ106" s="1372" t="s">
        <v>388</v>
      </c>
      <c r="DK106" s="1365">
        <v>99536003</v>
      </c>
      <c r="DL106" s="1365">
        <v>93665349</v>
      </c>
      <c r="DM106" s="1365">
        <v>5870654</v>
      </c>
      <c r="DN106" s="1365">
        <v>55581404</v>
      </c>
      <c r="DO106" s="1365">
        <f t="shared" si="94"/>
        <v>99536.002999999997</v>
      </c>
      <c r="DP106" s="1365">
        <f t="shared" si="95"/>
        <v>93665.349000000002</v>
      </c>
      <c r="DQ106" s="1365">
        <f t="shared" si="96"/>
        <v>5870.6540000000005</v>
      </c>
      <c r="DR106" s="1365">
        <f t="shared" si="97"/>
        <v>55581.404000000002</v>
      </c>
      <c r="DV106" s="1364" t="s">
        <v>394</v>
      </c>
      <c r="DW106" s="1366">
        <v>4100000</v>
      </c>
      <c r="DX106" s="1373">
        <f t="shared" si="98"/>
        <v>4100</v>
      </c>
      <c r="EA106" s="1364" t="s">
        <v>388</v>
      </c>
      <c r="EB106" s="1366">
        <v>99099049</v>
      </c>
      <c r="EC106" s="1366">
        <v>63593488</v>
      </c>
      <c r="ED106" s="1366">
        <v>93665349</v>
      </c>
      <c r="EE106" s="1366">
        <v>5433700</v>
      </c>
      <c r="EF106" s="1367">
        <f t="shared" si="99"/>
        <v>99099.048999999999</v>
      </c>
      <c r="EG106" s="1367">
        <f t="shared" si="100"/>
        <v>63593.487999999998</v>
      </c>
      <c r="EH106" s="1367">
        <f t="shared" si="101"/>
        <v>93665.349000000002</v>
      </c>
      <c r="EI106" s="1367">
        <f t="shared" si="102"/>
        <v>5433.7</v>
      </c>
      <c r="EL106" s="1372" t="s">
        <v>399</v>
      </c>
      <c r="EM106" s="1365">
        <v>6944580</v>
      </c>
      <c r="EN106" s="1365">
        <f t="shared" si="103"/>
        <v>6944.58</v>
      </c>
      <c r="EQ106" s="1364" t="s">
        <v>388</v>
      </c>
      <c r="ER106" s="1366">
        <v>100957453</v>
      </c>
      <c r="ES106" s="1366">
        <v>96709419</v>
      </c>
      <c r="ET106" s="1366">
        <v>4248034</v>
      </c>
      <c r="EU106" s="1366">
        <v>71274691</v>
      </c>
      <c r="EV106" s="1365">
        <f t="shared" si="104"/>
        <v>100957.45299999999</v>
      </c>
      <c r="EW106" s="1365">
        <f t="shared" si="105"/>
        <v>71274.691000000006</v>
      </c>
      <c r="EX106" s="1365">
        <f t="shared" si="106"/>
        <v>96709.418999999994</v>
      </c>
      <c r="EY106" s="1365">
        <f t="shared" si="107"/>
        <v>4248.0339999999997</v>
      </c>
      <c r="FB106" s="1372" t="s">
        <v>592</v>
      </c>
      <c r="FC106" s="1365">
        <v>35304067</v>
      </c>
      <c r="FD106" s="1365">
        <f t="shared" si="108"/>
        <v>35304.067000000003</v>
      </c>
      <c r="FF106" s="1372" t="s">
        <v>387</v>
      </c>
      <c r="FG106" s="1365">
        <v>989681146</v>
      </c>
      <c r="FH106" s="1365">
        <v>530002873</v>
      </c>
      <c r="FI106" s="1365">
        <v>624819294</v>
      </c>
      <c r="FJ106" s="1365">
        <v>364861852</v>
      </c>
      <c r="FK106" s="1367">
        <f t="shared" si="109"/>
        <v>989681.14599999995</v>
      </c>
      <c r="FL106" s="1367">
        <f t="shared" si="110"/>
        <v>530002.87300000002</v>
      </c>
      <c r="FM106" s="1367">
        <f t="shared" si="111"/>
        <v>624819.29399999999</v>
      </c>
      <c r="FN106" s="1367">
        <f t="shared" si="112"/>
        <v>364861.85200000001</v>
      </c>
      <c r="FQ106" s="1364" t="s">
        <v>578</v>
      </c>
      <c r="FR106" s="1366">
        <v>21016446</v>
      </c>
      <c r="FS106" s="1365">
        <f t="shared" si="113"/>
        <v>21016.446</v>
      </c>
      <c r="FV106" s="1364" t="s">
        <v>387</v>
      </c>
      <c r="FW106" s="1366">
        <v>693707409</v>
      </c>
      <c r="FX106" s="1366">
        <v>610276416</v>
      </c>
      <c r="FY106" s="1366">
        <v>616654083</v>
      </c>
      <c r="FZ106" s="1366">
        <v>77053326</v>
      </c>
      <c r="GA106" s="1367">
        <f t="shared" si="114"/>
        <v>693707.40899999999</v>
      </c>
      <c r="GB106" s="1367">
        <f t="shared" si="115"/>
        <v>610276.41599999997</v>
      </c>
      <c r="GC106" s="1367">
        <f t="shared" si="116"/>
        <v>616654.08299999998</v>
      </c>
      <c r="GD106" s="1367">
        <f t="shared" si="117"/>
        <v>77053.326000000001</v>
      </c>
    </row>
    <row r="107" spans="1:186" ht="15" customHeight="1" x14ac:dyDescent="0.2">
      <c r="A107" s="1364" t="s">
        <v>389</v>
      </c>
      <c r="B107" s="1366">
        <v>5727584</v>
      </c>
      <c r="C107" s="1366">
        <v>4227582</v>
      </c>
      <c r="D107" s="1366">
        <v>1500002</v>
      </c>
      <c r="E107" s="1366">
        <v>4227582</v>
      </c>
      <c r="F107" s="1366">
        <f t="shared" si="59"/>
        <v>5928.0494399999998</v>
      </c>
      <c r="G107" s="1366">
        <f t="shared" si="60"/>
        <v>4375.5473700000002</v>
      </c>
      <c r="H107" s="1366">
        <f t="shared" si="61"/>
        <v>1552.5020699999998</v>
      </c>
      <c r="I107" s="1366">
        <f t="shared" si="62"/>
        <v>4375.5473700000002</v>
      </c>
      <c r="Q107" s="1364" t="s">
        <v>389</v>
      </c>
      <c r="R107" s="1366">
        <v>21784561</v>
      </c>
      <c r="S107" s="1366">
        <v>6548082</v>
      </c>
      <c r="T107" s="1366">
        <v>15236479</v>
      </c>
      <c r="U107" s="1366">
        <v>5001082</v>
      </c>
      <c r="V107" s="1365">
        <f t="shared" si="64"/>
        <v>22547.020635000001</v>
      </c>
      <c r="W107" s="1365">
        <f t="shared" si="65"/>
        <v>6777.26487</v>
      </c>
      <c r="X107" s="1365">
        <f t="shared" si="66"/>
        <v>15769.755764999998</v>
      </c>
      <c r="Y107" s="1365">
        <f t="shared" si="67"/>
        <v>5176.1198699999995</v>
      </c>
      <c r="AB107" s="1364" t="s">
        <v>396</v>
      </c>
      <c r="AC107" s="1366">
        <v>0</v>
      </c>
      <c r="AD107" s="1365">
        <f t="shared" si="68"/>
        <v>0</v>
      </c>
      <c r="AG107" s="1364" t="s">
        <v>576</v>
      </c>
      <c r="AH107" s="1366">
        <v>2503154</v>
      </c>
      <c r="AI107" s="1366">
        <v>1762253</v>
      </c>
      <c r="AJ107" s="1366">
        <v>2239394</v>
      </c>
      <c r="AK107" s="1366">
        <v>263760</v>
      </c>
      <c r="AL107" s="1365">
        <f t="shared" si="69"/>
        <v>2590.7643899999998</v>
      </c>
      <c r="AM107" s="1365">
        <f t="shared" si="70"/>
        <v>1823.9318549999998</v>
      </c>
      <c r="AN107" s="1365">
        <f t="shared" si="71"/>
        <v>2317.7727899999995</v>
      </c>
      <c r="AO107" s="1365">
        <f t="shared" si="72"/>
        <v>272.99159999999995</v>
      </c>
      <c r="AR107" s="1364" t="s">
        <v>399</v>
      </c>
      <c r="AS107" s="1365">
        <v>1775469</v>
      </c>
      <c r="AT107" s="1365">
        <f t="shared" si="73"/>
        <v>1837.6104149999999</v>
      </c>
      <c r="AW107" s="1364" t="s">
        <v>575</v>
      </c>
      <c r="AX107" s="1366">
        <v>67623662</v>
      </c>
      <c r="AY107" s="1366">
        <v>64394654</v>
      </c>
      <c r="AZ107" s="1366">
        <v>17834500</v>
      </c>
      <c r="BA107" s="1366">
        <v>3229008</v>
      </c>
      <c r="BB107" s="1365">
        <f t="shared" si="74"/>
        <v>69990.49016999999</v>
      </c>
      <c r="BC107" s="1365">
        <f t="shared" si="75"/>
        <v>66648.466889999996</v>
      </c>
      <c r="BD107" s="1365">
        <f t="shared" si="76"/>
        <v>18458.707499999997</v>
      </c>
      <c r="BE107" s="1365">
        <f t="shared" si="77"/>
        <v>3342.0232799999994</v>
      </c>
      <c r="BM107" s="1364" t="s">
        <v>575</v>
      </c>
      <c r="BN107" s="1365">
        <v>70043662</v>
      </c>
      <c r="BO107" s="1365">
        <v>24100990</v>
      </c>
      <c r="BP107" s="1365">
        <v>70043654</v>
      </c>
      <c r="BQ107" s="1365">
        <v>8</v>
      </c>
      <c r="BR107" s="1365">
        <f t="shared" si="79"/>
        <v>72495.190169999987</v>
      </c>
      <c r="BS107" s="1365">
        <f t="shared" si="80"/>
        <v>24944.524649999999</v>
      </c>
      <c r="BT107" s="1365">
        <f t="shared" si="81"/>
        <v>72495.181889999993</v>
      </c>
      <c r="BU107" s="1365">
        <f t="shared" si="82"/>
        <v>8.2799999999999992E-3</v>
      </c>
      <c r="BX107" s="1372" t="s">
        <v>400</v>
      </c>
      <c r="BY107" s="1365">
        <v>9079079</v>
      </c>
      <c r="BZ107" s="1365">
        <f t="shared" si="83"/>
        <v>9396.8467649999984</v>
      </c>
      <c r="CC107" s="1365" t="s">
        <v>574</v>
      </c>
      <c r="CD107" s="1365">
        <v>165588780</v>
      </c>
      <c r="CE107" s="1365">
        <v>83792503</v>
      </c>
      <c r="CF107" s="1365">
        <v>120101659</v>
      </c>
      <c r="CG107" s="1365">
        <v>45487121</v>
      </c>
      <c r="CH107" s="1365">
        <f t="shared" ref="CH107:CH152" si="118">+CD107/$CJ$1*$CK$1</f>
        <v>171384.38729999997</v>
      </c>
      <c r="CI107" s="1365">
        <f t="shared" ref="CI107:CI152" si="119">+CE107/$CJ$1*$CK$1</f>
        <v>86725.240604999984</v>
      </c>
      <c r="CJ107" s="1365">
        <f t="shared" ref="CJ107:CJ152" si="120">+CF107/$CJ$1*$CK$1</f>
        <v>124305.21706499999</v>
      </c>
      <c r="CK107" s="1365">
        <f t="shared" ref="CK107:CK152" si="121">+CG107/$CJ$1*$CK$1</f>
        <v>47079.170234999998</v>
      </c>
      <c r="CN107" s="1372" t="s">
        <v>400</v>
      </c>
      <c r="CO107" s="1365">
        <v>11350124</v>
      </c>
      <c r="CP107" s="1365">
        <f t="shared" si="88"/>
        <v>11350.124</v>
      </c>
      <c r="CS107" s="1364" t="s">
        <v>474</v>
      </c>
      <c r="CT107" s="1366">
        <v>8000000</v>
      </c>
      <c r="CU107" s="1366">
        <v>0</v>
      </c>
      <c r="CV107" s="1366">
        <v>0</v>
      </c>
      <c r="CW107" s="1366">
        <v>8000000</v>
      </c>
      <c r="CX107" s="1365">
        <f t="shared" si="89"/>
        <v>8000</v>
      </c>
      <c r="CY107" s="1365">
        <f t="shared" si="90"/>
        <v>0</v>
      </c>
      <c r="CZ107" s="1365">
        <f t="shared" si="91"/>
        <v>0</v>
      </c>
      <c r="DA107" s="1365">
        <f t="shared" si="92"/>
        <v>8000</v>
      </c>
      <c r="DJ107" s="1372" t="s">
        <v>474</v>
      </c>
      <c r="DK107" s="1365">
        <v>25100000</v>
      </c>
      <c r="DL107" s="1365">
        <v>0</v>
      </c>
      <c r="DM107" s="1365">
        <v>25100000</v>
      </c>
      <c r="DN107" s="1365">
        <v>0</v>
      </c>
      <c r="DO107" s="1365">
        <f t="shared" si="94"/>
        <v>25100</v>
      </c>
      <c r="DP107" s="1365">
        <f t="shared" si="95"/>
        <v>0</v>
      </c>
      <c r="DQ107" s="1365">
        <f t="shared" si="96"/>
        <v>25100</v>
      </c>
      <c r="DR107" s="1365">
        <f t="shared" si="97"/>
        <v>0</v>
      </c>
      <c r="DV107" s="1364" t="s">
        <v>395</v>
      </c>
      <c r="DW107" s="1366">
        <v>89260565</v>
      </c>
      <c r="DX107" s="1373">
        <f t="shared" si="98"/>
        <v>89260.565000000002</v>
      </c>
      <c r="EA107" s="1364" t="s">
        <v>474</v>
      </c>
      <c r="EB107" s="1366">
        <v>24686596</v>
      </c>
      <c r="EC107" s="1366">
        <v>0</v>
      </c>
      <c r="ED107" s="1366">
        <v>0</v>
      </c>
      <c r="EE107" s="1366">
        <v>24686596</v>
      </c>
      <c r="EF107" s="1367">
        <f t="shared" si="99"/>
        <v>24686.596000000001</v>
      </c>
      <c r="EG107" s="1367">
        <f t="shared" si="100"/>
        <v>0</v>
      </c>
      <c r="EH107" s="1367">
        <f t="shared" si="101"/>
        <v>0</v>
      </c>
      <c r="EI107" s="1367">
        <f t="shared" si="102"/>
        <v>24686.596000000001</v>
      </c>
      <c r="EL107" s="1372" t="s">
        <v>400</v>
      </c>
      <c r="EM107" s="1365">
        <v>6944580</v>
      </c>
      <c r="EN107" s="1365">
        <f t="shared" si="103"/>
        <v>6944.58</v>
      </c>
      <c r="EQ107" s="1364" t="s">
        <v>474</v>
      </c>
      <c r="ER107" s="1366">
        <v>26000000</v>
      </c>
      <c r="ES107" s="1366">
        <v>0</v>
      </c>
      <c r="ET107" s="1366">
        <v>26000000</v>
      </c>
      <c r="EU107" s="1366">
        <v>0</v>
      </c>
      <c r="EV107" s="1365">
        <f t="shared" si="104"/>
        <v>26000</v>
      </c>
      <c r="EW107" s="1365">
        <f t="shared" si="105"/>
        <v>0</v>
      </c>
      <c r="EX107" s="1365">
        <f t="shared" si="106"/>
        <v>0</v>
      </c>
      <c r="EY107" s="1365">
        <f t="shared" si="107"/>
        <v>26000</v>
      </c>
      <c r="FD107" s="1365"/>
      <c r="FF107" s="1372" t="s">
        <v>388</v>
      </c>
      <c r="FG107" s="1365">
        <v>99942149</v>
      </c>
      <c r="FH107" s="1365">
        <v>81227496</v>
      </c>
      <c r="FI107" s="1365">
        <v>99251949</v>
      </c>
      <c r="FJ107" s="1365">
        <v>690200</v>
      </c>
      <c r="FK107" s="1367">
        <f t="shared" si="109"/>
        <v>99942.149000000005</v>
      </c>
      <c r="FL107" s="1367">
        <f t="shared" si="110"/>
        <v>81227.495999999999</v>
      </c>
      <c r="FM107" s="1367">
        <f t="shared" si="111"/>
        <v>99251.948999999993</v>
      </c>
      <c r="FN107" s="1367">
        <f t="shared" si="112"/>
        <v>690.2</v>
      </c>
      <c r="FQ107" s="1364" t="s">
        <v>475</v>
      </c>
      <c r="FR107" s="1366">
        <v>4777716</v>
      </c>
      <c r="FS107" s="1365">
        <f t="shared" si="113"/>
        <v>4777.7160000000003</v>
      </c>
      <c r="FV107" s="1364" t="s">
        <v>388</v>
      </c>
      <c r="FW107" s="1366">
        <v>110689360</v>
      </c>
      <c r="FX107" s="1366">
        <v>91387359</v>
      </c>
      <c r="FY107" s="1366">
        <v>91512739</v>
      </c>
      <c r="FZ107" s="1366">
        <v>19176621</v>
      </c>
      <c r="GA107" s="1367">
        <f t="shared" si="114"/>
        <v>110689.36</v>
      </c>
      <c r="GB107" s="1367">
        <f t="shared" si="115"/>
        <v>91387.358999999997</v>
      </c>
      <c r="GC107" s="1367">
        <f t="shared" si="116"/>
        <v>91512.739000000001</v>
      </c>
      <c r="GD107" s="1367">
        <f t="shared" si="117"/>
        <v>19176.620999999999</v>
      </c>
    </row>
    <row r="108" spans="1:186" ht="15" customHeight="1" x14ac:dyDescent="0.2">
      <c r="A108" s="1364" t="s">
        <v>390</v>
      </c>
      <c r="B108" s="1366">
        <v>791977568</v>
      </c>
      <c r="C108" s="1366">
        <v>647146000</v>
      </c>
      <c r="D108" s="1366">
        <v>144831568</v>
      </c>
      <c r="E108" s="1366">
        <v>63647631</v>
      </c>
      <c r="F108" s="1366">
        <f t="shared" si="59"/>
        <v>819696.78287999996</v>
      </c>
      <c r="G108" s="1366">
        <f t="shared" si="60"/>
        <v>669796.11</v>
      </c>
      <c r="H108" s="1366">
        <f t="shared" si="61"/>
        <v>149900.67288</v>
      </c>
      <c r="I108" s="1366">
        <f t="shared" si="62"/>
        <v>65875.298085000002</v>
      </c>
      <c r="Q108" s="1364" t="s">
        <v>390</v>
      </c>
      <c r="R108" s="1366">
        <v>740377568</v>
      </c>
      <c r="S108" s="1366">
        <v>600752250</v>
      </c>
      <c r="T108" s="1366">
        <v>139625318</v>
      </c>
      <c r="U108" s="1366">
        <v>85010794</v>
      </c>
      <c r="V108" s="1365">
        <f t="shared" si="64"/>
        <v>766290.78287999996</v>
      </c>
      <c r="W108" s="1365">
        <f t="shared" si="65"/>
        <v>621778.57874999999</v>
      </c>
      <c r="X108" s="1365">
        <f t="shared" si="66"/>
        <v>144512.20413</v>
      </c>
      <c r="Y108" s="1365">
        <f t="shared" si="67"/>
        <v>87986.171789999993</v>
      </c>
      <c r="AB108" s="1364" t="s">
        <v>581</v>
      </c>
      <c r="AC108" s="1366">
        <v>205978</v>
      </c>
      <c r="AD108" s="1365">
        <f t="shared" si="68"/>
        <v>213.18723</v>
      </c>
      <c r="AG108" s="1364" t="s">
        <v>389</v>
      </c>
      <c r="AH108" s="1366">
        <v>24111714</v>
      </c>
      <c r="AI108" s="1366">
        <v>10919932</v>
      </c>
      <c r="AJ108" s="1366">
        <v>15129021</v>
      </c>
      <c r="AK108" s="1366">
        <v>8982693</v>
      </c>
      <c r="AL108" s="1365">
        <f t="shared" si="69"/>
        <v>24955.623989999996</v>
      </c>
      <c r="AM108" s="1365">
        <f t="shared" si="70"/>
        <v>11302.12962</v>
      </c>
      <c r="AN108" s="1365">
        <f t="shared" si="71"/>
        <v>15658.536735</v>
      </c>
      <c r="AO108" s="1365">
        <f t="shared" si="72"/>
        <v>9297.0872549999985</v>
      </c>
      <c r="AR108" s="1364" t="s">
        <v>400</v>
      </c>
      <c r="AS108" s="1365">
        <v>1775469</v>
      </c>
      <c r="AT108" s="1365">
        <f t="shared" si="73"/>
        <v>1837.6104149999999</v>
      </c>
      <c r="AW108" s="1364" t="s">
        <v>576</v>
      </c>
      <c r="AX108" s="1366">
        <v>2503154</v>
      </c>
      <c r="AY108" s="1366">
        <v>2503154</v>
      </c>
      <c r="AZ108" s="1366">
        <v>2371274</v>
      </c>
      <c r="BA108" s="1366">
        <v>0</v>
      </c>
      <c r="BB108" s="1365">
        <f t="shared" si="74"/>
        <v>2590.7643899999998</v>
      </c>
      <c r="BC108" s="1365">
        <f t="shared" si="75"/>
        <v>2590.7643899999998</v>
      </c>
      <c r="BD108" s="1365">
        <f t="shared" si="76"/>
        <v>2454.2685899999997</v>
      </c>
      <c r="BE108" s="1365">
        <f t="shared" si="77"/>
        <v>0</v>
      </c>
      <c r="BM108" s="1364" t="s">
        <v>576</v>
      </c>
      <c r="BN108" s="1365">
        <v>2503154</v>
      </c>
      <c r="BO108" s="1365">
        <v>2371274</v>
      </c>
      <c r="BP108" s="1365">
        <v>2503154</v>
      </c>
      <c r="BQ108" s="1365">
        <v>0</v>
      </c>
      <c r="BR108" s="1365">
        <f t="shared" si="79"/>
        <v>2590.7643899999998</v>
      </c>
      <c r="BS108" s="1365">
        <f t="shared" si="80"/>
        <v>2454.2685899999997</v>
      </c>
      <c r="BT108" s="1365">
        <f t="shared" si="81"/>
        <v>2590.7643899999998</v>
      </c>
      <c r="BU108" s="1365">
        <f t="shared" si="82"/>
        <v>0</v>
      </c>
      <c r="BX108" s="1372" t="s">
        <v>509</v>
      </c>
      <c r="BY108" s="1365">
        <v>9079079</v>
      </c>
      <c r="BZ108" s="1365">
        <f t="shared" si="83"/>
        <v>9396.8467649999984</v>
      </c>
      <c r="CC108" s="1365" t="s">
        <v>575</v>
      </c>
      <c r="CD108" s="1365">
        <v>70334883</v>
      </c>
      <c r="CE108" s="1365">
        <v>31514701</v>
      </c>
      <c r="CF108" s="1365">
        <v>70334875</v>
      </c>
      <c r="CG108" s="1365">
        <v>8</v>
      </c>
      <c r="CH108" s="1365">
        <f t="shared" si="118"/>
        <v>72796.603904999996</v>
      </c>
      <c r="CI108" s="1365">
        <f t="shared" si="119"/>
        <v>32617.715534999999</v>
      </c>
      <c r="CJ108" s="1365">
        <f t="shared" si="120"/>
        <v>72796.595624999987</v>
      </c>
      <c r="CK108" s="1365">
        <f t="shared" si="121"/>
        <v>8.2799999999999992E-3</v>
      </c>
      <c r="CN108" s="1372" t="s">
        <v>509</v>
      </c>
      <c r="CO108" s="1365">
        <v>11350124</v>
      </c>
      <c r="CP108" s="1365">
        <f t="shared" si="88"/>
        <v>11350.124</v>
      </c>
      <c r="CS108" s="1364" t="s">
        <v>870</v>
      </c>
      <c r="CT108" s="1366">
        <v>0</v>
      </c>
      <c r="CU108" s="1366">
        <v>0</v>
      </c>
      <c r="CV108" s="1366">
        <v>0</v>
      </c>
      <c r="CW108" s="1366">
        <v>0</v>
      </c>
      <c r="CX108" s="1365">
        <f t="shared" si="89"/>
        <v>0</v>
      </c>
      <c r="CY108" s="1365">
        <f t="shared" si="90"/>
        <v>0</v>
      </c>
      <c r="CZ108" s="1365">
        <f t="shared" si="91"/>
        <v>0</v>
      </c>
      <c r="DA108" s="1365">
        <f t="shared" si="92"/>
        <v>0</v>
      </c>
      <c r="DJ108" s="1372" t="s">
        <v>870</v>
      </c>
      <c r="DK108" s="1365">
        <v>0</v>
      </c>
      <c r="DL108" s="1365">
        <v>0</v>
      </c>
      <c r="DM108" s="1365">
        <v>0</v>
      </c>
      <c r="DN108" s="1365">
        <v>0</v>
      </c>
      <c r="DO108" s="1365">
        <f t="shared" si="94"/>
        <v>0</v>
      </c>
      <c r="DP108" s="1365">
        <f t="shared" si="95"/>
        <v>0</v>
      </c>
      <c r="DQ108" s="1365">
        <f t="shared" si="96"/>
        <v>0</v>
      </c>
      <c r="DR108" s="1365">
        <f t="shared" si="97"/>
        <v>0</v>
      </c>
      <c r="DV108" s="1364" t="s">
        <v>396</v>
      </c>
      <c r="DW108" s="1366">
        <v>0</v>
      </c>
      <c r="DX108" s="1373">
        <f t="shared" si="98"/>
        <v>0</v>
      </c>
      <c r="EA108" s="1364" t="s">
        <v>870</v>
      </c>
      <c r="EB108" s="1366">
        <v>0</v>
      </c>
      <c r="EC108" s="1366">
        <v>0</v>
      </c>
      <c r="ED108" s="1366">
        <v>0</v>
      </c>
      <c r="EE108" s="1366">
        <v>0</v>
      </c>
      <c r="EF108" s="1367">
        <f t="shared" si="99"/>
        <v>0</v>
      </c>
      <c r="EG108" s="1367">
        <f t="shared" si="100"/>
        <v>0</v>
      </c>
      <c r="EH108" s="1367">
        <f t="shared" si="101"/>
        <v>0</v>
      </c>
      <c r="EI108" s="1367">
        <f t="shared" si="102"/>
        <v>0</v>
      </c>
      <c r="EL108" s="1372" t="s">
        <v>509</v>
      </c>
      <c r="EM108" s="1365">
        <v>6944580</v>
      </c>
      <c r="EN108" s="1365">
        <f t="shared" si="103"/>
        <v>6944.58</v>
      </c>
      <c r="EQ108" s="1364" t="s">
        <v>870</v>
      </c>
      <c r="ER108" s="1366">
        <v>0</v>
      </c>
      <c r="ES108" s="1366">
        <v>0</v>
      </c>
      <c r="ET108" s="1366">
        <v>0</v>
      </c>
      <c r="EU108" s="1366">
        <v>0</v>
      </c>
      <c r="EV108" s="1365">
        <f t="shared" si="104"/>
        <v>0</v>
      </c>
      <c r="EW108" s="1365">
        <f t="shared" si="105"/>
        <v>0</v>
      </c>
      <c r="EX108" s="1365">
        <f t="shared" si="106"/>
        <v>0</v>
      </c>
      <c r="EY108" s="1365">
        <f t="shared" si="107"/>
        <v>0</v>
      </c>
      <c r="FD108" s="1365"/>
      <c r="FF108" s="1372" t="s">
        <v>474</v>
      </c>
      <c r="FG108" s="1365">
        <v>26000000</v>
      </c>
      <c r="FH108" s="1365">
        <v>0</v>
      </c>
      <c r="FI108" s="1365">
        <v>0</v>
      </c>
      <c r="FJ108" s="1365">
        <v>26000000</v>
      </c>
      <c r="FK108" s="1367">
        <f t="shared" si="109"/>
        <v>26000</v>
      </c>
      <c r="FL108" s="1367">
        <f t="shared" si="110"/>
        <v>0</v>
      </c>
      <c r="FM108" s="1367">
        <f t="shared" si="111"/>
        <v>0</v>
      </c>
      <c r="FN108" s="1367">
        <f t="shared" si="112"/>
        <v>26000</v>
      </c>
      <c r="FQ108" s="1364" t="s">
        <v>579</v>
      </c>
      <c r="FR108" s="1366">
        <v>23367</v>
      </c>
      <c r="FS108" s="1365">
        <f t="shared" si="113"/>
        <v>23.367000000000001</v>
      </c>
      <c r="FV108" s="1364" t="s">
        <v>474</v>
      </c>
      <c r="FW108" s="1366">
        <v>44537275</v>
      </c>
      <c r="FX108" s="1366">
        <v>9738124</v>
      </c>
      <c r="FY108" s="1366">
        <v>9738124</v>
      </c>
      <c r="FZ108" s="1366">
        <v>34799151</v>
      </c>
      <c r="GA108" s="1367">
        <f t="shared" si="114"/>
        <v>44537.275000000001</v>
      </c>
      <c r="GB108" s="1367">
        <f t="shared" si="115"/>
        <v>9738.1239999999998</v>
      </c>
      <c r="GC108" s="1367">
        <f t="shared" si="116"/>
        <v>9738.1239999999998</v>
      </c>
      <c r="GD108" s="1367">
        <f t="shared" si="117"/>
        <v>34799.150999999998</v>
      </c>
    </row>
    <row r="109" spans="1:186" ht="15" customHeight="1" x14ac:dyDescent="0.2">
      <c r="A109" s="1364" t="s">
        <v>391</v>
      </c>
      <c r="B109" s="1366">
        <v>656797568</v>
      </c>
      <c r="C109" s="1366">
        <v>570266000</v>
      </c>
      <c r="D109" s="1366">
        <v>86531568</v>
      </c>
      <c r="E109" s="1366">
        <v>56732254</v>
      </c>
      <c r="F109" s="1366">
        <f t="shared" si="59"/>
        <v>679785.48287999991</v>
      </c>
      <c r="G109" s="1366">
        <f t="shared" si="60"/>
        <v>590225.30999999994</v>
      </c>
      <c r="H109" s="1366">
        <f t="shared" si="61"/>
        <v>89560.172879999998</v>
      </c>
      <c r="I109" s="1366">
        <f t="shared" si="62"/>
        <v>58717.882889999993</v>
      </c>
      <c r="Q109" s="1364" t="s">
        <v>391</v>
      </c>
      <c r="R109" s="1366">
        <v>605197568</v>
      </c>
      <c r="S109" s="1366">
        <v>518666000</v>
      </c>
      <c r="T109" s="1366">
        <v>86531568</v>
      </c>
      <c r="U109" s="1366">
        <v>75328657</v>
      </c>
      <c r="V109" s="1365">
        <f t="shared" si="64"/>
        <v>626379.48287999991</v>
      </c>
      <c r="W109" s="1365">
        <f t="shared" si="65"/>
        <v>536819.30999999994</v>
      </c>
      <c r="X109" s="1365">
        <f t="shared" si="66"/>
        <v>89560.172879999998</v>
      </c>
      <c r="Y109" s="1365">
        <f t="shared" si="67"/>
        <v>77965.159994999995</v>
      </c>
      <c r="AB109" s="1364" t="s">
        <v>397</v>
      </c>
      <c r="AC109" s="1366">
        <v>205978</v>
      </c>
      <c r="AD109" s="1365">
        <f t="shared" si="68"/>
        <v>213.18723</v>
      </c>
      <c r="AG109" s="1380" t="s">
        <v>390</v>
      </c>
      <c r="AH109" s="1381">
        <v>642645496</v>
      </c>
      <c r="AI109" s="1381">
        <v>188863984</v>
      </c>
      <c r="AJ109" s="1381">
        <v>524560131</v>
      </c>
      <c r="AK109" s="1381">
        <v>118085365</v>
      </c>
      <c r="AL109" s="1382">
        <f t="shared" si="69"/>
        <v>665138.08835999994</v>
      </c>
      <c r="AM109" s="1382">
        <f t="shared" si="70"/>
        <v>195474.22343999997</v>
      </c>
      <c r="AN109" s="1382">
        <f t="shared" si="71"/>
        <v>542919.73558500002</v>
      </c>
      <c r="AO109" s="1382">
        <f t="shared" si="72"/>
        <v>122218.35277499999</v>
      </c>
      <c r="AR109" s="1364" t="s">
        <v>509</v>
      </c>
      <c r="AS109" s="1365">
        <v>1775469</v>
      </c>
      <c r="AT109" s="1365">
        <f t="shared" si="73"/>
        <v>1837.6104149999999</v>
      </c>
      <c r="AW109" s="1364" t="s">
        <v>389</v>
      </c>
      <c r="AX109" s="1366">
        <v>143519382</v>
      </c>
      <c r="AY109" s="1366">
        <v>16276420</v>
      </c>
      <c r="AZ109" s="1366">
        <v>15502920</v>
      </c>
      <c r="BA109" s="1366">
        <v>127242962</v>
      </c>
      <c r="BB109" s="1365">
        <f t="shared" si="74"/>
        <v>148542.56036999999</v>
      </c>
      <c r="BC109" s="1365">
        <f t="shared" si="75"/>
        <v>16846.094699999998</v>
      </c>
      <c r="BD109" s="1365">
        <f t="shared" si="76"/>
        <v>16045.522199999999</v>
      </c>
      <c r="BE109" s="1365">
        <f t="shared" si="77"/>
        <v>131696.46566999998</v>
      </c>
      <c r="BM109" s="1364" t="s">
        <v>389</v>
      </c>
      <c r="BN109" s="1365">
        <v>144704367</v>
      </c>
      <c r="BO109" s="1365">
        <v>16546669</v>
      </c>
      <c r="BP109" s="1365">
        <v>31202567</v>
      </c>
      <c r="BQ109" s="1365">
        <v>113501800</v>
      </c>
      <c r="BR109" s="1365">
        <f t="shared" si="79"/>
        <v>149769.01984499997</v>
      </c>
      <c r="BS109" s="1365">
        <f t="shared" si="80"/>
        <v>17125.802415000002</v>
      </c>
      <c r="BT109" s="1365">
        <f t="shared" si="81"/>
        <v>32294.656844999998</v>
      </c>
      <c r="BU109" s="1365">
        <f t="shared" si="82"/>
        <v>117474.363</v>
      </c>
      <c r="BX109" s="1579" t="s">
        <v>609</v>
      </c>
      <c r="BY109" s="1578">
        <v>29181009</v>
      </c>
      <c r="BZ109" s="1578">
        <f t="shared" si="83"/>
        <v>30202.344314999995</v>
      </c>
      <c r="CC109" s="1365" t="s">
        <v>576</v>
      </c>
      <c r="CD109" s="1365">
        <v>4263734</v>
      </c>
      <c r="CE109" s="1365">
        <v>2371274</v>
      </c>
      <c r="CF109" s="1365">
        <v>2503154</v>
      </c>
      <c r="CG109" s="1365">
        <v>1760580</v>
      </c>
      <c r="CH109" s="1365">
        <f t="shared" si="118"/>
        <v>4412.9646899999998</v>
      </c>
      <c r="CI109" s="1365">
        <f t="shared" si="119"/>
        <v>2454.2685899999997</v>
      </c>
      <c r="CJ109" s="1365">
        <f t="shared" si="120"/>
        <v>2590.7643899999998</v>
      </c>
      <c r="CK109" s="1365">
        <f t="shared" si="121"/>
        <v>1822.2002999999997</v>
      </c>
      <c r="CN109" s="1372" t="s">
        <v>609</v>
      </c>
      <c r="CO109" s="1365">
        <v>78596793</v>
      </c>
      <c r="CP109" s="1365">
        <f t="shared" si="88"/>
        <v>78596.793000000005</v>
      </c>
      <c r="CS109" s="1364" t="s">
        <v>574</v>
      </c>
      <c r="CT109" s="1366">
        <v>166458593</v>
      </c>
      <c r="CU109" s="1366">
        <v>94098601</v>
      </c>
      <c r="CV109" s="1366">
        <v>122450951</v>
      </c>
      <c r="CW109" s="1366">
        <v>44007642</v>
      </c>
      <c r="CX109" s="1365">
        <f t="shared" si="89"/>
        <v>166458.59299999999</v>
      </c>
      <c r="CY109" s="1365">
        <f t="shared" si="90"/>
        <v>94098.600999999995</v>
      </c>
      <c r="CZ109" s="1365">
        <f t="shared" si="91"/>
        <v>122450.951</v>
      </c>
      <c r="DA109" s="1365">
        <f t="shared" si="92"/>
        <v>44007.642</v>
      </c>
      <c r="DJ109" s="1372" t="s">
        <v>574</v>
      </c>
      <c r="DK109" s="1365">
        <v>167333765</v>
      </c>
      <c r="DL109" s="1365">
        <v>134700217</v>
      </c>
      <c r="DM109" s="1365">
        <v>32633548</v>
      </c>
      <c r="DN109" s="1365">
        <v>105607602</v>
      </c>
      <c r="DO109" s="1365">
        <f t="shared" si="94"/>
        <v>167333.76500000001</v>
      </c>
      <c r="DP109" s="1365">
        <f t="shared" si="95"/>
        <v>134700.217</v>
      </c>
      <c r="DQ109" s="1365">
        <f t="shared" si="96"/>
        <v>32633.547999999999</v>
      </c>
      <c r="DR109" s="1365">
        <f t="shared" si="97"/>
        <v>105607.602</v>
      </c>
      <c r="DV109" s="1364" t="s">
        <v>581</v>
      </c>
      <c r="DW109" s="1366">
        <v>721458</v>
      </c>
      <c r="DX109" s="1373">
        <f t="shared" si="98"/>
        <v>721.45799999999997</v>
      </c>
      <c r="EA109" s="1364" t="s">
        <v>574</v>
      </c>
      <c r="EB109" s="1366">
        <v>165641416</v>
      </c>
      <c r="EC109" s="1366">
        <v>111301999</v>
      </c>
      <c r="ED109" s="1366">
        <v>138363213</v>
      </c>
      <c r="EE109" s="1366">
        <v>27278203</v>
      </c>
      <c r="EF109" s="1367">
        <f t="shared" si="99"/>
        <v>165641.416</v>
      </c>
      <c r="EG109" s="1367">
        <f t="shared" si="100"/>
        <v>111301.999</v>
      </c>
      <c r="EH109" s="1367">
        <f t="shared" si="101"/>
        <v>138363.21299999999</v>
      </c>
      <c r="EI109" s="1367">
        <f t="shared" si="102"/>
        <v>27278.203000000001</v>
      </c>
      <c r="EL109" s="1372" t="s">
        <v>609</v>
      </c>
      <c r="EM109" s="1365">
        <v>54669902</v>
      </c>
      <c r="EN109" s="1365">
        <f t="shared" si="103"/>
        <v>54669.902000000002</v>
      </c>
      <c r="EQ109" s="1364" t="s">
        <v>574</v>
      </c>
      <c r="ER109" s="1366">
        <v>166414919</v>
      </c>
      <c r="ES109" s="1366">
        <v>157288748</v>
      </c>
      <c r="ET109" s="1366">
        <v>9126171</v>
      </c>
      <c r="EU109" s="1366">
        <v>126508099</v>
      </c>
      <c r="EV109" s="1365">
        <f t="shared" si="104"/>
        <v>166414.91899999999</v>
      </c>
      <c r="EW109" s="1365">
        <f t="shared" si="105"/>
        <v>126508.099</v>
      </c>
      <c r="EX109" s="1365">
        <f t="shared" si="106"/>
        <v>157288.74799999999</v>
      </c>
      <c r="EY109" s="1365">
        <f t="shared" si="107"/>
        <v>9126.1710000000003</v>
      </c>
      <c r="FD109" s="1365"/>
      <c r="FF109" s="1372" t="s">
        <v>870</v>
      </c>
      <c r="FG109" s="1365">
        <v>0</v>
      </c>
      <c r="FH109" s="1365">
        <v>0</v>
      </c>
      <c r="FI109" s="1365">
        <v>0</v>
      </c>
      <c r="FJ109" s="1365">
        <v>0</v>
      </c>
      <c r="FK109" s="1367">
        <f t="shared" si="109"/>
        <v>0</v>
      </c>
      <c r="FL109" s="1367">
        <f t="shared" si="110"/>
        <v>0</v>
      </c>
      <c r="FM109" s="1367">
        <f t="shared" si="111"/>
        <v>0</v>
      </c>
      <c r="FN109" s="1367">
        <f t="shared" si="112"/>
        <v>0</v>
      </c>
      <c r="FQ109" s="1364" t="s">
        <v>392</v>
      </c>
      <c r="FR109" s="1366">
        <v>0</v>
      </c>
      <c r="FS109" s="1365">
        <f t="shared" si="113"/>
        <v>0</v>
      </c>
      <c r="FV109" s="1364" t="s">
        <v>870</v>
      </c>
      <c r="FW109" s="1366">
        <v>0</v>
      </c>
      <c r="FX109" s="1366">
        <v>0</v>
      </c>
      <c r="FY109" s="1366">
        <v>0</v>
      </c>
      <c r="FZ109" s="1366">
        <v>0</v>
      </c>
      <c r="GA109" s="1367">
        <f t="shared" si="114"/>
        <v>0</v>
      </c>
      <c r="GB109" s="1367">
        <f t="shared" si="115"/>
        <v>0</v>
      </c>
      <c r="GC109" s="1367">
        <f t="shared" si="116"/>
        <v>0</v>
      </c>
      <c r="GD109" s="1367">
        <f t="shared" si="117"/>
        <v>0</v>
      </c>
    </row>
    <row r="110" spans="1:186" ht="15" customHeight="1" x14ac:dyDescent="0.2">
      <c r="A110" s="1364" t="s">
        <v>577</v>
      </c>
      <c r="B110" s="1366">
        <v>37080000</v>
      </c>
      <c r="C110" s="1366">
        <v>29880000</v>
      </c>
      <c r="D110" s="1366">
        <v>7200000</v>
      </c>
      <c r="E110" s="1366">
        <v>1830399</v>
      </c>
      <c r="F110" s="1366">
        <f t="shared" si="59"/>
        <v>38377.799999999996</v>
      </c>
      <c r="G110" s="1366">
        <f t="shared" si="60"/>
        <v>30925.8</v>
      </c>
      <c r="H110" s="1366">
        <f t="shared" si="61"/>
        <v>7451.9999999999991</v>
      </c>
      <c r="I110" s="1366">
        <f t="shared" si="62"/>
        <v>1894.4629649999997</v>
      </c>
      <c r="Q110" s="1364" t="s">
        <v>577</v>
      </c>
      <c r="R110" s="1366">
        <v>37080000</v>
      </c>
      <c r="S110" s="1366">
        <v>29880000</v>
      </c>
      <c r="T110" s="1366">
        <v>7200000</v>
      </c>
      <c r="U110" s="1366">
        <v>3555909</v>
      </c>
      <c r="V110" s="1365">
        <f t="shared" si="64"/>
        <v>38377.799999999996</v>
      </c>
      <c r="W110" s="1365">
        <f t="shared" si="65"/>
        <v>30925.8</v>
      </c>
      <c r="X110" s="1365">
        <f t="shared" si="66"/>
        <v>7451.9999999999991</v>
      </c>
      <c r="Y110" s="1365">
        <f t="shared" si="67"/>
        <v>3680.3658149999997</v>
      </c>
      <c r="AB110" s="1364" t="s">
        <v>582</v>
      </c>
      <c r="AC110" s="1366">
        <v>0</v>
      </c>
      <c r="AD110" s="1365">
        <f t="shared" si="68"/>
        <v>0</v>
      </c>
      <c r="AG110" s="1380" t="s">
        <v>391</v>
      </c>
      <c r="AH110" s="1381">
        <v>526215496</v>
      </c>
      <c r="AI110" s="1381">
        <v>166442771</v>
      </c>
      <c r="AJ110" s="1381">
        <v>442473881</v>
      </c>
      <c r="AK110" s="1381">
        <v>83741615</v>
      </c>
      <c r="AL110" s="1382">
        <f t="shared" si="69"/>
        <v>544633.03836000001</v>
      </c>
      <c r="AM110" s="1382">
        <f t="shared" si="70"/>
        <v>172268.26798499998</v>
      </c>
      <c r="AN110" s="1382">
        <f t="shared" si="71"/>
        <v>457960.46683499997</v>
      </c>
      <c r="AO110" s="1382">
        <f t="shared" si="72"/>
        <v>86672.571524999992</v>
      </c>
      <c r="AR110" s="1364" t="s">
        <v>609</v>
      </c>
      <c r="AS110" s="1365">
        <v>30377952</v>
      </c>
      <c r="AT110" s="1365">
        <f t="shared" si="73"/>
        <v>31441.180319999999</v>
      </c>
      <c r="AW110" s="1364" t="s">
        <v>390</v>
      </c>
      <c r="AX110" s="1366">
        <v>685416507</v>
      </c>
      <c r="AY110" s="1366">
        <v>579489607</v>
      </c>
      <c r="AZ110" s="1366">
        <v>259573291</v>
      </c>
      <c r="BA110" s="1366">
        <v>105926900</v>
      </c>
      <c r="BB110" s="1365">
        <f t="shared" si="74"/>
        <v>709406.08474499988</v>
      </c>
      <c r="BC110" s="1365">
        <f t="shared" si="75"/>
        <v>599771.7432449999</v>
      </c>
      <c r="BD110" s="1365">
        <f t="shared" si="76"/>
        <v>268658.35618499998</v>
      </c>
      <c r="BE110" s="1365">
        <f t="shared" si="77"/>
        <v>109634.34149999998</v>
      </c>
      <c r="BM110" s="1364" t="s">
        <v>390</v>
      </c>
      <c r="BN110" s="1365">
        <v>808359446</v>
      </c>
      <c r="BO110" s="1365">
        <v>329250774</v>
      </c>
      <c r="BP110" s="1365">
        <v>736250828</v>
      </c>
      <c r="BQ110" s="1365">
        <v>72108618</v>
      </c>
      <c r="BR110" s="1365">
        <f t="shared" si="79"/>
        <v>836652.02660999994</v>
      </c>
      <c r="BS110" s="1365">
        <f t="shared" si="80"/>
        <v>340774.55108999996</v>
      </c>
      <c r="BT110" s="1365">
        <f t="shared" si="81"/>
        <v>762019.60697999992</v>
      </c>
      <c r="BU110" s="1365">
        <f t="shared" si="82"/>
        <v>74632.419629999989</v>
      </c>
      <c r="BX110" s="1579" t="s">
        <v>610</v>
      </c>
      <c r="BY110" s="1578">
        <v>29181009</v>
      </c>
      <c r="BZ110" s="1578">
        <f t="shared" si="83"/>
        <v>30202.344314999995</v>
      </c>
      <c r="CC110" s="1365" t="s">
        <v>389</v>
      </c>
      <c r="CD110" s="1365">
        <v>163486911</v>
      </c>
      <c r="CE110" s="1365">
        <v>23348566</v>
      </c>
      <c r="CF110" s="1365">
        <v>31985111</v>
      </c>
      <c r="CG110" s="1365">
        <v>131501800</v>
      </c>
      <c r="CH110" s="1365">
        <f t="shared" si="118"/>
        <v>169208.95288499998</v>
      </c>
      <c r="CI110" s="1365">
        <f t="shared" si="119"/>
        <v>24165.765809999997</v>
      </c>
      <c r="CJ110" s="1365">
        <f t="shared" si="120"/>
        <v>33104.589885000001</v>
      </c>
      <c r="CK110" s="1365">
        <f t="shared" si="121"/>
        <v>136104.36299999998</v>
      </c>
      <c r="CN110" s="1372" t="s">
        <v>610</v>
      </c>
      <c r="CO110" s="1365">
        <v>78596793</v>
      </c>
      <c r="CP110" s="1365">
        <f t="shared" si="88"/>
        <v>78596.793000000005</v>
      </c>
      <c r="CS110" s="1364" t="s">
        <v>575</v>
      </c>
      <c r="CT110" s="1366">
        <v>70334875</v>
      </c>
      <c r="CU110" s="1366">
        <v>35941701</v>
      </c>
      <c r="CV110" s="1366">
        <v>70334875</v>
      </c>
      <c r="CW110" s="1366">
        <v>0</v>
      </c>
      <c r="CX110" s="1365">
        <f t="shared" si="89"/>
        <v>70334.875</v>
      </c>
      <c r="CY110" s="1365">
        <f t="shared" si="90"/>
        <v>35941.701000000001</v>
      </c>
      <c r="CZ110" s="1365">
        <f t="shared" si="91"/>
        <v>70334.875</v>
      </c>
      <c r="DA110" s="1365">
        <f t="shared" si="92"/>
        <v>0</v>
      </c>
      <c r="DJ110" s="1372" t="s">
        <v>575</v>
      </c>
      <c r="DK110" s="1365">
        <v>72124875</v>
      </c>
      <c r="DL110" s="1365">
        <v>70334875</v>
      </c>
      <c r="DM110" s="1365">
        <v>1790000</v>
      </c>
      <c r="DN110" s="1365">
        <v>41851701</v>
      </c>
      <c r="DO110" s="1365">
        <f t="shared" si="94"/>
        <v>72124.875</v>
      </c>
      <c r="DP110" s="1365">
        <f t="shared" si="95"/>
        <v>70334.875</v>
      </c>
      <c r="DQ110" s="1365">
        <f t="shared" si="96"/>
        <v>1790</v>
      </c>
      <c r="DR110" s="1365">
        <f t="shared" si="97"/>
        <v>41851.701000000001</v>
      </c>
      <c r="DV110" s="1364" t="s">
        <v>397</v>
      </c>
      <c r="DW110" s="1366">
        <v>721458</v>
      </c>
      <c r="DX110" s="1373">
        <f t="shared" si="98"/>
        <v>721.45799999999997</v>
      </c>
      <c r="EA110" s="1364" t="s">
        <v>575</v>
      </c>
      <c r="EB110" s="1366">
        <v>74324875</v>
      </c>
      <c r="EC110" s="1366">
        <v>48053701</v>
      </c>
      <c r="ED110" s="1366">
        <v>72534875</v>
      </c>
      <c r="EE110" s="1366">
        <v>1790000</v>
      </c>
      <c r="EF110" s="1367">
        <f t="shared" si="99"/>
        <v>74324.875</v>
      </c>
      <c r="EG110" s="1367">
        <f t="shared" si="100"/>
        <v>48053.701000000001</v>
      </c>
      <c r="EH110" s="1367">
        <f t="shared" si="101"/>
        <v>72534.875</v>
      </c>
      <c r="EI110" s="1367">
        <f t="shared" si="102"/>
        <v>1790</v>
      </c>
      <c r="EL110" s="1372" t="s">
        <v>610</v>
      </c>
      <c r="EM110" s="1365">
        <v>54669902</v>
      </c>
      <c r="EN110" s="1365">
        <f t="shared" si="103"/>
        <v>54669.902000000002</v>
      </c>
      <c r="EQ110" s="1364" t="s">
        <v>575</v>
      </c>
      <c r="ER110" s="1366">
        <v>374894875</v>
      </c>
      <c r="ES110" s="1366">
        <v>74344875</v>
      </c>
      <c r="ET110" s="1366">
        <v>300550000</v>
      </c>
      <c r="EU110" s="1366">
        <v>54477201</v>
      </c>
      <c r="EV110" s="1365">
        <f t="shared" si="104"/>
        <v>374894.875</v>
      </c>
      <c r="EW110" s="1365">
        <f t="shared" si="105"/>
        <v>54477.201000000001</v>
      </c>
      <c r="EX110" s="1365">
        <f t="shared" si="106"/>
        <v>74344.875</v>
      </c>
      <c r="EY110" s="1365">
        <f t="shared" si="107"/>
        <v>300550</v>
      </c>
      <c r="FD110" s="1365"/>
      <c r="FF110" s="1372" t="s">
        <v>574</v>
      </c>
      <c r="FG110" s="1365">
        <v>178833592</v>
      </c>
      <c r="FH110" s="1365">
        <v>145826479</v>
      </c>
      <c r="FI110" s="1365">
        <v>173179734</v>
      </c>
      <c r="FJ110" s="1365">
        <v>5653858</v>
      </c>
      <c r="FK110" s="1367">
        <f t="shared" si="109"/>
        <v>178833.592</v>
      </c>
      <c r="FL110" s="1367">
        <f t="shared" si="110"/>
        <v>145826.47899999999</v>
      </c>
      <c r="FM110" s="1367">
        <f t="shared" si="111"/>
        <v>173179.734</v>
      </c>
      <c r="FN110" s="1367">
        <f t="shared" si="112"/>
        <v>5653.8580000000002</v>
      </c>
      <c r="FQ110" s="1364" t="s">
        <v>485</v>
      </c>
      <c r="FR110" s="1366">
        <v>23367</v>
      </c>
      <c r="FS110" s="1365">
        <f t="shared" si="113"/>
        <v>23.367000000000001</v>
      </c>
      <c r="FV110" s="1364" t="s">
        <v>574</v>
      </c>
      <c r="FW110" s="1366">
        <v>171723704</v>
      </c>
      <c r="FX110" s="1366">
        <v>163034838</v>
      </c>
      <c r="FY110" s="1366">
        <v>166339555</v>
      </c>
      <c r="FZ110" s="1366">
        <v>5384149</v>
      </c>
      <c r="GA110" s="1367">
        <f t="shared" si="114"/>
        <v>171723.704</v>
      </c>
      <c r="GB110" s="1367">
        <f t="shared" si="115"/>
        <v>163034.83799999999</v>
      </c>
      <c r="GC110" s="1367">
        <f t="shared" si="116"/>
        <v>166339.55499999999</v>
      </c>
      <c r="GD110" s="1367">
        <f t="shared" si="117"/>
        <v>5384.1490000000003</v>
      </c>
    </row>
    <row r="111" spans="1:186" ht="15" customHeight="1" x14ac:dyDescent="0.2">
      <c r="A111" s="1364" t="s">
        <v>578</v>
      </c>
      <c r="B111" s="1366">
        <v>85600000</v>
      </c>
      <c r="C111" s="1366">
        <v>47000000</v>
      </c>
      <c r="D111" s="1366">
        <v>38600000</v>
      </c>
      <c r="E111" s="1366">
        <v>5084978</v>
      </c>
      <c r="F111" s="1366">
        <f t="shared" si="59"/>
        <v>88596</v>
      </c>
      <c r="G111" s="1366">
        <f t="shared" si="60"/>
        <v>48644.999999999993</v>
      </c>
      <c r="H111" s="1366">
        <f t="shared" si="61"/>
        <v>39951</v>
      </c>
      <c r="I111" s="1366">
        <f t="shared" si="62"/>
        <v>5262.9522299999999</v>
      </c>
      <c r="Q111" s="1364" t="s">
        <v>578</v>
      </c>
      <c r="R111" s="1366">
        <v>85600000</v>
      </c>
      <c r="S111" s="1366">
        <v>47000000</v>
      </c>
      <c r="T111" s="1366">
        <v>38600000</v>
      </c>
      <c r="U111" s="1366">
        <v>5084978</v>
      </c>
      <c r="V111" s="1365">
        <f t="shared" si="64"/>
        <v>88596</v>
      </c>
      <c r="W111" s="1365">
        <f t="shared" si="65"/>
        <v>48644.999999999993</v>
      </c>
      <c r="X111" s="1365">
        <f t="shared" si="66"/>
        <v>39951</v>
      </c>
      <c r="Y111" s="1365">
        <f t="shared" si="67"/>
        <v>5262.9522299999999</v>
      </c>
      <c r="AB111" s="1364" t="s">
        <v>398</v>
      </c>
      <c r="AC111" s="1366">
        <v>0</v>
      </c>
      <c r="AD111" s="1365">
        <f t="shared" si="68"/>
        <v>0</v>
      </c>
      <c r="AG111" s="1380" t="s">
        <v>577</v>
      </c>
      <c r="AH111" s="1381">
        <v>37080000</v>
      </c>
      <c r="AI111" s="1381">
        <v>5355163</v>
      </c>
      <c r="AJ111" s="1381">
        <v>29880000</v>
      </c>
      <c r="AK111" s="1381">
        <v>7200000</v>
      </c>
      <c r="AL111" s="1382">
        <f t="shared" si="69"/>
        <v>38377.799999999996</v>
      </c>
      <c r="AM111" s="1382">
        <f t="shared" si="70"/>
        <v>5542.5937049999993</v>
      </c>
      <c r="AN111" s="1382">
        <f t="shared" si="71"/>
        <v>30925.8</v>
      </c>
      <c r="AO111" s="1382">
        <f t="shared" si="72"/>
        <v>7451.9999999999991</v>
      </c>
      <c r="AR111" s="1364" t="s">
        <v>610</v>
      </c>
      <c r="AS111" s="1365">
        <v>30377952</v>
      </c>
      <c r="AT111" s="1365">
        <f t="shared" si="73"/>
        <v>31441.180319999999</v>
      </c>
      <c r="AW111" s="1364" t="s">
        <v>391</v>
      </c>
      <c r="AX111" s="1366">
        <v>563390773</v>
      </c>
      <c r="AY111" s="1366">
        <v>497403357</v>
      </c>
      <c r="AZ111" s="1366">
        <v>231184460</v>
      </c>
      <c r="BA111" s="1366">
        <v>65987416</v>
      </c>
      <c r="BB111" s="1365">
        <f t="shared" si="74"/>
        <v>583109.45005500002</v>
      </c>
      <c r="BC111" s="1365">
        <f t="shared" si="75"/>
        <v>514812.47449499997</v>
      </c>
      <c r="BD111" s="1365">
        <f t="shared" si="76"/>
        <v>239275.91609999997</v>
      </c>
      <c r="BE111" s="1365">
        <f t="shared" si="77"/>
        <v>68296.975559999992</v>
      </c>
      <c r="BM111" s="1364" t="s">
        <v>391</v>
      </c>
      <c r="BN111" s="1365">
        <v>599579022</v>
      </c>
      <c r="BO111" s="1365">
        <v>294910585</v>
      </c>
      <c r="BP111" s="1365">
        <v>534670403</v>
      </c>
      <c r="BQ111" s="1365">
        <v>64908619</v>
      </c>
      <c r="BR111" s="1365">
        <f t="shared" si="79"/>
        <v>620564.28776999994</v>
      </c>
      <c r="BS111" s="1365">
        <f t="shared" si="80"/>
        <v>305232.45547500002</v>
      </c>
      <c r="BT111" s="1365">
        <f t="shared" si="81"/>
        <v>553383.86710499995</v>
      </c>
      <c r="BU111" s="1365">
        <f t="shared" si="82"/>
        <v>67180.420664999998</v>
      </c>
      <c r="BX111" s="1579" t="s">
        <v>912</v>
      </c>
      <c r="BY111" s="1578">
        <v>28927981</v>
      </c>
      <c r="BZ111" s="1578">
        <f t="shared" si="83"/>
        <v>29940.460334999996</v>
      </c>
      <c r="CC111" s="1365" t="s">
        <v>390</v>
      </c>
      <c r="CD111" s="1365">
        <v>741660526</v>
      </c>
      <c r="CE111" s="1365">
        <v>356635110</v>
      </c>
      <c r="CF111" s="1365">
        <v>669551908</v>
      </c>
      <c r="CG111" s="1365">
        <v>72108618</v>
      </c>
      <c r="CH111" s="1365">
        <f t="shared" si="118"/>
        <v>767618.64440999995</v>
      </c>
      <c r="CI111" s="1365">
        <f t="shared" si="119"/>
        <v>369117.33884999994</v>
      </c>
      <c r="CJ111" s="1365">
        <f t="shared" si="120"/>
        <v>692986.22478000005</v>
      </c>
      <c r="CK111" s="1365">
        <f t="shared" si="121"/>
        <v>74632.419629999989</v>
      </c>
      <c r="CN111" s="1372" t="s">
        <v>912</v>
      </c>
      <c r="CO111" s="1365">
        <v>78596793</v>
      </c>
      <c r="CP111" s="1365">
        <f t="shared" si="88"/>
        <v>78596.793000000005</v>
      </c>
      <c r="CS111" s="1364" t="s">
        <v>576</v>
      </c>
      <c r="CT111" s="1366">
        <v>4263734</v>
      </c>
      <c r="CU111" s="1366">
        <v>2371274</v>
      </c>
      <c r="CV111" s="1366">
        <v>2503154</v>
      </c>
      <c r="CW111" s="1366">
        <v>1760580</v>
      </c>
      <c r="CX111" s="1365">
        <f t="shared" si="89"/>
        <v>4263.7340000000004</v>
      </c>
      <c r="CY111" s="1365">
        <f t="shared" si="90"/>
        <v>2371.2739999999999</v>
      </c>
      <c r="CZ111" s="1365">
        <f t="shared" si="91"/>
        <v>2503.154</v>
      </c>
      <c r="DA111" s="1365">
        <f t="shared" si="92"/>
        <v>1760.58</v>
      </c>
      <c r="DJ111" s="1372" t="s">
        <v>576</v>
      </c>
      <c r="DK111" s="1365">
        <v>4263734</v>
      </c>
      <c r="DL111" s="1365">
        <v>2503154</v>
      </c>
      <c r="DM111" s="1365">
        <v>1760580</v>
      </c>
      <c r="DN111" s="1365">
        <v>2371274</v>
      </c>
      <c r="DO111" s="1365">
        <f t="shared" si="94"/>
        <v>4263.7340000000004</v>
      </c>
      <c r="DP111" s="1365">
        <f t="shared" si="95"/>
        <v>2503.154</v>
      </c>
      <c r="DQ111" s="1365">
        <f t="shared" si="96"/>
        <v>1760.58</v>
      </c>
      <c r="DR111" s="1365">
        <f t="shared" si="97"/>
        <v>2371.2739999999999</v>
      </c>
      <c r="DV111" s="1364" t="s">
        <v>398</v>
      </c>
      <c r="DW111" s="1366">
        <v>0</v>
      </c>
      <c r="DX111" s="1373">
        <f t="shared" si="98"/>
        <v>0</v>
      </c>
      <c r="EA111" s="1364" t="s">
        <v>576</v>
      </c>
      <c r="EB111" s="1366">
        <v>2580359</v>
      </c>
      <c r="EC111" s="1366">
        <v>2580359</v>
      </c>
      <c r="ED111" s="1366">
        <v>2580359</v>
      </c>
      <c r="EE111" s="1366">
        <v>0</v>
      </c>
      <c r="EF111" s="1367">
        <f t="shared" si="99"/>
        <v>2580.3589999999999</v>
      </c>
      <c r="EG111" s="1367">
        <f t="shared" si="100"/>
        <v>2580.3589999999999</v>
      </c>
      <c r="EH111" s="1367">
        <f t="shared" si="101"/>
        <v>2580.3589999999999</v>
      </c>
      <c r="EI111" s="1367">
        <f t="shared" si="102"/>
        <v>0</v>
      </c>
      <c r="EL111" s="1372" t="s">
        <v>912</v>
      </c>
      <c r="EM111" s="1365">
        <v>54669902</v>
      </c>
      <c r="EN111" s="1365">
        <f t="shared" si="103"/>
        <v>54669.902000000002</v>
      </c>
      <c r="EQ111" s="1364" t="s">
        <v>576</v>
      </c>
      <c r="ER111" s="1366">
        <v>2580359</v>
      </c>
      <c r="ES111" s="1366">
        <v>2580359</v>
      </c>
      <c r="ET111" s="1366">
        <v>0</v>
      </c>
      <c r="EU111" s="1366">
        <v>2580359</v>
      </c>
      <c r="EV111" s="1365">
        <f t="shared" si="104"/>
        <v>2580.3589999999999</v>
      </c>
      <c r="EW111" s="1365">
        <f t="shared" si="105"/>
        <v>2580.3589999999999</v>
      </c>
      <c r="EX111" s="1365">
        <f t="shared" si="106"/>
        <v>2580.3589999999999</v>
      </c>
      <c r="EY111" s="1365">
        <f t="shared" si="107"/>
        <v>0</v>
      </c>
      <c r="FD111" s="1365"/>
      <c r="FF111" s="1372" t="s">
        <v>575</v>
      </c>
      <c r="FG111" s="1365">
        <v>376874875</v>
      </c>
      <c r="FH111" s="1365">
        <v>60557201</v>
      </c>
      <c r="FI111" s="1365">
        <v>76831375</v>
      </c>
      <c r="FJ111" s="1365">
        <v>300043500</v>
      </c>
      <c r="FK111" s="1367">
        <f t="shared" si="109"/>
        <v>376874.875</v>
      </c>
      <c r="FL111" s="1367">
        <f t="shared" si="110"/>
        <v>60557.201000000001</v>
      </c>
      <c r="FM111" s="1367">
        <f t="shared" si="111"/>
        <v>76831.375</v>
      </c>
      <c r="FN111" s="1367">
        <f t="shared" si="112"/>
        <v>300043.5</v>
      </c>
      <c r="FQ111" s="1364" t="s">
        <v>580</v>
      </c>
      <c r="FR111" s="1366">
        <v>272658323</v>
      </c>
      <c r="FS111" s="1365">
        <f t="shared" si="113"/>
        <v>272658.32299999997</v>
      </c>
      <c r="FV111" s="1364" t="s">
        <v>575</v>
      </c>
      <c r="FW111" s="1366">
        <v>77832365</v>
      </c>
      <c r="FX111" s="1366">
        <v>74129865</v>
      </c>
      <c r="FY111" s="1366">
        <v>74129865</v>
      </c>
      <c r="FZ111" s="1366">
        <v>3702500</v>
      </c>
      <c r="GA111" s="1367">
        <f t="shared" si="114"/>
        <v>77832.365000000005</v>
      </c>
      <c r="GB111" s="1367">
        <f t="shared" si="115"/>
        <v>74129.865000000005</v>
      </c>
      <c r="GC111" s="1367">
        <f t="shared" si="116"/>
        <v>74129.865000000005</v>
      </c>
      <c r="GD111" s="1367">
        <f t="shared" si="117"/>
        <v>3702.5</v>
      </c>
    </row>
    <row r="112" spans="1:186" ht="15" customHeight="1" x14ac:dyDescent="0.2">
      <c r="A112" s="1364" t="s">
        <v>475</v>
      </c>
      <c r="B112" s="1366">
        <v>12500000</v>
      </c>
      <c r="C112" s="1366">
        <v>0</v>
      </c>
      <c r="D112" s="1366">
        <v>12500000</v>
      </c>
      <c r="E112" s="1366">
        <v>0</v>
      </c>
      <c r="F112" s="1366">
        <f t="shared" si="59"/>
        <v>12937.499999999998</v>
      </c>
      <c r="G112" s="1366">
        <f t="shared" si="60"/>
        <v>0</v>
      </c>
      <c r="H112" s="1366">
        <f t="shared" si="61"/>
        <v>12937.499999999998</v>
      </c>
      <c r="I112" s="1366">
        <f t="shared" si="62"/>
        <v>0</v>
      </c>
      <c r="Q112" s="1364" t="s">
        <v>475</v>
      </c>
      <c r="R112" s="1366">
        <v>12500000</v>
      </c>
      <c r="S112" s="1366">
        <v>5206250</v>
      </c>
      <c r="T112" s="1366">
        <v>7293750</v>
      </c>
      <c r="U112" s="1366">
        <v>1041250</v>
      </c>
      <c r="V112" s="1365">
        <f t="shared" si="64"/>
        <v>12937.499999999998</v>
      </c>
      <c r="W112" s="1365">
        <f t="shared" si="65"/>
        <v>5388.46875</v>
      </c>
      <c r="X112" s="1365">
        <f t="shared" si="66"/>
        <v>7549.0312499999991</v>
      </c>
      <c r="Y112" s="1365">
        <f t="shared" si="67"/>
        <v>1077.6937499999999</v>
      </c>
      <c r="AB112" s="1364" t="s">
        <v>399</v>
      </c>
      <c r="AC112" s="1366">
        <v>9175469</v>
      </c>
      <c r="AD112" s="1365">
        <f t="shared" si="68"/>
        <v>9496.6104149999992</v>
      </c>
      <c r="AG112" s="1380" t="s">
        <v>578</v>
      </c>
      <c r="AH112" s="1381">
        <v>66850000</v>
      </c>
      <c r="AI112" s="1381">
        <v>14983550</v>
      </c>
      <c r="AJ112" s="1381">
        <v>47000000</v>
      </c>
      <c r="AK112" s="1381">
        <v>19850000</v>
      </c>
      <c r="AL112" s="1382">
        <f t="shared" si="69"/>
        <v>69189.75</v>
      </c>
      <c r="AM112" s="1382">
        <f t="shared" si="70"/>
        <v>15507.974249999997</v>
      </c>
      <c r="AN112" s="1382">
        <f t="shared" si="71"/>
        <v>48644.999999999993</v>
      </c>
      <c r="AO112" s="1382">
        <f t="shared" si="72"/>
        <v>20544.75</v>
      </c>
      <c r="AR112" s="1364" t="s">
        <v>590</v>
      </c>
      <c r="AS112" s="1365">
        <v>4140000</v>
      </c>
      <c r="AT112" s="1365">
        <f t="shared" si="73"/>
        <v>4284.8999999999996</v>
      </c>
      <c r="AW112" s="1364" t="s">
        <v>577</v>
      </c>
      <c r="AX112" s="1366">
        <v>37080000</v>
      </c>
      <c r="AY112" s="1366">
        <v>29880000</v>
      </c>
      <c r="AZ112" s="1366">
        <v>5355163</v>
      </c>
      <c r="BA112" s="1366">
        <v>7200000</v>
      </c>
      <c r="BB112" s="1365">
        <f t="shared" si="74"/>
        <v>38377.799999999996</v>
      </c>
      <c r="BC112" s="1365">
        <f t="shared" si="75"/>
        <v>30925.8</v>
      </c>
      <c r="BD112" s="1365">
        <f t="shared" si="76"/>
        <v>5542.5937049999993</v>
      </c>
      <c r="BE112" s="1365">
        <f t="shared" si="77"/>
        <v>7451.9999999999991</v>
      </c>
      <c r="BM112" s="1364" t="s">
        <v>577</v>
      </c>
      <c r="BN112" s="1365">
        <v>37079999</v>
      </c>
      <c r="BO112" s="1365">
        <v>5355163</v>
      </c>
      <c r="BP112" s="1365">
        <v>29880000</v>
      </c>
      <c r="BQ112" s="1365">
        <v>7199999</v>
      </c>
      <c r="BR112" s="1365">
        <f t="shared" si="79"/>
        <v>38377.798965000002</v>
      </c>
      <c r="BS112" s="1365">
        <f t="shared" si="80"/>
        <v>5542.5937049999993</v>
      </c>
      <c r="BT112" s="1365">
        <f t="shared" si="81"/>
        <v>30925.8</v>
      </c>
      <c r="BU112" s="1365">
        <f t="shared" si="82"/>
        <v>7451.9989649999989</v>
      </c>
      <c r="BX112" s="1372" t="s">
        <v>590</v>
      </c>
      <c r="BY112" s="1365">
        <v>51286201</v>
      </c>
      <c r="BZ112" s="1365">
        <f t="shared" si="83"/>
        <v>53081.218034999998</v>
      </c>
      <c r="CC112" s="1365" t="s">
        <v>391</v>
      </c>
      <c r="CD112" s="1365">
        <v>599579022</v>
      </c>
      <c r="CE112" s="1365">
        <v>316314233</v>
      </c>
      <c r="CF112" s="1365">
        <v>534670403</v>
      </c>
      <c r="CG112" s="1365">
        <v>64908619</v>
      </c>
      <c r="CH112" s="1365">
        <f t="shared" si="118"/>
        <v>620564.28776999994</v>
      </c>
      <c r="CI112" s="1365">
        <f t="shared" si="119"/>
        <v>327385.23115499999</v>
      </c>
      <c r="CJ112" s="1365">
        <f t="shared" si="120"/>
        <v>553383.86710499995</v>
      </c>
      <c r="CK112" s="1365">
        <f t="shared" si="121"/>
        <v>67180.420664999998</v>
      </c>
      <c r="CN112" s="1372" t="s">
        <v>918</v>
      </c>
      <c r="CO112" s="1365">
        <v>0</v>
      </c>
      <c r="CP112" s="1365">
        <f t="shared" si="88"/>
        <v>0</v>
      </c>
      <c r="CS112" s="1364" t="s">
        <v>389</v>
      </c>
      <c r="CT112" s="1366">
        <v>245891465</v>
      </c>
      <c r="CU112" s="1366">
        <v>25410598</v>
      </c>
      <c r="CV112" s="1366">
        <v>73975247</v>
      </c>
      <c r="CW112" s="1366">
        <v>171916218</v>
      </c>
      <c r="CX112" s="1365">
        <f t="shared" si="89"/>
        <v>245891.465</v>
      </c>
      <c r="CY112" s="1365">
        <f t="shared" si="90"/>
        <v>25410.598000000002</v>
      </c>
      <c r="CZ112" s="1365">
        <f t="shared" si="91"/>
        <v>73975.247000000003</v>
      </c>
      <c r="DA112" s="1365">
        <f t="shared" si="92"/>
        <v>171916.21799999999</v>
      </c>
      <c r="DJ112" s="1372" t="s">
        <v>389</v>
      </c>
      <c r="DK112" s="1365">
        <v>257261773</v>
      </c>
      <c r="DL112" s="1365">
        <v>95213254</v>
      </c>
      <c r="DM112" s="1365">
        <v>162048519</v>
      </c>
      <c r="DN112" s="1365">
        <v>66835245</v>
      </c>
      <c r="DO112" s="1365">
        <f t="shared" si="94"/>
        <v>257261.77299999999</v>
      </c>
      <c r="DP112" s="1365">
        <f t="shared" si="95"/>
        <v>95213.254000000001</v>
      </c>
      <c r="DQ112" s="1365">
        <f t="shared" si="96"/>
        <v>162048.519</v>
      </c>
      <c r="DR112" s="1365">
        <f t="shared" si="97"/>
        <v>66835.244999999995</v>
      </c>
      <c r="DV112" s="1364" t="s">
        <v>399</v>
      </c>
      <c r="DW112" s="1366">
        <v>6441593</v>
      </c>
      <c r="DX112" s="1373">
        <f t="shared" si="98"/>
        <v>6441.5929999999998</v>
      </c>
      <c r="EA112" s="1364" t="s">
        <v>389</v>
      </c>
      <c r="EB112" s="1366">
        <v>267481042</v>
      </c>
      <c r="EC112" s="1366">
        <v>100581747</v>
      </c>
      <c r="ED112" s="1366">
        <v>188348742</v>
      </c>
      <c r="EE112" s="1366">
        <v>79132300</v>
      </c>
      <c r="EF112" s="1367">
        <f t="shared" si="99"/>
        <v>267481.04200000002</v>
      </c>
      <c r="EG112" s="1367">
        <f t="shared" si="100"/>
        <v>100581.747</v>
      </c>
      <c r="EH112" s="1367">
        <f t="shared" si="101"/>
        <v>188348.742</v>
      </c>
      <c r="EI112" s="1367">
        <f t="shared" si="102"/>
        <v>79132.3</v>
      </c>
      <c r="EL112" s="1372" t="s">
        <v>590</v>
      </c>
      <c r="EM112" s="1365">
        <v>26989200</v>
      </c>
      <c r="EN112" s="1365">
        <f t="shared" si="103"/>
        <v>26989.200000000001</v>
      </c>
      <c r="EQ112" s="1364" t="s">
        <v>389</v>
      </c>
      <c r="ER112" s="1366">
        <v>289651242</v>
      </c>
      <c r="ES112" s="1366">
        <v>253702169</v>
      </c>
      <c r="ET112" s="1366">
        <v>35949073</v>
      </c>
      <c r="EU112" s="1366">
        <v>133120790</v>
      </c>
      <c r="EV112" s="1365">
        <f t="shared" si="104"/>
        <v>289651.24200000003</v>
      </c>
      <c r="EW112" s="1365">
        <f t="shared" si="105"/>
        <v>133120.79</v>
      </c>
      <c r="EX112" s="1365">
        <f t="shared" si="106"/>
        <v>253702.16899999999</v>
      </c>
      <c r="EY112" s="1365">
        <f t="shared" si="107"/>
        <v>35949.072999999997</v>
      </c>
      <c r="FD112" s="1365"/>
      <c r="FF112" s="1372" t="s">
        <v>576</v>
      </c>
      <c r="FG112" s="1365">
        <v>2580359</v>
      </c>
      <c r="FH112" s="1365">
        <v>2580359</v>
      </c>
      <c r="FI112" s="1365">
        <v>2580359</v>
      </c>
      <c r="FJ112" s="1365">
        <v>0</v>
      </c>
      <c r="FK112" s="1367">
        <f t="shared" si="109"/>
        <v>2580.3589999999999</v>
      </c>
      <c r="FL112" s="1367">
        <f t="shared" si="110"/>
        <v>2580.3589999999999</v>
      </c>
      <c r="FM112" s="1367">
        <f t="shared" si="111"/>
        <v>2580.3589999999999</v>
      </c>
      <c r="FN112" s="1367">
        <f t="shared" si="112"/>
        <v>0</v>
      </c>
      <c r="FQ112" s="1364" t="s">
        <v>393</v>
      </c>
      <c r="FR112" s="1366">
        <v>73291778</v>
      </c>
      <c r="FS112" s="1365">
        <f t="shared" si="113"/>
        <v>73291.778000000006</v>
      </c>
      <c r="FV112" s="1364" t="s">
        <v>576</v>
      </c>
      <c r="FW112" s="1366">
        <v>2580359</v>
      </c>
      <c r="FX112" s="1366">
        <v>2580359</v>
      </c>
      <c r="FY112" s="1366">
        <v>2580359</v>
      </c>
      <c r="FZ112" s="1366">
        <v>0</v>
      </c>
      <c r="GA112" s="1367">
        <f t="shared" si="114"/>
        <v>2580.3589999999999</v>
      </c>
      <c r="GB112" s="1367">
        <f t="shared" si="115"/>
        <v>2580.3589999999999</v>
      </c>
      <c r="GC112" s="1367">
        <f t="shared" si="116"/>
        <v>2580.3589999999999</v>
      </c>
      <c r="GD112" s="1367">
        <f t="shared" si="117"/>
        <v>0</v>
      </c>
    </row>
    <row r="113" spans="1:186" ht="15" customHeight="1" x14ac:dyDescent="0.2">
      <c r="A113" s="1364" t="s">
        <v>579</v>
      </c>
      <c r="B113" s="1366">
        <v>37000000</v>
      </c>
      <c r="C113" s="1366">
        <v>0</v>
      </c>
      <c r="D113" s="1366">
        <v>37000000</v>
      </c>
      <c r="E113" s="1366">
        <v>0</v>
      </c>
      <c r="F113" s="1366">
        <f t="shared" si="59"/>
        <v>38295</v>
      </c>
      <c r="G113" s="1366">
        <f t="shared" si="60"/>
        <v>0</v>
      </c>
      <c r="H113" s="1366">
        <f t="shared" si="61"/>
        <v>38295</v>
      </c>
      <c r="I113" s="1366">
        <f t="shared" si="62"/>
        <v>0</v>
      </c>
      <c r="Q113" s="1364" t="s">
        <v>579</v>
      </c>
      <c r="R113" s="1366">
        <v>35500000</v>
      </c>
      <c r="S113" s="1366">
        <v>140742</v>
      </c>
      <c r="T113" s="1366">
        <v>35359258</v>
      </c>
      <c r="U113" s="1366">
        <v>0</v>
      </c>
      <c r="V113" s="1365">
        <f t="shared" si="64"/>
        <v>36742.5</v>
      </c>
      <c r="W113" s="1365">
        <f t="shared" si="65"/>
        <v>145.66796999999997</v>
      </c>
      <c r="X113" s="1365">
        <f t="shared" si="66"/>
        <v>36596.832029999998</v>
      </c>
      <c r="Y113" s="1365">
        <f t="shared" si="67"/>
        <v>0</v>
      </c>
      <c r="AB113" s="1364" t="s">
        <v>400</v>
      </c>
      <c r="AC113" s="1366">
        <v>9175469</v>
      </c>
      <c r="AD113" s="1365">
        <f t="shared" si="68"/>
        <v>9496.6104149999992</v>
      </c>
      <c r="AG113" s="1380" t="s">
        <v>475</v>
      </c>
      <c r="AH113" s="1381">
        <v>12500000</v>
      </c>
      <c r="AI113" s="1381">
        <v>2082500</v>
      </c>
      <c r="AJ113" s="1381">
        <v>5206250</v>
      </c>
      <c r="AK113" s="1381">
        <v>7293750</v>
      </c>
      <c r="AL113" s="1382">
        <f t="shared" si="69"/>
        <v>12937.499999999998</v>
      </c>
      <c r="AM113" s="1382">
        <f t="shared" si="70"/>
        <v>2155.3874999999998</v>
      </c>
      <c r="AN113" s="1382">
        <f t="shared" si="71"/>
        <v>5388.46875</v>
      </c>
      <c r="AO113" s="1382">
        <f t="shared" si="72"/>
        <v>7549.0312499999991</v>
      </c>
      <c r="AR113" s="1364" t="s">
        <v>402</v>
      </c>
      <c r="AS113" s="1365">
        <v>4140000</v>
      </c>
      <c r="AT113" s="1365">
        <f t="shared" si="73"/>
        <v>4284.8999999999996</v>
      </c>
      <c r="AW113" s="1364" t="s">
        <v>578</v>
      </c>
      <c r="AX113" s="1366">
        <v>60439484</v>
      </c>
      <c r="AY113" s="1366">
        <v>47000000</v>
      </c>
      <c r="AZ113" s="1366">
        <v>19909918</v>
      </c>
      <c r="BA113" s="1366">
        <v>13439484</v>
      </c>
      <c r="BB113" s="1365">
        <f t="shared" si="74"/>
        <v>62554.865939999989</v>
      </c>
      <c r="BC113" s="1365">
        <f t="shared" si="75"/>
        <v>48644.999999999993</v>
      </c>
      <c r="BD113" s="1365">
        <f t="shared" si="76"/>
        <v>20606.76513</v>
      </c>
      <c r="BE113" s="1365">
        <f t="shared" si="77"/>
        <v>13909.86594</v>
      </c>
      <c r="BM113" s="1364" t="s">
        <v>578</v>
      </c>
      <c r="BN113" s="1365">
        <v>80495255</v>
      </c>
      <c r="BO113" s="1365">
        <v>24820026</v>
      </c>
      <c r="BP113" s="1365">
        <v>80495255</v>
      </c>
      <c r="BQ113" s="1365">
        <v>0</v>
      </c>
      <c r="BR113" s="1365">
        <f t="shared" si="79"/>
        <v>83312.588925000004</v>
      </c>
      <c r="BS113" s="1365">
        <f t="shared" si="80"/>
        <v>25688.726910000001</v>
      </c>
      <c r="BT113" s="1365">
        <f t="shared" si="81"/>
        <v>83312.588925000004</v>
      </c>
      <c r="BU113" s="1365">
        <f t="shared" si="82"/>
        <v>0</v>
      </c>
      <c r="BX113" s="1372" t="s">
        <v>811</v>
      </c>
      <c r="BY113" s="1365">
        <v>50929201</v>
      </c>
      <c r="BZ113" s="1365">
        <f t="shared" si="83"/>
        <v>52711.723034999995</v>
      </c>
      <c r="CC113" s="1365" t="s">
        <v>577</v>
      </c>
      <c r="CD113" s="1365">
        <v>37079999</v>
      </c>
      <c r="CE113" s="1365">
        <v>5355163</v>
      </c>
      <c r="CF113" s="1365">
        <v>29880000</v>
      </c>
      <c r="CG113" s="1365">
        <v>7199999</v>
      </c>
      <c r="CH113" s="1365">
        <f t="shared" si="118"/>
        <v>38377.798965000002</v>
      </c>
      <c r="CI113" s="1365">
        <f t="shared" si="119"/>
        <v>5542.5937049999993</v>
      </c>
      <c r="CJ113" s="1365">
        <f t="shared" si="120"/>
        <v>30925.8</v>
      </c>
      <c r="CK113" s="1365">
        <f t="shared" si="121"/>
        <v>7451.9989649999989</v>
      </c>
      <c r="CN113" s="1372" t="s">
        <v>919</v>
      </c>
      <c r="CO113" s="1365">
        <v>0</v>
      </c>
      <c r="CP113" s="1365">
        <f t="shared" si="88"/>
        <v>0</v>
      </c>
      <c r="CS113" s="1364" t="s">
        <v>390</v>
      </c>
      <c r="CT113" s="1366">
        <v>732196435</v>
      </c>
      <c r="CU113" s="1366">
        <v>453906657</v>
      </c>
      <c r="CV113" s="1366">
        <v>673336908</v>
      </c>
      <c r="CW113" s="1366">
        <v>58859527</v>
      </c>
      <c r="CX113" s="1365">
        <f t="shared" si="89"/>
        <v>732196.43500000006</v>
      </c>
      <c r="CY113" s="1365">
        <f t="shared" si="90"/>
        <v>453906.65700000001</v>
      </c>
      <c r="CZ113" s="1365">
        <f t="shared" si="91"/>
        <v>673336.90800000005</v>
      </c>
      <c r="DA113" s="1365">
        <f t="shared" si="92"/>
        <v>58859.527000000002</v>
      </c>
      <c r="DJ113" s="1372" t="s">
        <v>390</v>
      </c>
      <c r="DK113" s="1365">
        <v>753196435</v>
      </c>
      <c r="DL113" s="1365">
        <v>687347198</v>
      </c>
      <c r="DM113" s="1365">
        <v>65849237</v>
      </c>
      <c r="DN113" s="1365">
        <v>534810863</v>
      </c>
      <c r="DO113" s="1365">
        <f t="shared" si="94"/>
        <v>753196.43500000006</v>
      </c>
      <c r="DP113" s="1365">
        <f t="shared" si="95"/>
        <v>687347.19799999997</v>
      </c>
      <c r="DQ113" s="1365">
        <f t="shared" si="96"/>
        <v>65849.236999999994</v>
      </c>
      <c r="DR113" s="1365">
        <f t="shared" si="97"/>
        <v>534810.86300000001</v>
      </c>
      <c r="DV113" s="1364" t="s">
        <v>400</v>
      </c>
      <c r="DW113" s="1366">
        <v>6441593</v>
      </c>
      <c r="DX113" s="1373">
        <f t="shared" si="98"/>
        <v>6441.5929999999998</v>
      </c>
      <c r="EA113" s="1364" t="s">
        <v>390</v>
      </c>
      <c r="EB113" s="1366">
        <v>883897529</v>
      </c>
      <c r="EC113" s="1366">
        <v>777232572</v>
      </c>
      <c r="ED113" s="1366">
        <v>876397529</v>
      </c>
      <c r="EE113" s="1366">
        <v>7500000</v>
      </c>
      <c r="EF113" s="1367">
        <f t="shared" si="99"/>
        <v>883897.52899999998</v>
      </c>
      <c r="EG113" s="1367">
        <f t="shared" si="100"/>
        <v>777232.57200000004</v>
      </c>
      <c r="EH113" s="1367">
        <f t="shared" si="101"/>
        <v>876397.52899999998</v>
      </c>
      <c r="EI113" s="1367">
        <f t="shared" si="102"/>
        <v>7500</v>
      </c>
      <c r="EL113" s="1372" t="s">
        <v>402</v>
      </c>
      <c r="EM113" s="1365">
        <v>26989200</v>
      </c>
      <c r="EN113" s="1365">
        <f t="shared" si="103"/>
        <v>26989.200000000001</v>
      </c>
      <c r="EQ113" s="1364" t="s">
        <v>390</v>
      </c>
      <c r="ER113" s="1366">
        <v>880174529</v>
      </c>
      <c r="ES113" s="1366">
        <v>876397529</v>
      </c>
      <c r="ET113" s="1366">
        <v>3777000</v>
      </c>
      <c r="EU113" s="1366">
        <v>796302268</v>
      </c>
      <c r="EV113" s="1365">
        <f t="shared" si="104"/>
        <v>880174.52899999998</v>
      </c>
      <c r="EW113" s="1365">
        <f t="shared" si="105"/>
        <v>796302.26800000004</v>
      </c>
      <c r="EX113" s="1365">
        <f t="shared" si="106"/>
        <v>876397.52899999998</v>
      </c>
      <c r="EY113" s="1365">
        <f t="shared" si="107"/>
        <v>3777</v>
      </c>
      <c r="FD113" s="1365"/>
      <c r="FF113" s="1372" t="s">
        <v>389</v>
      </c>
      <c r="FG113" s="1365">
        <v>305450171</v>
      </c>
      <c r="FH113" s="1365">
        <v>239811338</v>
      </c>
      <c r="FI113" s="1365">
        <v>272975877</v>
      </c>
      <c r="FJ113" s="1365">
        <v>32474294</v>
      </c>
      <c r="FK113" s="1367">
        <f t="shared" si="109"/>
        <v>305450.17099999997</v>
      </c>
      <c r="FL113" s="1367">
        <f t="shared" si="110"/>
        <v>239811.33799999999</v>
      </c>
      <c r="FM113" s="1367">
        <f t="shared" si="111"/>
        <v>272975.87699999998</v>
      </c>
      <c r="FN113" s="1367">
        <f t="shared" si="112"/>
        <v>32474.294000000002</v>
      </c>
      <c r="FQ113" s="1364" t="s">
        <v>394</v>
      </c>
      <c r="FR113" s="1366">
        <v>23664495</v>
      </c>
      <c r="FS113" s="1365">
        <f t="shared" si="113"/>
        <v>23664.494999999999</v>
      </c>
      <c r="FV113" s="1364" t="s">
        <v>389</v>
      </c>
      <c r="FW113" s="1366">
        <v>286344346</v>
      </c>
      <c r="FX113" s="1366">
        <v>269405871</v>
      </c>
      <c r="FY113" s="1366">
        <v>272353441</v>
      </c>
      <c r="FZ113" s="1366">
        <v>13990905</v>
      </c>
      <c r="GA113" s="1367">
        <f t="shared" si="114"/>
        <v>286344.34600000002</v>
      </c>
      <c r="GB113" s="1367">
        <f t="shared" si="115"/>
        <v>269405.87099999998</v>
      </c>
      <c r="GC113" s="1367">
        <f t="shared" si="116"/>
        <v>272353.44099999999</v>
      </c>
      <c r="GD113" s="1367">
        <f t="shared" si="117"/>
        <v>13990.905000000001</v>
      </c>
    </row>
    <row r="114" spans="1:186" ht="15" customHeight="1" x14ac:dyDescent="0.2">
      <c r="A114" s="1364" t="s">
        <v>392</v>
      </c>
      <c r="B114" s="1366">
        <v>37000000</v>
      </c>
      <c r="C114" s="1366">
        <v>0</v>
      </c>
      <c r="D114" s="1366">
        <v>37000000</v>
      </c>
      <c r="E114" s="1366">
        <v>0</v>
      </c>
      <c r="F114" s="1366">
        <f t="shared" si="59"/>
        <v>38295</v>
      </c>
      <c r="G114" s="1366">
        <f t="shared" si="60"/>
        <v>0</v>
      </c>
      <c r="H114" s="1366">
        <f t="shared" si="61"/>
        <v>38295</v>
      </c>
      <c r="I114" s="1366">
        <f t="shared" si="62"/>
        <v>0</v>
      </c>
      <c r="Q114" s="1364" t="s">
        <v>392</v>
      </c>
      <c r="R114" s="1366">
        <v>35500000</v>
      </c>
      <c r="S114" s="1366">
        <v>140742</v>
      </c>
      <c r="T114" s="1366">
        <v>35359258</v>
      </c>
      <c r="U114" s="1366">
        <v>0</v>
      </c>
      <c r="V114" s="1365">
        <f t="shared" si="64"/>
        <v>36742.5</v>
      </c>
      <c r="W114" s="1365">
        <f t="shared" si="65"/>
        <v>145.66796999999997</v>
      </c>
      <c r="X114" s="1365">
        <f t="shared" si="66"/>
        <v>36596.832029999998</v>
      </c>
      <c r="Y114" s="1365">
        <f t="shared" si="67"/>
        <v>0</v>
      </c>
      <c r="AB114" s="1364" t="s">
        <v>509</v>
      </c>
      <c r="AC114" s="1366">
        <v>9175469</v>
      </c>
      <c r="AD114" s="1365">
        <f t="shared" si="68"/>
        <v>9496.6104149999992</v>
      </c>
      <c r="AG114" s="1364" t="s">
        <v>579</v>
      </c>
      <c r="AH114" s="1366">
        <v>35500000</v>
      </c>
      <c r="AI114" s="1366">
        <v>140742</v>
      </c>
      <c r="AJ114" s="1366">
        <v>140742</v>
      </c>
      <c r="AK114" s="1366">
        <v>35359258</v>
      </c>
      <c r="AL114" s="1365">
        <f t="shared" si="69"/>
        <v>36742.5</v>
      </c>
      <c r="AM114" s="1365">
        <f t="shared" si="70"/>
        <v>145.66796999999997</v>
      </c>
      <c r="AN114" s="1365">
        <f t="shared" si="71"/>
        <v>145.66796999999997</v>
      </c>
      <c r="AO114" s="1365">
        <f t="shared" si="72"/>
        <v>36596.832029999998</v>
      </c>
      <c r="AR114" s="1364" t="s">
        <v>592</v>
      </c>
      <c r="AS114" s="1365">
        <v>0</v>
      </c>
      <c r="AT114" s="1365">
        <f t="shared" si="73"/>
        <v>0</v>
      </c>
      <c r="AW114" s="1364" t="s">
        <v>475</v>
      </c>
      <c r="AX114" s="1366">
        <v>24506250</v>
      </c>
      <c r="AY114" s="1366">
        <v>5206250</v>
      </c>
      <c r="AZ114" s="1366">
        <v>3123750</v>
      </c>
      <c r="BA114" s="1366">
        <v>19300000</v>
      </c>
      <c r="BB114" s="1365">
        <f t="shared" si="74"/>
        <v>25363.968749999996</v>
      </c>
      <c r="BC114" s="1365">
        <f t="shared" si="75"/>
        <v>5388.46875</v>
      </c>
      <c r="BD114" s="1365">
        <f t="shared" si="76"/>
        <v>3233.0812499999997</v>
      </c>
      <c r="BE114" s="1365">
        <f t="shared" si="77"/>
        <v>19975.5</v>
      </c>
      <c r="BM114" s="1364" t="s">
        <v>475</v>
      </c>
      <c r="BN114" s="1365">
        <v>91205170</v>
      </c>
      <c r="BO114" s="1365">
        <v>4165000</v>
      </c>
      <c r="BP114" s="1365">
        <v>91205170</v>
      </c>
      <c r="BQ114" s="1365">
        <v>0</v>
      </c>
      <c r="BR114" s="1365">
        <f t="shared" si="79"/>
        <v>94397.350949999993</v>
      </c>
      <c r="BS114" s="1365">
        <f t="shared" si="80"/>
        <v>4310.7749999999996</v>
      </c>
      <c r="BT114" s="1365">
        <f t="shared" si="81"/>
        <v>94397.350949999993</v>
      </c>
      <c r="BU114" s="1365">
        <f t="shared" si="82"/>
        <v>0</v>
      </c>
      <c r="BX114" s="1372" t="s">
        <v>873</v>
      </c>
      <c r="BY114" s="1365">
        <v>0</v>
      </c>
      <c r="BZ114" s="1365">
        <f t="shared" si="83"/>
        <v>0</v>
      </c>
      <c r="CC114" s="1365" t="s">
        <v>578</v>
      </c>
      <c r="CD114" s="1365">
        <v>80495255</v>
      </c>
      <c r="CE114" s="1365">
        <v>29759464</v>
      </c>
      <c r="CF114" s="1365">
        <v>80495255</v>
      </c>
      <c r="CG114" s="1365">
        <v>0</v>
      </c>
      <c r="CH114" s="1365">
        <f t="shared" si="118"/>
        <v>83312.588925000004</v>
      </c>
      <c r="CI114" s="1365">
        <f t="shared" si="119"/>
        <v>30801.045239999996</v>
      </c>
      <c r="CJ114" s="1365">
        <f t="shared" si="120"/>
        <v>83312.588925000004</v>
      </c>
      <c r="CK114" s="1365">
        <f t="shared" si="121"/>
        <v>0</v>
      </c>
      <c r="CN114" s="1372" t="s">
        <v>590</v>
      </c>
      <c r="CO114" s="1365">
        <v>12361918</v>
      </c>
      <c r="CP114" s="1365">
        <f t="shared" si="88"/>
        <v>12361.918</v>
      </c>
      <c r="CS114" s="1364" t="s">
        <v>391</v>
      </c>
      <c r="CT114" s="1366">
        <v>589814930</v>
      </c>
      <c r="CU114" s="1366">
        <v>408603638</v>
      </c>
      <c r="CV114" s="1366">
        <v>538455403</v>
      </c>
      <c r="CW114" s="1366">
        <v>51359527</v>
      </c>
      <c r="CX114" s="1365">
        <f t="shared" si="89"/>
        <v>589814.93000000005</v>
      </c>
      <c r="CY114" s="1365">
        <f t="shared" si="90"/>
        <v>408603.63799999998</v>
      </c>
      <c r="CZ114" s="1365">
        <f t="shared" si="91"/>
        <v>538455.40300000005</v>
      </c>
      <c r="DA114" s="1365">
        <f t="shared" si="92"/>
        <v>51359.527000000002</v>
      </c>
      <c r="DJ114" s="1372" t="s">
        <v>391</v>
      </c>
      <c r="DK114" s="1365">
        <v>610814930</v>
      </c>
      <c r="DL114" s="1365">
        <v>559455403</v>
      </c>
      <c r="DM114" s="1365">
        <v>51359527</v>
      </c>
      <c r="DN114" s="1365">
        <v>470204210</v>
      </c>
      <c r="DO114" s="1365">
        <f t="shared" si="94"/>
        <v>610814.93000000005</v>
      </c>
      <c r="DP114" s="1365">
        <f t="shared" si="95"/>
        <v>559455.40300000005</v>
      </c>
      <c r="DQ114" s="1365">
        <f t="shared" si="96"/>
        <v>51359.527000000002</v>
      </c>
      <c r="DR114" s="1365">
        <f t="shared" si="97"/>
        <v>470204.21</v>
      </c>
      <c r="DV114" s="1364" t="s">
        <v>509</v>
      </c>
      <c r="DW114" s="1366">
        <v>6441593</v>
      </c>
      <c r="DX114" s="1373">
        <f t="shared" si="98"/>
        <v>6441.5929999999998</v>
      </c>
      <c r="EA114" s="1364" t="s">
        <v>391</v>
      </c>
      <c r="EB114" s="1366">
        <v>748505734</v>
      </c>
      <c r="EC114" s="1366">
        <v>692369451</v>
      </c>
      <c r="ED114" s="1366">
        <v>748505734</v>
      </c>
      <c r="EE114" s="1366">
        <v>0</v>
      </c>
      <c r="EF114" s="1367">
        <f t="shared" si="99"/>
        <v>748505.73400000005</v>
      </c>
      <c r="EG114" s="1367">
        <f t="shared" si="100"/>
        <v>692369.451</v>
      </c>
      <c r="EH114" s="1367">
        <f t="shared" si="101"/>
        <v>748505.73400000005</v>
      </c>
      <c r="EI114" s="1367">
        <f t="shared" si="102"/>
        <v>0</v>
      </c>
      <c r="EL114" s="1372" t="s">
        <v>592</v>
      </c>
      <c r="EM114" s="1365">
        <v>26989200</v>
      </c>
      <c r="EN114" s="1365">
        <f t="shared" si="103"/>
        <v>26989.200000000001</v>
      </c>
      <c r="EQ114" s="1364" t="s">
        <v>391</v>
      </c>
      <c r="ER114" s="1366">
        <v>748505734</v>
      </c>
      <c r="ES114" s="1366">
        <v>748505734</v>
      </c>
      <c r="ET114" s="1366">
        <v>0</v>
      </c>
      <c r="EU114" s="1366">
        <v>699946917</v>
      </c>
      <c r="EV114" s="1365">
        <f t="shared" si="104"/>
        <v>748505.73400000005</v>
      </c>
      <c r="EW114" s="1365">
        <f t="shared" si="105"/>
        <v>699946.91700000002</v>
      </c>
      <c r="EX114" s="1365">
        <f t="shared" si="106"/>
        <v>748505.73400000005</v>
      </c>
      <c r="EY114" s="1365">
        <f t="shared" si="107"/>
        <v>0</v>
      </c>
      <c r="FD114" s="1365"/>
      <c r="FF114" s="1372" t="s">
        <v>390</v>
      </c>
      <c r="FG114" s="1365">
        <v>978409754</v>
      </c>
      <c r="FH114" s="1365">
        <v>827285734</v>
      </c>
      <c r="FI114" s="1365">
        <v>978395514</v>
      </c>
      <c r="FJ114" s="1365">
        <v>14240</v>
      </c>
      <c r="FK114" s="1367">
        <f t="shared" si="109"/>
        <v>978409.75399999996</v>
      </c>
      <c r="FL114" s="1367">
        <f t="shared" si="110"/>
        <v>827285.73400000005</v>
      </c>
      <c r="FM114" s="1367">
        <f t="shared" si="111"/>
        <v>978395.51399999997</v>
      </c>
      <c r="FN114" s="1367">
        <f t="shared" si="112"/>
        <v>14.24</v>
      </c>
      <c r="FQ114" s="1364" t="s">
        <v>395</v>
      </c>
      <c r="FR114" s="1366">
        <v>132449508</v>
      </c>
      <c r="FS114" s="1365">
        <f t="shared" si="113"/>
        <v>132449.508</v>
      </c>
      <c r="FV114" s="1364" t="s">
        <v>390</v>
      </c>
      <c r="FW114" s="1366">
        <v>901519829</v>
      </c>
      <c r="FX114" s="1366">
        <v>873631850</v>
      </c>
      <c r="FY114" s="1366">
        <v>873631850</v>
      </c>
      <c r="FZ114" s="1366">
        <v>27887979</v>
      </c>
      <c r="GA114" s="1367">
        <f t="shared" si="114"/>
        <v>901519.82900000003</v>
      </c>
      <c r="GB114" s="1367">
        <f t="shared" si="115"/>
        <v>873631.85</v>
      </c>
      <c r="GC114" s="1367">
        <f t="shared" si="116"/>
        <v>873631.85</v>
      </c>
      <c r="GD114" s="1367">
        <f t="shared" si="117"/>
        <v>27887.978999999999</v>
      </c>
    </row>
    <row r="115" spans="1:186" ht="15" customHeight="1" x14ac:dyDescent="0.2">
      <c r="A115" s="1364" t="s">
        <v>580</v>
      </c>
      <c r="B115" s="1366">
        <v>882367002</v>
      </c>
      <c r="C115" s="1366">
        <v>46723000</v>
      </c>
      <c r="D115" s="1366">
        <v>835644002</v>
      </c>
      <c r="E115" s="1366">
        <v>0</v>
      </c>
      <c r="F115" s="1366">
        <f t="shared" si="59"/>
        <v>913249.8470699999</v>
      </c>
      <c r="G115" s="1366">
        <f t="shared" si="60"/>
        <v>48358.304999999993</v>
      </c>
      <c r="H115" s="1366">
        <f t="shared" si="61"/>
        <v>864891.54206999997</v>
      </c>
      <c r="I115" s="1366">
        <f t="shared" si="62"/>
        <v>0</v>
      </c>
      <c r="Q115" s="1364" t="s">
        <v>580</v>
      </c>
      <c r="R115" s="1366">
        <v>899595071</v>
      </c>
      <c r="S115" s="1366">
        <v>166820694</v>
      </c>
      <c r="T115" s="1366">
        <v>732774377</v>
      </c>
      <c r="U115" s="1366">
        <v>13606334</v>
      </c>
      <c r="V115" s="1365">
        <f t="shared" si="64"/>
        <v>931080.8984849999</v>
      </c>
      <c r="W115" s="1365">
        <f t="shared" si="65"/>
        <v>172659.41828999997</v>
      </c>
      <c r="X115" s="1365">
        <f t="shared" si="66"/>
        <v>758421.48019499995</v>
      </c>
      <c r="Y115" s="1365">
        <f t="shared" si="67"/>
        <v>14082.555689999999</v>
      </c>
      <c r="AB115" s="1364" t="s">
        <v>590</v>
      </c>
      <c r="AC115" s="1366">
        <v>0</v>
      </c>
      <c r="AD115" s="1365">
        <f t="shared" si="68"/>
        <v>0</v>
      </c>
      <c r="AG115" s="1364" t="s">
        <v>392</v>
      </c>
      <c r="AH115" s="1366">
        <v>35500000</v>
      </c>
      <c r="AI115" s="1366">
        <v>140742</v>
      </c>
      <c r="AJ115" s="1366">
        <v>140742</v>
      </c>
      <c r="AK115" s="1366">
        <v>35359258</v>
      </c>
      <c r="AL115" s="1365">
        <f t="shared" si="69"/>
        <v>36742.5</v>
      </c>
      <c r="AM115" s="1365">
        <f t="shared" si="70"/>
        <v>145.66796999999997</v>
      </c>
      <c r="AN115" s="1365">
        <f t="shared" si="71"/>
        <v>145.66796999999997</v>
      </c>
      <c r="AO115" s="1365">
        <f t="shared" si="72"/>
        <v>36596.832029999998</v>
      </c>
      <c r="AR115" s="1364" t="s">
        <v>800</v>
      </c>
      <c r="AS115" s="1365">
        <v>4140000</v>
      </c>
      <c r="AT115" s="1365">
        <f t="shared" si="73"/>
        <v>4284.8999999999996</v>
      </c>
      <c r="AW115" s="1364" t="s">
        <v>579</v>
      </c>
      <c r="AX115" s="1366">
        <v>33915277</v>
      </c>
      <c r="AY115" s="1366">
        <v>140742</v>
      </c>
      <c r="AZ115" s="1366">
        <v>140742</v>
      </c>
      <c r="BA115" s="1366">
        <v>33774535</v>
      </c>
      <c r="BB115" s="1365">
        <f t="shared" si="74"/>
        <v>35102.311694999997</v>
      </c>
      <c r="BC115" s="1365">
        <f t="shared" si="75"/>
        <v>145.66796999999997</v>
      </c>
      <c r="BD115" s="1365">
        <f t="shared" si="76"/>
        <v>145.66796999999997</v>
      </c>
      <c r="BE115" s="1365">
        <f t="shared" si="77"/>
        <v>34956.643725000002</v>
      </c>
      <c r="BM115" s="1364" t="s">
        <v>579</v>
      </c>
      <c r="BN115" s="1365">
        <v>33915277</v>
      </c>
      <c r="BO115" s="1365">
        <v>140742</v>
      </c>
      <c r="BP115" s="1365">
        <v>140742</v>
      </c>
      <c r="BQ115" s="1365">
        <v>33774535</v>
      </c>
      <c r="BR115" s="1365">
        <f t="shared" si="79"/>
        <v>35102.311694999997</v>
      </c>
      <c r="BS115" s="1365">
        <f t="shared" si="80"/>
        <v>145.66796999999997</v>
      </c>
      <c r="BT115" s="1365">
        <f t="shared" si="81"/>
        <v>145.66796999999997</v>
      </c>
      <c r="BU115" s="1365">
        <f t="shared" si="82"/>
        <v>34956.643725000002</v>
      </c>
      <c r="BX115" s="1372" t="s">
        <v>402</v>
      </c>
      <c r="BY115" s="1365">
        <v>357000</v>
      </c>
      <c r="BZ115" s="1365">
        <f t="shared" si="83"/>
        <v>369.49499999999995</v>
      </c>
      <c r="CC115" s="1365" t="s">
        <v>475</v>
      </c>
      <c r="CD115" s="1365">
        <v>24506250</v>
      </c>
      <c r="CE115" s="1365">
        <v>5206250</v>
      </c>
      <c r="CF115" s="1365">
        <v>24506250</v>
      </c>
      <c r="CG115" s="1365">
        <v>0</v>
      </c>
      <c r="CH115" s="1365">
        <f t="shared" si="118"/>
        <v>25363.968749999996</v>
      </c>
      <c r="CI115" s="1365">
        <f t="shared" si="119"/>
        <v>5388.46875</v>
      </c>
      <c r="CJ115" s="1365">
        <f t="shared" si="120"/>
        <v>25363.968749999996</v>
      </c>
      <c r="CK115" s="1365">
        <f t="shared" si="121"/>
        <v>0</v>
      </c>
      <c r="CN115" s="1372" t="s">
        <v>811</v>
      </c>
      <c r="CO115" s="1365">
        <v>0</v>
      </c>
      <c r="CP115" s="1365">
        <f t="shared" si="88"/>
        <v>0</v>
      </c>
      <c r="CS115" s="1364" t="s">
        <v>577</v>
      </c>
      <c r="CT115" s="1366">
        <v>29880000</v>
      </c>
      <c r="CU115" s="1366">
        <v>5355163</v>
      </c>
      <c r="CV115" s="1366">
        <v>29880000</v>
      </c>
      <c r="CW115" s="1366">
        <v>0</v>
      </c>
      <c r="CX115" s="1365">
        <f t="shared" si="89"/>
        <v>29880</v>
      </c>
      <c r="CY115" s="1365">
        <f t="shared" si="90"/>
        <v>5355.1629999999996</v>
      </c>
      <c r="CZ115" s="1365">
        <f t="shared" si="91"/>
        <v>29880</v>
      </c>
      <c r="DA115" s="1365">
        <f t="shared" si="92"/>
        <v>0</v>
      </c>
      <c r="DJ115" s="1372" t="s">
        <v>577</v>
      </c>
      <c r="DK115" s="1365">
        <v>29880000</v>
      </c>
      <c r="DL115" s="1365">
        <v>29880000</v>
      </c>
      <c r="DM115" s="1365">
        <v>0</v>
      </c>
      <c r="DN115" s="1365">
        <v>14612397</v>
      </c>
      <c r="DO115" s="1365">
        <f t="shared" si="94"/>
        <v>29880</v>
      </c>
      <c r="DP115" s="1365">
        <f t="shared" si="95"/>
        <v>29880</v>
      </c>
      <c r="DQ115" s="1365">
        <f t="shared" si="96"/>
        <v>0</v>
      </c>
      <c r="DR115" s="1365">
        <f t="shared" si="97"/>
        <v>14612.397000000001</v>
      </c>
      <c r="DV115" s="1364" t="s">
        <v>609</v>
      </c>
      <c r="DW115" s="1366">
        <v>40484771</v>
      </c>
      <c r="DX115" s="1373">
        <f t="shared" si="98"/>
        <v>40484.771000000001</v>
      </c>
      <c r="EA115" s="1364" t="s">
        <v>577</v>
      </c>
      <c r="EB115" s="1366">
        <v>29880000</v>
      </c>
      <c r="EC115" s="1366">
        <v>25628505</v>
      </c>
      <c r="ED115" s="1366">
        <v>29880000</v>
      </c>
      <c r="EE115" s="1366">
        <v>0</v>
      </c>
      <c r="EF115" s="1367">
        <f t="shared" si="99"/>
        <v>29880</v>
      </c>
      <c r="EG115" s="1367">
        <f t="shared" si="100"/>
        <v>25628.505000000001</v>
      </c>
      <c r="EH115" s="1367">
        <f t="shared" si="101"/>
        <v>29880</v>
      </c>
      <c r="EI115" s="1367">
        <f t="shared" si="102"/>
        <v>0</v>
      </c>
      <c r="EL115" s="1372" t="s">
        <v>403</v>
      </c>
      <c r="EM115" s="1365">
        <v>1298071213</v>
      </c>
      <c r="EN115" s="1365">
        <f t="shared" si="103"/>
        <v>1298071.213</v>
      </c>
      <c r="EQ115" s="1364" t="s">
        <v>577</v>
      </c>
      <c r="ER115" s="1366">
        <v>29880000</v>
      </c>
      <c r="ES115" s="1366">
        <v>29880000</v>
      </c>
      <c r="ET115" s="1366">
        <v>0</v>
      </c>
      <c r="EU115" s="1366">
        <v>27561449</v>
      </c>
      <c r="EV115" s="1365">
        <f t="shared" si="104"/>
        <v>29880</v>
      </c>
      <c r="EW115" s="1365">
        <f t="shared" si="105"/>
        <v>27561.449000000001</v>
      </c>
      <c r="EX115" s="1365">
        <f t="shared" si="106"/>
        <v>29880</v>
      </c>
      <c r="EY115" s="1365">
        <f t="shared" si="107"/>
        <v>0</v>
      </c>
      <c r="FD115" s="1365"/>
      <c r="FF115" s="1372" t="s">
        <v>391</v>
      </c>
      <c r="FG115" s="1365">
        <v>759324928</v>
      </c>
      <c r="FH115" s="1365">
        <v>732861102</v>
      </c>
      <c r="FI115" s="1365">
        <v>759310688</v>
      </c>
      <c r="FJ115" s="1365">
        <v>14240</v>
      </c>
      <c r="FK115" s="1367">
        <f t="shared" si="109"/>
        <v>759324.92799999996</v>
      </c>
      <c r="FL115" s="1367">
        <f t="shared" si="110"/>
        <v>732861.10199999996</v>
      </c>
      <c r="FM115" s="1367">
        <f t="shared" si="111"/>
        <v>759310.68799999997</v>
      </c>
      <c r="FN115" s="1367">
        <f t="shared" si="112"/>
        <v>14.24</v>
      </c>
      <c r="FQ115" s="1364" t="s">
        <v>396</v>
      </c>
      <c r="FR115" s="1366">
        <v>43252542</v>
      </c>
      <c r="FS115" s="1365">
        <f t="shared" si="113"/>
        <v>43252.542000000001</v>
      </c>
      <c r="FV115" s="1364" t="s">
        <v>391</v>
      </c>
      <c r="FW115" s="1366">
        <v>773044295</v>
      </c>
      <c r="FX115" s="1366">
        <v>749792182</v>
      </c>
      <c r="FY115" s="1366">
        <v>749792182</v>
      </c>
      <c r="FZ115" s="1366">
        <v>23252113</v>
      </c>
      <c r="GA115" s="1367">
        <f t="shared" si="114"/>
        <v>773044.29500000004</v>
      </c>
      <c r="GB115" s="1367">
        <f t="shared" si="115"/>
        <v>749792.18200000003</v>
      </c>
      <c r="GC115" s="1367">
        <f t="shared" si="116"/>
        <v>749792.18200000003</v>
      </c>
      <c r="GD115" s="1367">
        <f t="shared" si="117"/>
        <v>23252.113000000001</v>
      </c>
    </row>
    <row r="116" spans="1:186" ht="15" customHeight="1" x14ac:dyDescent="0.2">
      <c r="A116" s="1364" t="s">
        <v>393</v>
      </c>
      <c r="B116" s="1366">
        <v>24323001</v>
      </c>
      <c r="C116" s="1366">
        <v>24323000</v>
      </c>
      <c r="D116" s="1366">
        <v>1</v>
      </c>
      <c r="E116" s="1366">
        <v>0</v>
      </c>
      <c r="F116" s="1366">
        <f t="shared" si="59"/>
        <v>25174.306034999998</v>
      </c>
      <c r="G116" s="1366">
        <f t="shared" si="60"/>
        <v>25174.304999999997</v>
      </c>
      <c r="H116" s="1366">
        <f t="shared" si="61"/>
        <v>1.0349999999999999E-3</v>
      </c>
      <c r="I116" s="1366">
        <f t="shared" si="62"/>
        <v>0</v>
      </c>
      <c r="Q116" s="1364" t="s">
        <v>393</v>
      </c>
      <c r="R116" s="1366">
        <v>144420694</v>
      </c>
      <c r="S116" s="1366">
        <v>144420694</v>
      </c>
      <c r="T116" s="1366">
        <v>0</v>
      </c>
      <c r="U116" s="1366">
        <v>9873000</v>
      </c>
      <c r="V116" s="1365">
        <f t="shared" si="64"/>
        <v>149475.41828999997</v>
      </c>
      <c r="W116" s="1365">
        <f t="shared" si="65"/>
        <v>149475.41828999997</v>
      </c>
      <c r="X116" s="1365">
        <f t="shared" si="66"/>
        <v>0</v>
      </c>
      <c r="Y116" s="1365">
        <f t="shared" si="67"/>
        <v>10218.554999999998</v>
      </c>
      <c r="AB116" s="1364" t="s">
        <v>402</v>
      </c>
      <c r="AC116" s="1366">
        <v>0</v>
      </c>
      <c r="AD116" s="1365">
        <f t="shared" si="68"/>
        <v>0</v>
      </c>
      <c r="AG116" s="1364" t="s">
        <v>580</v>
      </c>
      <c r="AH116" s="1366">
        <v>988130307</v>
      </c>
      <c r="AI116" s="1366">
        <v>140648433</v>
      </c>
      <c r="AJ116" s="1366">
        <v>829741064</v>
      </c>
      <c r="AK116" s="1366">
        <v>158389243</v>
      </c>
      <c r="AL116" s="1365">
        <f t="shared" si="69"/>
        <v>1022714.8677449999</v>
      </c>
      <c r="AM116" s="1365">
        <f t="shared" si="70"/>
        <v>145571.12815499998</v>
      </c>
      <c r="AN116" s="1365">
        <f t="shared" si="71"/>
        <v>858782.0012399999</v>
      </c>
      <c r="AO116" s="1365">
        <f t="shared" si="72"/>
        <v>163932.86650499998</v>
      </c>
      <c r="AR116" s="1364" t="s">
        <v>403</v>
      </c>
      <c r="AS116" s="1365">
        <v>1331291288</v>
      </c>
      <c r="AT116" s="1365">
        <f t="shared" si="73"/>
        <v>1377886.4830799999</v>
      </c>
      <c r="AW116" s="1364" t="s">
        <v>392</v>
      </c>
      <c r="AX116" s="1366">
        <v>33915277</v>
      </c>
      <c r="AY116" s="1366">
        <v>140742</v>
      </c>
      <c r="AZ116" s="1366">
        <v>140742</v>
      </c>
      <c r="BA116" s="1366">
        <v>33774535</v>
      </c>
      <c r="BB116" s="1365">
        <f t="shared" si="74"/>
        <v>35102.311694999997</v>
      </c>
      <c r="BC116" s="1365">
        <f t="shared" si="75"/>
        <v>145.66796999999997</v>
      </c>
      <c r="BD116" s="1365">
        <f t="shared" si="76"/>
        <v>145.66796999999997</v>
      </c>
      <c r="BE116" s="1365">
        <f t="shared" si="77"/>
        <v>34956.643725000002</v>
      </c>
      <c r="BM116" s="1364" t="s">
        <v>392</v>
      </c>
      <c r="BN116" s="1365">
        <v>33915277</v>
      </c>
      <c r="BO116" s="1365">
        <v>140742</v>
      </c>
      <c r="BP116" s="1365">
        <v>140742</v>
      </c>
      <c r="BQ116" s="1365">
        <v>33774535</v>
      </c>
      <c r="BR116" s="1365">
        <f t="shared" si="79"/>
        <v>35102.311694999997</v>
      </c>
      <c r="BS116" s="1365">
        <f t="shared" si="80"/>
        <v>145.66796999999997</v>
      </c>
      <c r="BT116" s="1365">
        <f t="shared" si="81"/>
        <v>145.66796999999997</v>
      </c>
      <c r="BU116" s="1365">
        <f t="shared" si="82"/>
        <v>34956.643725000002</v>
      </c>
      <c r="BX116" s="1372" t="s">
        <v>592</v>
      </c>
      <c r="BY116" s="1365">
        <v>357000</v>
      </c>
      <c r="BZ116" s="1365">
        <f t="shared" si="83"/>
        <v>369.49499999999995</v>
      </c>
      <c r="CC116" s="1365" t="s">
        <v>579</v>
      </c>
      <c r="CD116" s="1365">
        <v>25341297</v>
      </c>
      <c r="CE116" s="1365">
        <v>140742</v>
      </c>
      <c r="CF116" s="1365">
        <v>9310587</v>
      </c>
      <c r="CG116" s="1365">
        <v>16030710</v>
      </c>
      <c r="CH116" s="1365">
        <f t="shared" si="118"/>
        <v>26228.242394999997</v>
      </c>
      <c r="CI116" s="1365">
        <f t="shared" si="119"/>
        <v>145.66796999999997</v>
      </c>
      <c r="CJ116" s="1365">
        <f t="shared" si="120"/>
        <v>9636.4575449999993</v>
      </c>
      <c r="CK116" s="1365">
        <f t="shared" si="121"/>
        <v>16591.784849999996</v>
      </c>
      <c r="CN116" s="1372" t="s">
        <v>402</v>
      </c>
      <c r="CO116" s="1365">
        <v>12361918</v>
      </c>
      <c r="CP116" s="1365">
        <f t="shared" si="88"/>
        <v>12361.918</v>
      </c>
      <c r="CS116" s="1364" t="s">
        <v>578</v>
      </c>
      <c r="CT116" s="1366">
        <v>87995255</v>
      </c>
      <c r="CU116" s="1366">
        <v>34741606</v>
      </c>
      <c r="CV116" s="1366">
        <v>80495255</v>
      </c>
      <c r="CW116" s="1366">
        <v>7500000</v>
      </c>
      <c r="CX116" s="1365">
        <f t="shared" si="89"/>
        <v>87995.255000000005</v>
      </c>
      <c r="CY116" s="1365">
        <f t="shared" si="90"/>
        <v>34741.606</v>
      </c>
      <c r="CZ116" s="1365">
        <f t="shared" si="91"/>
        <v>80495.255000000005</v>
      </c>
      <c r="DA116" s="1365">
        <f t="shared" si="92"/>
        <v>7500</v>
      </c>
      <c r="DJ116" s="1372" t="s">
        <v>578</v>
      </c>
      <c r="DK116" s="1365">
        <v>87995255</v>
      </c>
      <c r="DL116" s="1365">
        <v>73505545</v>
      </c>
      <c r="DM116" s="1365">
        <v>14489710</v>
      </c>
      <c r="DN116" s="1365">
        <v>40010290</v>
      </c>
      <c r="DO116" s="1365">
        <f t="shared" si="94"/>
        <v>87995.255000000005</v>
      </c>
      <c r="DP116" s="1365">
        <f t="shared" si="95"/>
        <v>73505.544999999998</v>
      </c>
      <c r="DQ116" s="1365">
        <f t="shared" si="96"/>
        <v>14489.71</v>
      </c>
      <c r="DR116" s="1365">
        <f t="shared" si="97"/>
        <v>40010.29</v>
      </c>
      <c r="DV116" s="1364" t="s">
        <v>610</v>
      </c>
      <c r="DW116" s="1366">
        <v>40484771</v>
      </c>
      <c r="DX116" s="1373">
        <f t="shared" si="98"/>
        <v>40484.771000000001</v>
      </c>
      <c r="EA116" s="1364" t="s">
        <v>578</v>
      </c>
      <c r="EB116" s="1366">
        <v>81005545</v>
      </c>
      <c r="EC116" s="1366">
        <v>46861792</v>
      </c>
      <c r="ED116" s="1366">
        <v>73505545</v>
      </c>
      <c r="EE116" s="1366">
        <v>7500000</v>
      </c>
      <c r="EF116" s="1367">
        <f t="shared" si="99"/>
        <v>81005.544999999998</v>
      </c>
      <c r="EG116" s="1367">
        <f t="shared" si="100"/>
        <v>46861.792000000001</v>
      </c>
      <c r="EH116" s="1367">
        <f t="shared" si="101"/>
        <v>73505.544999999998</v>
      </c>
      <c r="EI116" s="1367">
        <f t="shared" si="102"/>
        <v>7500</v>
      </c>
      <c r="EL116" s="1372" t="s">
        <v>404</v>
      </c>
      <c r="EM116" s="1365">
        <v>1298071213</v>
      </c>
      <c r="EN116" s="1365">
        <f t="shared" si="103"/>
        <v>1298071.213</v>
      </c>
      <c r="EQ116" s="1364" t="s">
        <v>578</v>
      </c>
      <c r="ER116" s="1366">
        <v>77282545</v>
      </c>
      <c r="ES116" s="1366">
        <v>73505545</v>
      </c>
      <c r="ET116" s="1366">
        <v>3777000</v>
      </c>
      <c r="EU116" s="1366">
        <v>54032220</v>
      </c>
      <c r="EV116" s="1365">
        <f t="shared" si="104"/>
        <v>77282.544999999998</v>
      </c>
      <c r="EW116" s="1365">
        <f t="shared" si="105"/>
        <v>54032.22</v>
      </c>
      <c r="EX116" s="1365">
        <f t="shared" si="106"/>
        <v>73505.544999999998</v>
      </c>
      <c r="EY116" s="1365">
        <f t="shared" si="107"/>
        <v>3777</v>
      </c>
      <c r="FD116" s="1365"/>
      <c r="FF116" s="1372" t="s">
        <v>577</v>
      </c>
      <c r="FG116" s="1365">
        <v>31073153</v>
      </c>
      <c r="FH116" s="1365">
        <v>16545341</v>
      </c>
      <c r="FI116" s="1365">
        <v>31073153</v>
      </c>
      <c r="FJ116" s="1365">
        <v>0</v>
      </c>
      <c r="FK116" s="1367">
        <f t="shared" si="109"/>
        <v>31073.152999999998</v>
      </c>
      <c r="FL116" s="1367">
        <f t="shared" si="110"/>
        <v>16545.341</v>
      </c>
      <c r="FM116" s="1367">
        <f t="shared" si="111"/>
        <v>31073.152999999998</v>
      </c>
      <c r="FN116" s="1367">
        <f t="shared" si="112"/>
        <v>0</v>
      </c>
      <c r="FQ116" s="1364" t="s">
        <v>581</v>
      </c>
      <c r="FR116" s="1366">
        <v>3116213</v>
      </c>
      <c r="FS116" s="1365">
        <f t="shared" si="113"/>
        <v>3116.2130000000002</v>
      </c>
      <c r="FV116" s="1364" t="s">
        <v>577</v>
      </c>
      <c r="FW116" s="1366">
        <v>21952832</v>
      </c>
      <c r="FX116" s="1366">
        <v>20166215</v>
      </c>
      <c r="FY116" s="1366">
        <v>20166215</v>
      </c>
      <c r="FZ116" s="1366">
        <v>1786617</v>
      </c>
      <c r="GA116" s="1367">
        <f t="shared" si="114"/>
        <v>21952.831999999999</v>
      </c>
      <c r="GB116" s="1367">
        <f t="shared" si="115"/>
        <v>20166.215</v>
      </c>
      <c r="GC116" s="1367">
        <f t="shared" si="116"/>
        <v>20166.215</v>
      </c>
      <c r="GD116" s="1367">
        <f t="shared" si="117"/>
        <v>1786.617</v>
      </c>
    </row>
    <row r="117" spans="1:186" ht="15" customHeight="1" x14ac:dyDescent="0.2">
      <c r="A117" s="1364" t="s">
        <v>394</v>
      </c>
      <c r="B117" s="1366">
        <v>52663000</v>
      </c>
      <c r="C117" s="1366">
        <v>0</v>
      </c>
      <c r="D117" s="1366">
        <v>52663000</v>
      </c>
      <c r="E117" s="1366">
        <v>0</v>
      </c>
      <c r="F117" s="1366">
        <f t="shared" si="59"/>
        <v>54506.204999999994</v>
      </c>
      <c r="G117" s="1366">
        <f t="shared" si="60"/>
        <v>0</v>
      </c>
      <c r="H117" s="1366">
        <f t="shared" si="61"/>
        <v>54506.204999999994</v>
      </c>
      <c r="I117" s="1366">
        <f t="shared" si="62"/>
        <v>0</v>
      </c>
      <c r="Q117" s="1364" t="s">
        <v>394</v>
      </c>
      <c r="R117" s="1366">
        <v>52663000</v>
      </c>
      <c r="S117" s="1366">
        <v>0</v>
      </c>
      <c r="T117" s="1366">
        <v>52663000</v>
      </c>
      <c r="U117" s="1366">
        <v>0</v>
      </c>
      <c r="V117" s="1365">
        <f t="shared" si="64"/>
        <v>54506.204999999994</v>
      </c>
      <c r="W117" s="1365">
        <f t="shared" si="65"/>
        <v>0</v>
      </c>
      <c r="X117" s="1365">
        <f t="shared" si="66"/>
        <v>54506.204999999994</v>
      </c>
      <c r="Y117" s="1365">
        <f t="shared" si="67"/>
        <v>0</v>
      </c>
      <c r="AB117" s="1364" t="s">
        <v>592</v>
      </c>
      <c r="AC117" s="1366">
        <v>0</v>
      </c>
      <c r="AD117" s="1365">
        <f t="shared" si="68"/>
        <v>0</v>
      </c>
      <c r="AG117" s="1364" t="s">
        <v>393</v>
      </c>
      <c r="AH117" s="1366">
        <v>259420694</v>
      </c>
      <c r="AI117" s="1366">
        <v>68698000</v>
      </c>
      <c r="AJ117" s="1366">
        <v>219420694</v>
      </c>
      <c r="AK117" s="1366">
        <v>40000000</v>
      </c>
      <c r="AL117" s="1365">
        <f t="shared" si="69"/>
        <v>268500.41828999994</v>
      </c>
      <c r="AM117" s="1365">
        <f t="shared" si="70"/>
        <v>71102.429999999993</v>
      </c>
      <c r="AN117" s="1365">
        <f t="shared" si="71"/>
        <v>227100.41828999997</v>
      </c>
      <c r="AO117" s="1365">
        <f t="shared" si="72"/>
        <v>41400</v>
      </c>
      <c r="AR117" s="1364" t="s">
        <v>404</v>
      </c>
      <c r="AS117" s="1365">
        <v>1258472140</v>
      </c>
      <c r="AT117" s="1365">
        <f t="shared" si="73"/>
        <v>1302518.6648999997</v>
      </c>
      <c r="AW117" s="1364" t="s">
        <v>580</v>
      </c>
      <c r="AX117" s="1366">
        <v>1193280416</v>
      </c>
      <c r="AY117" s="1366">
        <v>835453971</v>
      </c>
      <c r="AZ117" s="1366">
        <v>140648433</v>
      </c>
      <c r="BA117" s="1366">
        <v>357826445</v>
      </c>
      <c r="BB117" s="1365">
        <f t="shared" si="74"/>
        <v>1235045.2305599998</v>
      </c>
      <c r="BC117" s="1365">
        <f t="shared" si="75"/>
        <v>864694.85998499999</v>
      </c>
      <c r="BD117" s="1365">
        <f t="shared" si="76"/>
        <v>145571.12815499998</v>
      </c>
      <c r="BE117" s="1365">
        <f t="shared" si="77"/>
        <v>370350.37057499995</v>
      </c>
      <c r="BM117" s="1364" t="s">
        <v>580</v>
      </c>
      <c r="BN117" s="1365">
        <v>2704029960</v>
      </c>
      <c r="BO117" s="1365">
        <v>144983433</v>
      </c>
      <c r="BP117" s="1365">
        <v>1047292221</v>
      </c>
      <c r="BQ117" s="1365">
        <v>1656737739</v>
      </c>
      <c r="BR117" s="1365">
        <f t="shared" si="79"/>
        <v>2798671.0085999998</v>
      </c>
      <c r="BS117" s="1365">
        <f t="shared" si="80"/>
        <v>150057.85315499999</v>
      </c>
      <c r="BT117" s="1365">
        <f t="shared" si="81"/>
        <v>1083947.4487349999</v>
      </c>
      <c r="BU117" s="1365">
        <f t="shared" si="82"/>
        <v>1714723.559865</v>
      </c>
      <c r="BX117" s="1372" t="s">
        <v>403</v>
      </c>
      <c r="BY117" s="1365">
        <v>126010328</v>
      </c>
      <c r="BZ117" s="1365">
        <f t="shared" si="83"/>
        <v>130420.68947999999</v>
      </c>
      <c r="CC117" s="1365" t="s">
        <v>392</v>
      </c>
      <c r="CD117" s="1365">
        <v>25341297</v>
      </c>
      <c r="CE117" s="1365">
        <v>140742</v>
      </c>
      <c r="CF117" s="1365">
        <v>9310587</v>
      </c>
      <c r="CG117" s="1365">
        <v>16030710</v>
      </c>
      <c r="CH117" s="1365">
        <f t="shared" si="118"/>
        <v>26228.242394999997</v>
      </c>
      <c r="CI117" s="1365">
        <f t="shared" si="119"/>
        <v>145.66796999999997</v>
      </c>
      <c r="CJ117" s="1365">
        <f t="shared" si="120"/>
        <v>9636.4575449999993</v>
      </c>
      <c r="CK117" s="1365">
        <f t="shared" si="121"/>
        <v>16591.784849999996</v>
      </c>
      <c r="CN117" s="1372" t="s">
        <v>592</v>
      </c>
      <c r="CO117" s="1365">
        <v>12361918</v>
      </c>
      <c r="CP117" s="1365">
        <f t="shared" si="88"/>
        <v>12361.918</v>
      </c>
      <c r="CS117" s="1364" t="s">
        <v>475</v>
      </c>
      <c r="CT117" s="1366">
        <v>24506250</v>
      </c>
      <c r="CU117" s="1366">
        <v>5206250</v>
      </c>
      <c r="CV117" s="1366">
        <v>24506250</v>
      </c>
      <c r="CW117" s="1366">
        <v>0</v>
      </c>
      <c r="CX117" s="1365">
        <f t="shared" si="89"/>
        <v>24506.25</v>
      </c>
      <c r="CY117" s="1365">
        <f t="shared" si="90"/>
        <v>5206.25</v>
      </c>
      <c r="CZ117" s="1365">
        <f t="shared" si="91"/>
        <v>24506.25</v>
      </c>
      <c r="DA117" s="1365">
        <f t="shared" si="92"/>
        <v>0</v>
      </c>
      <c r="DJ117" s="1372" t="s">
        <v>475</v>
      </c>
      <c r="DK117" s="1365">
        <v>24506250</v>
      </c>
      <c r="DL117" s="1365">
        <v>24506250</v>
      </c>
      <c r="DM117" s="1365">
        <v>0</v>
      </c>
      <c r="DN117" s="1365">
        <v>9983966</v>
      </c>
      <c r="DO117" s="1365">
        <f t="shared" si="94"/>
        <v>24506.25</v>
      </c>
      <c r="DP117" s="1365">
        <f t="shared" si="95"/>
        <v>24506.25</v>
      </c>
      <c r="DQ117" s="1365">
        <f t="shared" si="96"/>
        <v>0</v>
      </c>
      <c r="DR117" s="1365">
        <f t="shared" si="97"/>
        <v>9983.9660000000003</v>
      </c>
      <c r="DV117" s="1364" t="s">
        <v>912</v>
      </c>
      <c r="DW117" s="1366">
        <v>40484771</v>
      </c>
      <c r="DX117" s="1373">
        <f t="shared" si="98"/>
        <v>40484.771000000001</v>
      </c>
      <c r="EA117" s="1364" t="s">
        <v>475</v>
      </c>
      <c r="EB117" s="1366">
        <v>24506250</v>
      </c>
      <c r="EC117" s="1366">
        <v>12372824</v>
      </c>
      <c r="ED117" s="1366">
        <v>24506250</v>
      </c>
      <c r="EE117" s="1366">
        <v>0</v>
      </c>
      <c r="EF117" s="1367">
        <f t="shared" si="99"/>
        <v>24506.25</v>
      </c>
      <c r="EG117" s="1367">
        <f t="shared" si="100"/>
        <v>12372.824000000001</v>
      </c>
      <c r="EH117" s="1367">
        <f t="shared" si="101"/>
        <v>24506.25</v>
      </c>
      <c r="EI117" s="1367">
        <f t="shared" si="102"/>
        <v>0</v>
      </c>
      <c r="EL117" s="1372" t="s">
        <v>405</v>
      </c>
      <c r="EM117" s="1365">
        <v>1298071213</v>
      </c>
      <c r="EN117" s="1365">
        <f t="shared" si="103"/>
        <v>1298071.213</v>
      </c>
      <c r="EQ117" s="1364" t="s">
        <v>475</v>
      </c>
      <c r="ER117" s="1366">
        <v>24506250</v>
      </c>
      <c r="ES117" s="1366">
        <v>24506250</v>
      </c>
      <c r="ET117" s="1366">
        <v>0</v>
      </c>
      <c r="EU117" s="1366">
        <v>14761682</v>
      </c>
      <c r="EV117" s="1365">
        <f t="shared" si="104"/>
        <v>24506.25</v>
      </c>
      <c r="EW117" s="1365">
        <f t="shared" si="105"/>
        <v>14761.682000000001</v>
      </c>
      <c r="EX117" s="1365">
        <f t="shared" si="106"/>
        <v>24506.25</v>
      </c>
      <c r="EY117" s="1365">
        <f t="shared" si="107"/>
        <v>0</v>
      </c>
      <c r="FD117" s="1365"/>
      <c r="FF117" s="1372" t="s">
        <v>578</v>
      </c>
      <c r="FG117" s="1365">
        <v>163505423</v>
      </c>
      <c r="FH117" s="1365">
        <v>60728751</v>
      </c>
      <c r="FI117" s="1365">
        <v>163505423</v>
      </c>
      <c r="FJ117" s="1365">
        <v>0</v>
      </c>
      <c r="FK117" s="1367">
        <f t="shared" si="109"/>
        <v>163505.42300000001</v>
      </c>
      <c r="FL117" s="1367">
        <f t="shared" si="110"/>
        <v>60728.750999999997</v>
      </c>
      <c r="FM117" s="1367">
        <f t="shared" si="111"/>
        <v>163505.42300000001</v>
      </c>
      <c r="FN117" s="1367">
        <f t="shared" si="112"/>
        <v>0</v>
      </c>
      <c r="FQ117" s="1364" t="s">
        <v>397</v>
      </c>
      <c r="FR117" s="1366">
        <v>2760298</v>
      </c>
      <c r="FS117" s="1365">
        <f t="shared" si="113"/>
        <v>2760.2979999999998</v>
      </c>
      <c r="FV117" s="1364" t="s">
        <v>578</v>
      </c>
      <c r="FW117" s="1366">
        <v>82016452</v>
      </c>
      <c r="FX117" s="1366">
        <v>81745197</v>
      </c>
      <c r="FY117" s="1366">
        <v>81745197</v>
      </c>
      <c r="FZ117" s="1366">
        <v>271255</v>
      </c>
      <c r="GA117" s="1367">
        <f t="shared" si="114"/>
        <v>82016.452000000005</v>
      </c>
      <c r="GB117" s="1367">
        <f t="shared" si="115"/>
        <v>81745.197</v>
      </c>
      <c r="GC117" s="1367">
        <f t="shared" si="116"/>
        <v>81745.197</v>
      </c>
      <c r="GD117" s="1367">
        <f t="shared" si="117"/>
        <v>271.255</v>
      </c>
    </row>
    <row r="118" spans="1:186" ht="15" customHeight="1" x14ac:dyDescent="0.2">
      <c r="A118" s="1364" t="s">
        <v>395</v>
      </c>
      <c r="B118" s="1366">
        <v>799881001</v>
      </c>
      <c r="C118" s="1366">
        <v>22400000</v>
      </c>
      <c r="D118" s="1366">
        <v>777481001</v>
      </c>
      <c r="E118" s="1366">
        <v>0</v>
      </c>
      <c r="F118" s="1366">
        <f t="shared" si="59"/>
        <v>827876.83603499993</v>
      </c>
      <c r="G118" s="1366">
        <f t="shared" si="60"/>
        <v>23184</v>
      </c>
      <c r="H118" s="1366">
        <f t="shared" si="61"/>
        <v>804692.83603500004</v>
      </c>
      <c r="I118" s="1366">
        <f t="shared" si="62"/>
        <v>0</v>
      </c>
      <c r="Q118" s="1364" t="s">
        <v>395</v>
      </c>
      <c r="R118" s="1366">
        <v>697011377</v>
      </c>
      <c r="S118" s="1366">
        <v>22400000</v>
      </c>
      <c r="T118" s="1366">
        <v>674611377</v>
      </c>
      <c r="U118" s="1366">
        <v>3733334</v>
      </c>
      <c r="V118" s="1365">
        <f t="shared" si="64"/>
        <v>721406.77519499988</v>
      </c>
      <c r="W118" s="1365">
        <f t="shared" si="65"/>
        <v>23184</v>
      </c>
      <c r="X118" s="1365">
        <f t="shared" si="66"/>
        <v>698222.77519499988</v>
      </c>
      <c r="Y118" s="1365">
        <f t="shared" si="67"/>
        <v>3864.0006899999994</v>
      </c>
      <c r="AB118" s="1364" t="s">
        <v>403</v>
      </c>
      <c r="AC118" s="1366">
        <v>7043505941</v>
      </c>
      <c r="AD118" s="1365">
        <f t="shared" si="68"/>
        <v>7290028.6489349995</v>
      </c>
      <c r="AG118" s="1364" t="s">
        <v>394</v>
      </c>
      <c r="AH118" s="1366">
        <v>52663000</v>
      </c>
      <c r="AI118" s="1366">
        <v>0</v>
      </c>
      <c r="AJ118" s="1366">
        <v>3512000</v>
      </c>
      <c r="AK118" s="1366">
        <v>49151000</v>
      </c>
      <c r="AL118" s="1365">
        <f t="shared" si="69"/>
        <v>54506.204999999994</v>
      </c>
      <c r="AM118" s="1365">
        <f t="shared" si="70"/>
        <v>0</v>
      </c>
      <c r="AN118" s="1365">
        <f t="shared" si="71"/>
        <v>3634.9199999999996</v>
      </c>
      <c r="AO118" s="1365">
        <f t="shared" si="72"/>
        <v>50871.284999999996</v>
      </c>
      <c r="AR118" s="1364" t="s">
        <v>405</v>
      </c>
      <c r="AS118" s="1365">
        <v>0</v>
      </c>
      <c r="AT118" s="1365">
        <v>0</v>
      </c>
      <c r="AW118" s="1364" t="s">
        <v>393</v>
      </c>
      <c r="AX118" s="1366">
        <v>447835971</v>
      </c>
      <c r="AY118" s="1366">
        <v>219420694</v>
      </c>
      <c r="AZ118" s="1366">
        <v>68698000</v>
      </c>
      <c r="BA118" s="1366">
        <v>228415277</v>
      </c>
      <c r="BB118" s="1365">
        <f t="shared" si="74"/>
        <v>463510.22998499998</v>
      </c>
      <c r="BC118" s="1365">
        <f t="shared" si="75"/>
        <v>227100.41828999997</v>
      </c>
      <c r="BD118" s="1365">
        <f t="shared" si="76"/>
        <v>71102.429999999993</v>
      </c>
      <c r="BE118" s="1365">
        <f t="shared" si="77"/>
        <v>236409.81169499998</v>
      </c>
      <c r="BM118" s="1364" t="s">
        <v>393</v>
      </c>
      <c r="BN118" s="1365">
        <v>1593881971</v>
      </c>
      <c r="BO118" s="1365">
        <v>73033000</v>
      </c>
      <c r="BP118" s="1365">
        <v>374220694</v>
      </c>
      <c r="BQ118" s="1365">
        <v>1219661277</v>
      </c>
      <c r="BR118" s="1365">
        <f t="shared" si="79"/>
        <v>1649667.8399849997</v>
      </c>
      <c r="BS118" s="1365">
        <f t="shared" si="80"/>
        <v>75589.154999999999</v>
      </c>
      <c r="BT118" s="1365">
        <f t="shared" si="81"/>
        <v>387318.41829</v>
      </c>
      <c r="BU118" s="1365">
        <f t="shared" si="82"/>
        <v>1262349.4216949998</v>
      </c>
      <c r="BX118" s="1372" t="s">
        <v>404</v>
      </c>
      <c r="BY118" s="1365">
        <v>106350132</v>
      </c>
      <c r="BZ118" s="1365">
        <f t="shared" si="83"/>
        <v>110072.38661999999</v>
      </c>
      <c r="CC118" s="1365" t="s">
        <v>580</v>
      </c>
      <c r="CD118" s="1365">
        <v>2748051552</v>
      </c>
      <c r="CE118" s="1365">
        <v>253111300</v>
      </c>
      <c r="CF118" s="1365">
        <v>1362432262</v>
      </c>
      <c r="CG118" s="1365">
        <v>1385619290</v>
      </c>
      <c r="CH118" s="1365">
        <f t="shared" si="118"/>
        <v>2844233.3563199998</v>
      </c>
      <c r="CI118" s="1365">
        <f t="shared" si="119"/>
        <v>261970.19549999997</v>
      </c>
      <c r="CJ118" s="1365">
        <f t="shared" si="120"/>
        <v>1410117.39117</v>
      </c>
      <c r="CK118" s="1365">
        <f t="shared" si="121"/>
        <v>1434115.9651499998</v>
      </c>
      <c r="CN118" s="1372" t="s">
        <v>403</v>
      </c>
      <c r="CO118" s="1365">
        <v>799662796</v>
      </c>
      <c r="CP118" s="1365">
        <f t="shared" si="88"/>
        <v>799662.79599999997</v>
      </c>
      <c r="CS118" s="1364" t="s">
        <v>579</v>
      </c>
      <c r="CT118" s="1366">
        <v>21455656</v>
      </c>
      <c r="CU118" s="1366">
        <v>9438111</v>
      </c>
      <c r="CV118" s="1366">
        <v>9438111</v>
      </c>
      <c r="CW118" s="1366">
        <v>12017545</v>
      </c>
      <c r="CX118" s="1365">
        <f t="shared" si="89"/>
        <v>21455.655999999999</v>
      </c>
      <c r="CY118" s="1365">
        <f t="shared" si="90"/>
        <v>9438.1110000000008</v>
      </c>
      <c r="CZ118" s="1365">
        <f t="shared" si="91"/>
        <v>9438.1110000000008</v>
      </c>
      <c r="DA118" s="1365">
        <f t="shared" si="92"/>
        <v>12017.545</v>
      </c>
      <c r="DJ118" s="1372" t="s">
        <v>579</v>
      </c>
      <c r="DK118" s="1365">
        <v>44455656</v>
      </c>
      <c r="DL118" s="1365">
        <v>9739446</v>
      </c>
      <c r="DM118" s="1365">
        <v>34716210</v>
      </c>
      <c r="DN118" s="1365">
        <v>9442420</v>
      </c>
      <c r="DO118" s="1365">
        <f t="shared" si="94"/>
        <v>44455.656000000003</v>
      </c>
      <c r="DP118" s="1365">
        <f t="shared" si="95"/>
        <v>9739.4459999999999</v>
      </c>
      <c r="DQ118" s="1365">
        <f t="shared" si="96"/>
        <v>34716.21</v>
      </c>
      <c r="DR118" s="1365">
        <f t="shared" si="97"/>
        <v>9442.42</v>
      </c>
      <c r="DV118" s="1364" t="s">
        <v>590</v>
      </c>
      <c r="DW118" s="1366">
        <v>68491094</v>
      </c>
      <c r="DX118" s="1373">
        <f t="shared" si="98"/>
        <v>68491.093999999997</v>
      </c>
      <c r="EA118" s="1364" t="s">
        <v>579</v>
      </c>
      <c r="EB118" s="1366">
        <v>38670925</v>
      </c>
      <c r="EC118" s="1366">
        <v>38670925</v>
      </c>
      <c r="ED118" s="1366">
        <v>38670925</v>
      </c>
      <c r="EE118" s="1366">
        <v>0</v>
      </c>
      <c r="EF118" s="1367">
        <f t="shared" si="99"/>
        <v>38670.925000000003</v>
      </c>
      <c r="EG118" s="1367">
        <f t="shared" si="100"/>
        <v>38670.925000000003</v>
      </c>
      <c r="EH118" s="1367">
        <f t="shared" si="101"/>
        <v>38670.925000000003</v>
      </c>
      <c r="EI118" s="1367">
        <f t="shared" si="102"/>
        <v>0</v>
      </c>
      <c r="EQ118" s="1364" t="s">
        <v>579</v>
      </c>
      <c r="ER118" s="1366">
        <v>38670925</v>
      </c>
      <c r="ES118" s="1366">
        <v>38670925</v>
      </c>
      <c r="ET118" s="1366">
        <v>0</v>
      </c>
      <c r="EU118" s="1366">
        <v>38670925</v>
      </c>
      <c r="EV118" s="1365">
        <f t="shared" si="104"/>
        <v>38670.925000000003</v>
      </c>
      <c r="EW118" s="1365">
        <f t="shared" si="105"/>
        <v>38670.925000000003</v>
      </c>
      <c r="EX118" s="1365">
        <f t="shared" si="106"/>
        <v>38670.925000000003</v>
      </c>
      <c r="EY118" s="1365">
        <f t="shared" si="107"/>
        <v>0</v>
      </c>
      <c r="FD118" s="1365"/>
      <c r="FF118" s="1372" t="s">
        <v>475</v>
      </c>
      <c r="FG118" s="1365">
        <v>24506250</v>
      </c>
      <c r="FH118" s="1365">
        <v>17150540</v>
      </c>
      <c r="FI118" s="1365">
        <v>24506250</v>
      </c>
      <c r="FJ118" s="1365">
        <v>0</v>
      </c>
      <c r="FK118" s="1367">
        <f t="shared" si="109"/>
        <v>24506.25</v>
      </c>
      <c r="FL118" s="1367">
        <f t="shared" si="110"/>
        <v>17150.54</v>
      </c>
      <c r="FM118" s="1367">
        <f t="shared" si="111"/>
        <v>24506.25</v>
      </c>
      <c r="FN118" s="1367">
        <f t="shared" si="112"/>
        <v>0</v>
      </c>
      <c r="FQ118" s="1364" t="s">
        <v>582</v>
      </c>
      <c r="FR118" s="1366">
        <v>0</v>
      </c>
      <c r="FS118" s="1365">
        <f t="shared" si="113"/>
        <v>0</v>
      </c>
      <c r="FV118" s="1364" t="s">
        <v>475</v>
      </c>
      <c r="FW118" s="1366">
        <v>24506250</v>
      </c>
      <c r="FX118" s="1366">
        <v>21928256</v>
      </c>
      <c r="FY118" s="1366">
        <v>21928256</v>
      </c>
      <c r="FZ118" s="1366">
        <v>2577994</v>
      </c>
      <c r="GA118" s="1367">
        <f t="shared" si="114"/>
        <v>24506.25</v>
      </c>
      <c r="GB118" s="1367">
        <f t="shared" si="115"/>
        <v>21928.256000000001</v>
      </c>
      <c r="GC118" s="1367">
        <f t="shared" si="116"/>
        <v>21928.256000000001</v>
      </c>
      <c r="GD118" s="1367">
        <f t="shared" si="117"/>
        <v>2577.9940000000001</v>
      </c>
    </row>
    <row r="119" spans="1:186" ht="15" customHeight="1" x14ac:dyDescent="0.2">
      <c r="A119" s="1364" t="s">
        <v>396</v>
      </c>
      <c r="B119" s="1366">
        <v>5500000</v>
      </c>
      <c r="C119" s="1366">
        <v>0</v>
      </c>
      <c r="D119" s="1366">
        <v>5500000</v>
      </c>
      <c r="E119" s="1366">
        <v>0</v>
      </c>
      <c r="F119" s="1366">
        <f t="shared" si="59"/>
        <v>5692.5</v>
      </c>
      <c r="G119" s="1366">
        <f t="shared" si="60"/>
        <v>0</v>
      </c>
      <c r="H119" s="1366">
        <f t="shared" si="61"/>
        <v>5692.5</v>
      </c>
      <c r="I119" s="1366">
        <f t="shared" si="62"/>
        <v>0</v>
      </c>
      <c r="Q119" s="1364" t="s">
        <v>396</v>
      </c>
      <c r="R119" s="1366">
        <v>5500000</v>
      </c>
      <c r="S119" s="1366">
        <v>0</v>
      </c>
      <c r="T119" s="1366">
        <v>5500000</v>
      </c>
      <c r="U119" s="1366">
        <v>0</v>
      </c>
      <c r="V119" s="1365">
        <f t="shared" si="64"/>
        <v>5692.5</v>
      </c>
      <c r="W119" s="1365">
        <f t="shared" si="65"/>
        <v>0</v>
      </c>
      <c r="X119" s="1365">
        <f t="shared" si="66"/>
        <v>5692.5</v>
      </c>
      <c r="Y119" s="1365">
        <f t="shared" si="67"/>
        <v>0</v>
      </c>
      <c r="AB119" s="1364" t="s">
        <v>404</v>
      </c>
      <c r="AC119" s="1366">
        <v>6079119430</v>
      </c>
      <c r="AD119" s="1365">
        <f t="shared" si="68"/>
        <v>6291888.6100499993</v>
      </c>
      <c r="AG119" s="1364" t="s">
        <v>395</v>
      </c>
      <c r="AH119" s="1366">
        <v>670546613</v>
      </c>
      <c r="AI119" s="1366">
        <v>71950433</v>
      </c>
      <c r="AJ119" s="1366">
        <v>606808370</v>
      </c>
      <c r="AK119" s="1366">
        <v>63738243</v>
      </c>
      <c r="AL119" s="1365">
        <f t="shared" si="69"/>
        <v>694015.74445499992</v>
      </c>
      <c r="AM119" s="1365">
        <f t="shared" si="70"/>
        <v>74468.698155000005</v>
      </c>
      <c r="AN119" s="1365">
        <f t="shared" si="71"/>
        <v>628046.66294999991</v>
      </c>
      <c r="AO119" s="1365">
        <f t="shared" si="72"/>
        <v>65969.081504999995</v>
      </c>
      <c r="AR119" s="1364" t="s">
        <v>406</v>
      </c>
      <c r="AS119" s="1365">
        <v>72819148</v>
      </c>
      <c r="AT119" s="1365">
        <f t="shared" si="73"/>
        <v>75367.818180000002</v>
      </c>
      <c r="AW119" s="1364" t="s">
        <v>394</v>
      </c>
      <c r="AX119" s="1366">
        <v>52663000</v>
      </c>
      <c r="AY119" s="1366">
        <v>9224907</v>
      </c>
      <c r="AZ119" s="1366">
        <v>0</v>
      </c>
      <c r="BA119" s="1366">
        <v>43438093</v>
      </c>
      <c r="BB119" s="1365">
        <f t="shared" si="74"/>
        <v>54506.204999999994</v>
      </c>
      <c r="BC119" s="1365">
        <f t="shared" si="75"/>
        <v>9547.7787449999978</v>
      </c>
      <c r="BD119" s="1365">
        <f t="shared" si="76"/>
        <v>0</v>
      </c>
      <c r="BE119" s="1365">
        <f t="shared" si="77"/>
        <v>44958.426254999998</v>
      </c>
      <c r="BM119" s="1364" t="s">
        <v>394</v>
      </c>
      <c r="BN119" s="1365">
        <v>52663000</v>
      </c>
      <c r="BO119" s="1365">
        <v>0</v>
      </c>
      <c r="BP119" s="1365">
        <v>14913157</v>
      </c>
      <c r="BQ119" s="1365">
        <v>37749843</v>
      </c>
      <c r="BR119" s="1365">
        <f t="shared" si="79"/>
        <v>54506.204999999994</v>
      </c>
      <c r="BS119" s="1365">
        <f t="shared" si="80"/>
        <v>0</v>
      </c>
      <c r="BT119" s="1365">
        <f t="shared" si="81"/>
        <v>15435.117494999999</v>
      </c>
      <c r="BU119" s="1365">
        <f t="shared" si="82"/>
        <v>39071.087504999996</v>
      </c>
      <c r="BX119" s="1372" t="s">
        <v>405</v>
      </c>
      <c r="BY119" s="1365">
        <v>106350132</v>
      </c>
      <c r="BZ119" s="1365">
        <f t="shared" si="83"/>
        <v>110072.38661999999</v>
      </c>
      <c r="CC119" s="1365" t="s">
        <v>393</v>
      </c>
      <c r="CD119" s="1365">
        <v>1635482147</v>
      </c>
      <c r="CE119" s="1365">
        <v>95493770</v>
      </c>
      <c r="CF119" s="1365">
        <v>584179584</v>
      </c>
      <c r="CG119" s="1365">
        <v>1051302563</v>
      </c>
      <c r="CH119" s="1365">
        <f t="shared" si="118"/>
        <v>1692724.0221450001</v>
      </c>
      <c r="CI119" s="1365">
        <f t="shared" si="119"/>
        <v>98836.051949999994</v>
      </c>
      <c r="CJ119" s="1365">
        <f t="shared" si="120"/>
        <v>604625.86944000004</v>
      </c>
      <c r="CK119" s="1365">
        <f t="shared" si="121"/>
        <v>1088098.152705</v>
      </c>
      <c r="CN119" s="1372" t="s">
        <v>404</v>
      </c>
      <c r="CO119" s="1365">
        <v>0</v>
      </c>
      <c r="CP119" s="1365">
        <f t="shared" si="88"/>
        <v>0</v>
      </c>
      <c r="CS119" s="1364" t="s">
        <v>392</v>
      </c>
      <c r="CT119" s="1366">
        <v>21455656</v>
      </c>
      <c r="CU119" s="1366">
        <v>9438111</v>
      </c>
      <c r="CV119" s="1366">
        <v>9438111</v>
      </c>
      <c r="CW119" s="1366">
        <v>12017545</v>
      </c>
      <c r="CX119" s="1365">
        <f t="shared" si="89"/>
        <v>21455.655999999999</v>
      </c>
      <c r="CY119" s="1365">
        <f t="shared" si="90"/>
        <v>9438.1110000000008</v>
      </c>
      <c r="CZ119" s="1365">
        <f t="shared" si="91"/>
        <v>9438.1110000000008</v>
      </c>
      <c r="DA119" s="1365">
        <f t="shared" si="92"/>
        <v>12017.545</v>
      </c>
      <c r="DJ119" s="1372" t="s">
        <v>392</v>
      </c>
      <c r="DK119" s="1365">
        <v>44455656</v>
      </c>
      <c r="DL119" s="1365">
        <v>9739446</v>
      </c>
      <c r="DM119" s="1365">
        <v>34716210</v>
      </c>
      <c r="DN119" s="1365">
        <v>9442420</v>
      </c>
      <c r="DO119" s="1365">
        <f t="shared" si="94"/>
        <v>44455.656000000003</v>
      </c>
      <c r="DP119" s="1365">
        <f t="shared" si="95"/>
        <v>9739.4459999999999</v>
      </c>
      <c r="DQ119" s="1365">
        <f t="shared" si="96"/>
        <v>34716.21</v>
      </c>
      <c r="DR119" s="1365">
        <f t="shared" si="97"/>
        <v>9442.42</v>
      </c>
      <c r="DV119" s="1364" t="s">
        <v>811</v>
      </c>
      <c r="DW119" s="1366">
        <v>0</v>
      </c>
      <c r="DX119" s="1373">
        <f t="shared" si="98"/>
        <v>0</v>
      </c>
      <c r="EA119" s="1364" t="s">
        <v>392</v>
      </c>
      <c r="EB119" s="1366">
        <v>38670925</v>
      </c>
      <c r="EC119" s="1366">
        <v>38670925</v>
      </c>
      <c r="ED119" s="1366">
        <v>38670925</v>
      </c>
      <c r="EE119" s="1366">
        <v>0</v>
      </c>
      <c r="EF119" s="1367">
        <f t="shared" si="99"/>
        <v>38670.925000000003</v>
      </c>
      <c r="EG119" s="1367">
        <f t="shared" si="100"/>
        <v>38670.925000000003</v>
      </c>
      <c r="EH119" s="1367">
        <f t="shared" si="101"/>
        <v>38670.925000000003</v>
      </c>
      <c r="EI119" s="1367">
        <f t="shared" si="102"/>
        <v>0</v>
      </c>
      <c r="EQ119" s="1364" t="s">
        <v>392</v>
      </c>
      <c r="ER119" s="1366">
        <v>38670925</v>
      </c>
      <c r="ES119" s="1366">
        <v>38670925</v>
      </c>
      <c r="ET119" s="1366">
        <v>0</v>
      </c>
      <c r="EU119" s="1366">
        <v>38670925</v>
      </c>
      <c r="EV119" s="1365">
        <f t="shared" si="104"/>
        <v>38670.925000000003</v>
      </c>
      <c r="EW119" s="1365">
        <f t="shared" si="105"/>
        <v>38670.925000000003</v>
      </c>
      <c r="EX119" s="1365">
        <f t="shared" si="106"/>
        <v>38670.925000000003</v>
      </c>
      <c r="EY119" s="1365">
        <f t="shared" si="107"/>
        <v>0</v>
      </c>
      <c r="FD119" s="1365"/>
      <c r="FF119" s="1372" t="s">
        <v>579</v>
      </c>
      <c r="FG119" s="1365">
        <v>38670925</v>
      </c>
      <c r="FH119" s="1365">
        <v>38670925</v>
      </c>
      <c r="FI119" s="1365">
        <v>38670925</v>
      </c>
      <c r="FJ119" s="1365">
        <v>0</v>
      </c>
      <c r="FK119" s="1367">
        <f t="shared" si="109"/>
        <v>38670.925000000003</v>
      </c>
      <c r="FL119" s="1367">
        <f t="shared" si="110"/>
        <v>38670.925000000003</v>
      </c>
      <c r="FM119" s="1367">
        <f t="shared" si="111"/>
        <v>38670.925000000003</v>
      </c>
      <c r="FN119" s="1367">
        <f t="shared" si="112"/>
        <v>0</v>
      </c>
      <c r="FQ119" s="1364" t="s">
        <v>398</v>
      </c>
      <c r="FR119" s="1366">
        <v>355915</v>
      </c>
      <c r="FS119" s="1365">
        <f t="shared" si="113"/>
        <v>355.91500000000002</v>
      </c>
      <c r="FV119" s="1364" t="s">
        <v>579</v>
      </c>
      <c r="FW119" s="1366">
        <v>38694292</v>
      </c>
      <c r="FX119" s="1366">
        <v>38694292</v>
      </c>
      <c r="FY119" s="1366">
        <v>38694292</v>
      </c>
      <c r="FZ119" s="1366">
        <v>0</v>
      </c>
      <c r="GA119" s="1367">
        <f t="shared" si="114"/>
        <v>38694.292000000001</v>
      </c>
      <c r="GB119" s="1367">
        <f t="shared" si="115"/>
        <v>38694.292000000001</v>
      </c>
      <c r="GC119" s="1367">
        <f t="shared" si="116"/>
        <v>38694.292000000001</v>
      </c>
      <c r="GD119" s="1367">
        <f t="shared" si="117"/>
        <v>0</v>
      </c>
    </row>
    <row r="120" spans="1:186" ht="15" customHeight="1" x14ac:dyDescent="0.2">
      <c r="A120" s="1364" t="s">
        <v>581</v>
      </c>
      <c r="B120" s="1366">
        <v>991013</v>
      </c>
      <c r="C120" s="1366">
        <v>191010</v>
      </c>
      <c r="D120" s="1366">
        <v>800003</v>
      </c>
      <c r="E120" s="1366">
        <v>191010</v>
      </c>
      <c r="F120" s="1366">
        <f t="shared" si="59"/>
        <v>1025.698455</v>
      </c>
      <c r="G120" s="1366">
        <f t="shared" si="60"/>
        <v>197.69534999999996</v>
      </c>
      <c r="H120" s="1366">
        <f t="shared" si="61"/>
        <v>828.00310500000001</v>
      </c>
      <c r="I120" s="1366">
        <f t="shared" si="62"/>
        <v>197.69534999999996</v>
      </c>
      <c r="Q120" s="1364" t="s">
        <v>581</v>
      </c>
      <c r="R120" s="1366">
        <v>1665050</v>
      </c>
      <c r="S120" s="1366">
        <v>865047</v>
      </c>
      <c r="T120" s="1366">
        <v>800003</v>
      </c>
      <c r="U120" s="1366">
        <v>840047</v>
      </c>
      <c r="V120" s="1365">
        <f t="shared" si="64"/>
        <v>1723.3267499999997</v>
      </c>
      <c r="W120" s="1365">
        <f t="shared" si="65"/>
        <v>895.32364499999994</v>
      </c>
      <c r="X120" s="1365">
        <f t="shared" si="66"/>
        <v>828.00310500000001</v>
      </c>
      <c r="Y120" s="1365">
        <f t="shared" si="67"/>
        <v>869.44864499999994</v>
      </c>
      <c r="AB120" s="1364" t="s">
        <v>405</v>
      </c>
      <c r="AC120" s="1366">
        <v>6079119430</v>
      </c>
      <c r="AD120" s="1365">
        <f t="shared" si="68"/>
        <v>6291888.6100499993</v>
      </c>
      <c r="AG120" s="1364" t="s">
        <v>396</v>
      </c>
      <c r="AH120" s="1366">
        <v>5500000</v>
      </c>
      <c r="AI120" s="1366">
        <v>0</v>
      </c>
      <c r="AJ120" s="1366">
        <v>0</v>
      </c>
      <c r="AK120" s="1366">
        <v>5500000</v>
      </c>
      <c r="AL120" s="1365">
        <f t="shared" si="69"/>
        <v>5692.5</v>
      </c>
      <c r="AM120" s="1365">
        <f t="shared" si="70"/>
        <v>0</v>
      </c>
      <c r="AN120" s="1365">
        <f t="shared" si="71"/>
        <v>0</v>
      </c>
      <c r="AO120" s="1365">
        <f t="shared" si="72"/>
        <v>5692.5</v>
      </c>
      <c r="AR120" s="1364" t="s">
        <v>407</v>
      </c>
      <c r="AS120" s="1365">
        <v>0</v>
      </c>
      <c r="AT120" s="1365">
        <v>0</v>
      </c>
      <c r="AW120" s="1364" t="s">
        <v>395</v>
      </c>
      <c r="AX120" s="1366">
        <v>687281445</v>
      </c>
      <c r="AY120" s="1366">
        <v>606808370</v>
      </c>
      <c r="AZ120" s="1366">
        <v>71950433</v>
      </c>
      <c r="BA120" s="1366">
        <v>80473075</v>
      </c>
      <c r="BB120" s="1365">
        <f t="shared" si="74"/>
        <v>711336.29557499988</v>
      </c>
      <c r="BC120" s="1365">
        <f t="shared" si="75"/>
        <v>628046.66294999991</v>
      </c>
      <c r="BD120" s="1365">
        <f t="shared" si="76"/>
        <v>74468.698155000005</v>
      </c>
      <c r="BE120" s="1365">
        <f t="shared" si="77"/>
        <v>83289.632624999984</v>
      </c>
      <c r="BM120" s="1364" t="s">
        <v>395</v>
      </c>
      <c r="BN120" s="1365">
        <v>988984989</v>
      </c>
      <c r="BO120" s="1365">
        <v>71950433</v>
      </c>
      <c r="BP120" s="1365">
        <v>658158370</v>
      </c>
      <c r="BQ120" s="1365">
        <v>330826619</v>
      </c>
      <c r="BR120" s="1365">
        <f t="shared" si="79"/>
        <v>1023599.4636149999</v>
      </c>
      <c r="BS120" s="1365">
        <f t="shared" si="80"/>
        <v>74468.698155000005</v>
      </c>
      <c r="BT120" s="1365">
        <f t="shared" si="81"/>
        <v>681193.91294999991</v>
      </c>
      <c r="BU120" s="1365">
        <f t="shared" si="82"/>
        <v>342405.55066499999</v>
      </c>
      <c r="BX120" s="1372" t="s">
        <v>406</v>
      </c>
      <c r="BY120" s="1365">
        <v>19660196</v>
      </c>
      <c r="BZ120" s="1365">
        <f t="shared" si="83"/>
        <v>20348.30286</v>
      </c>
      <c r="CC120" s="1365" t="s">
        <v>394</v>
      </c>
      <c r="CD120" s="1365">
        <v>52663000</v>
      </c>
      <c r="CE120" s="1365">
        <v>0</v>
      </c>
      <c r="CF120" s="1365">
        <v>16413157</v>
      </c>
      <c r="CG120" s="1365">
        <v>36249843</v>
      </c>
      <c r="CH120" s="1365">
        <f t="shared" si="118"/>
        <v>54506.204999999994</v>
      </c>
      <c r="CI120" s="1365">
        <f t="shared" si="119"/>
        <v>0</v>
      </c>
      <c r="CJ120" s="1365">
        <f t="shared" si="120"/>
        <v>16987.617494999999</v>
      </c>
      <c r="CK120" s="1365">
        <f t="shared" si="121"/>
        <v>37518.587504999996</v>
      </c>
      <c r="CN120" s="1372" t="s">
        <v>405</v>
      </c>
      <c r="CO120" s="1365">
        <v>0</v>
      </c>
      <c r="CP120" s="1365">
        <f t="shared" si="88"/>
        <v>0</v>
      </c>
      <c r="CS120" s="1364" t="s">
        <v>580</v>
      </c>
      <c r="CT120" s="1366">
        <v>2896049500</v>
      </c>
      <c r="CU120" s="1366">
        <v>419264990</v>
      </c>
      <c r="CV120" s="1366">
        <v>1319942762</v>
      </c>
      <c r="CW120" s="1366">
        <v>1576106738</v>
      </c>
      <c r="CX120" s="1365">
        <f t="shared" si="89"/>
        <v>2896049.5</v>
      </c>
      <c r="CY120" s="1365">
        <f t="shared" si="90"/>
        <v>419264.99</v>
      </c>
      <c r="CZ120" s="1365">
        <f t="shared" si="91"/>
        <v>1319942.7620000001</v>
      </c>
      <c r="DA120" s="1365">
        <f t="shared" si="92"/>
        <v>1576106.7379999999</v>
      </c>
      <c r="DJ120" s="1372" t="s">
        <v>580</v>
      </c>
      <c r="DK120" s="1365">
        <v>2814683035</v>
      </c>
      <c r="DL120" s="1365">
        <v>1646088729</v>
      </c>
      <c r="DM120" s="1365">
        <v>1168594306</v>
      </c>
      <c r="DN120" s="1365">
        <v>878326044</v>
      </c>
      <c r="DO120" s="1365">
        <f t="shared" si="94"/>
        <v>2814683.0350000001</v>
      </c>
      <c r="DP120" s="1365">
        <f t="shared" si="95"/>
        <v>1646088.7290000001</v>
      </c>
      <c r="DQ120" s="1365">
        <f t="shared" si="96"/>
        <v>1168594.3060000001</v>
      </c>
      <c r="DR120" s="1365">
        <f t="shared" si="97"/>
        <v>878326.04399999999</v>
      </c>
      <c r="DV120" s="1364" t="s">
        <v>402</v>
      </c>
      <c r="DW120" s="1366">
        <v>68491094</v>
      </c>
      <c r="DX120" s="1373">
        <f t="shared" si="98"/>
        <v>68491.093999999997</v>
      </c>
      <c r="EA120" s="1364" t="s">
        <v>580</v>
      </c>
      <c r="EB120" s="1366">
        <v>2594026561</v>
      </c>
      <c r="EC120" s="1366">
        <v>1021092762</v>
      </c>
      <c r="ED120" s="1366">
        <v>1993009417</v>
      </c>
      <c r="EE120" s="1366">
        <v>601017144</v>
      </c>
      <c r="EF120" s="1367">
        <f t="shared" si="99"/>
        <v>2594026.5610000002</v>
      </c>
      <c r="EG120" s="1367">
        <f t="shared" si="100"/>
        <v>1021092.762</v>
      </c>
      <c r="EH120" s="1367">
        <f t="shared" si="101"/>
        <v>1993009.4169999999</v>
      </c>
      <c r="EI120" s="1367">
        <f t="shared" si="102"/>
        <v>601017.14399999997</v>
      </c>
      <c r="EQ120" s="1364" t="s">
        <v>580</v>
      </c>
      <c r="ER120" s="1366">
        <v>2146439332</v>
      </c>
      <c r="ES120" s="1366">
        <v>1635198200</v>
      </c>
      <c r="ET120" s="1366">
        <v>511241132</v>
      </c>
      <c r="EU120" s="1366">
        <v>1082260048</v>
      </c>
      <c r="EV120" s="1365">
        <f t="shared" si="104"/>
        <v>2146439.3319999999</v>
      </c>
      <c r="EW120" s="1365">
        <f t="shared" si="105"/>
        <v>1082260.048</v>
      </c>
      <c r="EX120" s="1365">
        <f t="shared" si="106"/>
        <v>1635198.2</v>
      </c>
      <c r="EY120" s="1365">
        <f t="shared" si="107"/>
        <v>511241.13199999998</v>
      </c>
      <c r="FD120" s="1365"/>
      <c r="FF120" s="1372" t="s">
        <v>392</v>
      </c>
      <c r="FG120" s="1365">
        <v>38670925</v>
      </c>
      <c r="FH120" s="1365">
        <v>38670925</v>
      </c>
      <c r="FI120" s="1365">
        <v>38670925</v>
      </c>
      <c r="FJ120" s="1365">
        <v>0</v>
      </c>
      <c r="FK120" s="1367">
        <f t="shared" si="109"/>
        <v>38670.925000000003</v>
      </c>
      <c r="FL120" s="1367">
        <f t="shared" si="110"/>
        <v>38670.925000000003</v>
      </c>
      <c r="FM120" s="1367">
        <f t="shared" si="111"/>
        <v>38670.925000000003</v>
      </c>
      <c r="FN120" s="1367">
        <f t="shared" si="112"/>
        <v>0</v>
      </c>
      <c r="FQ120" s="1364" t="s">
        <v>399</v>
      </c>
      <c r="FR120" s="1366">
        <v>303088309</v>
      </c>
      <c r="FS120" s="1365">
        <f t="shared" si="113"/>
        <v>303088.30900000001</v>
      </c>
      <c r="FV120" s="1364" t="s">
        <v>392</v>
      </c>
      <c r="FW120" s="1366">
        <v>38670925</v>
      </c>
      <c r="FX120" s="1366">
        <v>38670925</v>
      </c>
      <c r="FY120" s="1366">
        <v>38670925</v>
      </c>
      <c r="FZ120" s="1366">
        <v>0</v>
      </c>
      <c r="GA120" s="1367">
        <f t="shared" si="114"/>
        <v>38670.925000000003</v>
      </c>
      <c r="GB120" s="1367">
        <f t="shared" si="115"/>
        <v>38670.925000000003</v>
      </c>
      <c r="GC120" s="1367">
        <f t="shared" si="116"/>
        <v>38670.925000000003</v>
      </c>
      <c r="GD120" s="1367">
        <f t="shared" si="117"/>
        <v>0</v>
      </c>
    </row>
    <row r="121" spans="1:186" ht="15" customHeight="1" x14ac:dyDescent="0.2">
      <c r="A121" s="1364" t="s">
        <v>397</v>
      </c>
      <c r="B121" s="1366">
        <v>991011</v>
      </c>
      <c r="C121" s="1366">
        <v>191010</v>
      </c>
      <c r="D121" s="1366">
        <v>800001</v>
      </c>
      <c r="E121" s="1366">
        <v>191010</v>
      </c>
      <c r="F121" s="1366">
        <f t="shared" si="59"/>
        <v>1025.696385</v>
      </c>
      <c r="G121" s="1366">
        <f t="shared" si="60"/>
        <v>197.69534999999996</v>
      </c>
      <c r="H121" s="1366">
        <f t="shared" si="61"/>
        <v>828.00103499999989</v>
      </c>
      <c r="I121" s="1366">
        <f t="shared" si="62"/>
        <v>197.69534999999996</v>
      </c>
      <c r="Q121" s="1364" t="s">
        <v>397</v>
      </c>
      <c r="R121" s="1366">
        <v>1665048</v>
      </c>
      <c r="S121" s="1366">
        <v>865047</v>
      </c>
      <c r="T121" s="1366">
        <v>800001</v>
      </c>
      <c r="U121" s="1366">
        <v>840047</v>
      </c>
      <c r="V121" s="1365">
        <f t="shared" si="64"/>
        <v>1723.3246799999999</v>
      </c>
      <c r="W121" s="1365">
        <f t="shared" si="65"/>
        <v>895.32364499999994</v>
      </c>
      <c r="X121" s="1365">
        <f t="shared" si="66"/>
        <v>828.00103499999989</v>
      </c>
      <c r="Y121" s="1365">
        <f t="shared" si="67"/>
        <v>869.44864499999994</v>
      </c>
      <c r="AB121" s="1364" t="s">
        <v>406</v>
      </c>
      <c r="AC121" s="1366">
        <v>964386511</v>
      </c>
      <c r="AD121" s="1365">
        <f t="shared" si="68"/>
        <v>998140.03888499993</v>
      </c>
      <c r="AG121" s="1364" t="s">
        <v>581</v>
      </c>
      <c r="AH121" s="1366">
        <v>16099607</v>
      </c>
      <c r="AI121" s="1366">
        <v>1046025</v>
      </c>
      <c r="AJ121" s="1366">
        <v>6895145</v>
      </c>
      <c r="AK121" s="1366">
        <v>9204462</v>
      </c>
      <c r="AL121" s="1365">
        <f t="shared" si="69"/>
        <v>16663.093245</v>
      </c>
      <c r="AM121" s="1365">
        <f t="shared" si="70"/>
        <v>1082.6358749999999</v>
      </c>
      <c r="AN121" s="1365">
        <f t="shared" si="71"/>
        <v>7136.4750750000003</v>
      </c>
      <c r="AO121" s="1365">
        <f t="shared" si="72"/>
        <v>9526.6181699999979</v>
      </c>
      <c r="AR121" s="1364" t="s">
        <v>593</v>
      </c>
      <c r="AS121" s="1365">
        <v>0</v>
      </c>
      <c r="AT121" s="1365">
        <v>0</v>
      </c>
      <c r="AW121" s="1364" t="s">
        <v>396</v>
      </c>
      <c r="AX121" s="1366">
        <v>5500000</v>
      </c>
      <c r="AY121" s="1366">
        <v>0</v>
      </c>
      <c r="AZ121" s="1366">
        <v>0</v>
      </c>
      <c r="BA121" s="1366">
        <v>5500000</v>
      </c>
      <c r="BB121" s="1365">
        <f t="shared" si="74"/>
        <v>5692.5</v>
      </c>
      <c r="BC121" s="1365">
        <f t="shared" si="75"/>
        <v>0</v>
      </c>
      <c r="BD121" s="1365">
        <f t="shared" si="76"/>
        <v>0</v>
      </c>
      <c r="BE121" s="1365">
        <f t="shared" si="77"/>
        <v>5692.5</v>
      </c>
      <c r="BM121" s="1364" t="s">
        <v>396</v>
      </c>
      <c r="BN121" s="1365">
        <v>68500000</v>
      </c>
      <c r="BO121" s="1365">
        <v>0</v>
      </c>
      <c r="BP121" s="1365">
        <v>0</v>
      </c>
      <c r="BQ121" s="1365">
        <v>68500000</v>
      </c>
      <c r="BR121" s="1365">
        <f t="shared" si="79"/>
        <v>70897.5</v>
      </c>
      <c r="BS121" s="1365">
        <f t="shared" si="80"/>
        <v>0</v>
      </c>
      <c r="BT121" s="1365">
        <f t="shared" si="81"/>
        <v>0</v>
      </c>
      <c r="BU121" s="1365">
        <f t="shared" si="82"/>
        <v>70897.5</v>
      </c>
      <c r="BX121" s="1372" t="s">
        <v>407</v>
      </c>
      <c r="BY121" s="1365">
        <v>19660196</v>
      </c>
      <c r="BZ121" s="1365">
        <f t="shared" si="83"/>
        <v>20348.30286</v>
      </c>
      <c r="CC121" s="1365" t="s">
        <v>395</v>
      </c>
      <c r="CD121" s="1365">
        <v>986406405</v>
      </c>
      <c r="CE121" s="1365">
        <v>157617530</v>
      </c>
      <c r="CF121" s="1365">
        <v>758939521</v>
      </c>
      <c r="CG121" s="1365">
        <v>227466884</v>
      </c>
      <c r="CH121" s="1365">
        <f t="shared" si="118"/>
        <v>1020930.6291749999</v>
      </c>
      <c r="CI121" s="1365">
        <f t="shared" si="119"/>
        <v>163134.14354999998</v>
      </c>
      <c r="CJ121" s="1365">
        <f t="shared" si="120"/>
        <v>785502.40423499991</v>
      </c>
      <c r="CK121" s="1365">
        <f t="shared" si="121"/>
        <v>235428.22493999999</v>
      </c>
      <c r="CN121" s="1372" t="s">
        <v>406</v>
      </c>
      <c r="CO121" s="1365">
        <v>799662796</v>
      </c>
      <c r="CP121" s="1365">
        <f t="shared" si="88"/>
        <v>799662.79599999997</v>
      </c>
      <c r="CS121" s="1364" t="s">
        <v>393</v>
      </c>
      <c r="CT121" s="1366">
        <v>1563776340</v>
      </c>
      <c r="CU121" s="1366">
        <v>174993770</v>
      </c>
      <c r="CV121" s="1366">
        <v>524179584</v>
      </c>
      <c r="CW121" s="1366">
        <v>1039596756</v>
      </c>
      <c r="CX121" s="1365">
        <f t="shared" si="89"/>
        <v>1563776.34</v>
      </c>
      <c r="CY121" s="1365">
        <f t="shared" si="90"/>
        <v>174993.77</v>
      </c>
      <c r="CZ121" s="1365">
        <f t="shared" si="91"/>
        <v>524179.58399999997</v>
      </c>
      <c r="DA121" s="1365">
        <f t="shared" si="92"/>
        <v>1039596.7560000001</v>
      </c>
      <c r="DJ121" s="1372" t="s">
        <v>393</v>
      </c>
      <c r="DK121" s="1365">
        <v>1556691516</v>
      </c>
      <c r="DL121" s="1365">
        <v>668191917</v>
      </c>
      <c r="DM121" s="1365">
        <v>888499599</v>
      </c>
      <c r="DN121" s="1365">
        <v>315381437</v>
      </c>
      <c r="DO121" s="1365">
        <f t="shared" si="94"/>
        <v>1556691.5160000001</v>
      </c>
      <c r="DP121" s="1365">
        <f t="shared" si="95"/>
        <v>668191.91700000002</v>
      </c>
      <c r="DQ121" s="1365">
        <f t="shared" si="96"/>
        <v>888499.59900000005</v>
      </c>
      <c r="DR121" s="1365">
        <f t="shared" si="97"/>
        <v>315381.43699999998</v>
      </c>
      <c r="DV121" s="1364" t="s">
        <v>592</v>
      </c>
      <c r="DW121" s="1366">
        <v>68491094</v>
      </c>
      <c r="DX121" s="1373">
        <f t="shared" si="98"/>
        <v>68491.093999999997</v>
      </c>
      <c r="EA121" s="1364" t="s">
        <v>393</v>
      </c>
      <c r="EB121" s="1366">
        <v>999803499</v>
      </c>
      <c r="EC121" s="1366">
        <v>364787590</v>
      </c>
      <c r="ED121" s="1366">
        <v>577226917</v>
      </c>
      <c r="EE121" s="1366">
        <v>422576582</v>
      </c>
      <c r="EF121" s="1367">
        <f t="shared" si="99"/>
        <v>999803.49899999995</v>
      </c>
      <c r="EG121" s="1367">
        <f t="shared" si="100"/>
        <v>364787.59</v>
      </c>
      <c r="EH121" s="1367">
        <f t="shared" si="101"/>
        <v>577226.91700000002</v>
      </c>
      <c r="EI121" s="1367">
        <f t="shared" si="102"/>
        <v>422576.58199999999</v>
      </c>
      <c r="EQ121" s="1364" t="s">
        <v>393</v>
      </c>
      <c r="ER121" s="1366">
        <v>978779934</v>
      </c>
      <c r="ES121" s="1366">
        <v>637513117</v>
      </c>
      <c r="ET121" s="1366">
        <v>341266817</v>
      </c>
      <c r="EU121" s="1366">
        <v>406779368</v>
      </c>
      <c r="EV121" s="1365">
        <f t="shared" si="104"/>
        <v>978779.93400000001</v>
      </c>
      <c r="EW121" s="1365">
        <f t="shared" si="105"/>
        <v>406779.36800000002</v>
      </c>
      <c r="EX121" s="1365">
        <f t="shared" si="106"/>
        <v>637513.11699999997</v>
      </c>
      <c r="EY121" s="1365">
        <f t="shared" si="107"/>
        <v>341266.81699999998</v>
      </c>
      <c r="FD121" s="1365"/>
      <c r="FF121" s="1372" t="s">
        <v>580</v>
      </c>
      <c r="FG121" s="1365">
        <v>2040855509</v>
      </c>
      <c r="FH121" s="1365">
        <v>1284717126</v>
      </c>
      <c r="FI121" s="1365">
        <v>1735944554</v>
      </c>
      <c r="FJ121" s="1365">
        <v>304910955</v>
      </c>
      <c r="FK121" s="1367">
        <f t="shared" si="109"/>
        <v>2040855.5090000001</v>
      </c>
      <c r="FL121" s="1367">
        <f t="shared" si="110"/>
        <v>1284717.1259999999</v>
      </c>
      <c r="FM121" s="1367">
        <f t="shared" si="111"/>
        <v>1735944.554</v>
      </c>
      <c r="FN121" s="1367">
        <f t="shared" si="112"/>
        <v>304910.95500000002</v>
      </c>
      <c r="FQ121" s="1364" t="s">
        <v>400</v>
      </c>
      <c r="FR121" s="1366">
        <v>175067309</v>
      </c>
      <c r="FS121" s="1365">
        <f t="shared" si="113"/>
        <v>175067.30900000001</v>
      </c>
      <c r="FV121" s="1364" t="s">
        <v>485</v>
      </c>
      <c r="FW121" s="1366">
        <v>23367</v>
      </c>
      <c r="FX121" s="1366">
        <v>23367</v>
      </c>
      <c r="FY121" s="1366">
        <v>23367</v>
      </c>
      <c r="FZ121" s="1366">
        <v>0</v>
      </c>
      <c r="GA121" s="1367">
        <f t="shared" si="114"/>
        <v>23.367000000000001</v>
      </c>
      <c r="GB121" s="1367">
        <f t="shared" si="115"/>
        <v>23.367000000000001</v>
      </c>
      <c r="GC121" s="1367">
        <f t="shared" si="116"/>
        <v>23.367000000000001</v>
      </c>
      <c r="GD121" s="1367">
        <f t="shared" si="117"/>
        <v>0</v>
      </c>
    </row>
    <row r="122" spans="1:186" ht="15" customHeight="1" x14ac:dyDescent="0.2">
      <c r="A122" s="1364" t="s">
        <v>582</v>
      </c>
      <c r="B122" s="1366">
        <v>1</v>
      </c>
      <c r="C122" s="1366">
        <v>0</v>
      </c>
      <c r="D122" s="1366">
        <v>1</v>
      </c>
      <c r="E122" s="1366">
        <v>0</v>
      </c>
      <c r="F122" s="1366">
        <f t="shared" si="59"/>
        <v>1.0349999999999999E-3</v>
      </c>
      <c r="G122" s="1366">
        <f t="shared" si="60"/>
        <v>0</v>
      </c>
      <c r="H122" s="1366">
        <f t="shared" si="61"/>
        <v>1.0349999999999999E-3</v>
      </c>
      <c r="I122" s="1366">
        <f t="shared" si="62"/>
        <v>0</v>
      </c>
      <c r="Q122" s="1364" t="s">
        <v>582</v>
      </c>
      <c r="R122" s="1366">
        <v>1</v>
      </c>
      <c r="S122" s="1366">
        <v>0</v>
      </c>
      <c r="T122" s="1366">
        <v>1</v>
      </c>
      <c r="U122" s="1366">
        <v>0</v>
      </c>
      <c r="V122" s="1365">
        <f t="shared" si="64"/>
        <v>1.0349999999999999E-3</v>
      </c>
      <c r="W122" s="1365">
        <f t="shared" si="65"/>
        <v>0</v>
      </c>
      <c r="X122" s="1365">
        <f t="shared" si="66"/>
        <v>1.0349999999999999E-3</v>
      </c>
      <c r="Y122" s="1365">
        <f t="shared" si="67"/>
        <v>0</v>
      </c>
      <c r="AB122" s="1364" t="s">
        <v>407</v>
      </c>
      <c r="AC122" s="1366">
        <v>964386511</v>
      </c>
      <c r="AD122" s="1365">
        <f t="shared" si="68"/>
        <v>998140.03888499993</v>
      </c>
      <c r="AG122" s="1364" t="s">
        <v>397</v>
      </c>
      <c r="AH122" s="1366">
        <v>1943137</v>
      </c>
      <c r="AI122" s="1366">
        <v>1046025</v>
      </c>
      <c r="AJ122" s="1366">
        <v>1361645</v>
      </c>
      <c r="AK122" s="1366">
        <v>581492</v>
      </c>
      <c r="AL122" s="1365">
        <f t="shared" si="69"/>
        <v>2011.1467949999999</v>
      </c>
      <c r="AM122" s="1365">
        <f t="shared" si="70"/>
        <v>1082.6358749999999</v>
      </c>
      <c r="AN122" s="1365">
        <f t="shared" si="71"/>
        <v>1409.3025749999999</v>
      </c>
      <c r="AO122" s="1365">
        <f t="shared" si="72"/>
        <v>601.84421999999995</v>
      </c>
      <c r="AS122" s="1373"/>
      <c r="AT122" s="1373"/>
      <c r="AW122" s="1364" t="s">
        <v>581</v>
      </c>
      <c r="AX122" s="1366">
        <v>8549555</v>
      </c>
      <c r="AY122" s="1366">
        <v>8066745</v>
      </c>
      <c r="AZ122" s="1366">
        <v>8027745</v>
      </c>
      <c r="BA122" s="1366">
        <v>482810</v>
      </c>
      <c r="BB122" s="1365">
        <f t="shared" si="74"/>
        <v>8848.789424999999</v>
      </c>
      <c r="BC122" s="1365">
        <f t="shared" si="75"/>
        <v>8349.0810750000001</v>
      </c>
      <c r="BD122" s="1365">
        <f t="shared" si="76"/>
        <v>8308.7160749999985</v>
      </c>
      <c r="BE122" s="1365">
        <f t="shared" si="77"/>
        <v>499.70834999999994</v>
      </c>
      <c r="BM122" s="1364" t="s">
        <v>581</v>
      </c>
      <c r="BN122" s="1365">
        <v>9647791</v>
      </c>
      <c r="BO122" s="1365">
        <v>9572454</v>
      </c>
      <c r="BP122" s="1365">
        <v>9572454</v>
      </c>
      <c r="BQ122" s="1365">
        <v>75337</v>
      </c>
      <c r="BR122" s="1365">
        <f t="shared" si="79"/>
        <v>9985.4636849999988</v>
      </c>
      <c r="BS122" s="1365">
        <f t="shared" si="80"/>
        <v>9907.4898899999989</v>
      </c>
      <c r="BT122" s="1365">
        <f t="shared" si="81"/>
        <v>9907.4898899999989</v>
      </c>
      <c r="BU122" s="1365">
        <f t="shared" si="82"/>
        <v>77.973794999999996</v>
      </c>
      <c r="BX122" s="1372" t="s">
        <v>593</v>
      </c>
      <c r="BY122" s="1365">
        <v>19660196</v>
      </c>
      <c r="BZ122" s="1365">
        <f t="shared" si="83"/>
        <v>20348.30286</v>
      </c>
      <c r="CC122" s="1365" t="s">
        <v>396</v>
      </c>
      <c r="CD122" s="1365">
        <v>73500000</v>
      </c>
      <c r="CE122" s="1365">
        <v>0</v>
      </c>
      <c r="CF122" s="1365">
        <v>2900000</v>
      </c>
      <c r="CG122" s="1365">
        <v>70600000</v>
      </c>
      <c r="CH122" s="1365">
        <f t="shared" si="118"/>
        <v>76072.5</v>
      </c>
      <c r="CI122" s="1365">
        <f t="shared" si="119"/>
        <v>0</v>
      </c>
      <c r="CJ122" s="1365">
        <f t="shared" si="120"/>
        <v>3001.4999999999995</v>
      </c>
      <c r="CK122" s="1365">
        <f t="shared" si="121"/>
        <v>73071</v>
      </c>
      <c r="CN122" s="1372" t="s">
        <v>407</v>
      </c>
      <c r="CO122" s="1365">
        <v>799662796</v>
      </c>
      <c r="CP122" s="1365">
        <f t="shared" si="88"/>
        <v>799662.79599999997</v>
      </c>
      <c r="CS122" s="1364" t="s">
        <v>394</v>
      </c>
      <c r="CT122" s="1366">
        <v>52663000</v>
      </c>
      <c r="CU122" s="1366">
        <v>1547000</v>
      </c>
      <c r="CV122" s="1366">
        <v>17308157</v>
      </c>
      <c r="CW122" s="1366">
        <v>35354843</v>
      </c>
      <c r="CX122" s="1365">
        <f t="shared" si="89"/>
        <v>52663</v>
      </c>
      <c r="CY122" s="1365">
        <f t="shared" si="90"/>
        <v>1547</v>
      </c>
      <c r="CZ122" s="1365">
        <f t="shared" si="91"/>
        <v>17308.156999999999</v>
      </c>
      <c r="DA122" s="1365">
        <f t="shared" si="92"/>
        <v>35354.843000000001</v>
      </c>
      <c r="DJ122" s="1372" t="s">
        <v>394</v>
      </c>
      <c r="DK122" s="1365">
        <v>52663000</v>
      </c>
      <c r="DL122" s="1365">
        <v>29725657</v>
      </c>
      <c r="DM122" s="1365">
        <v>22937343</v>
      </c>
      <c r="DN122" s="1365">
        <v>1547000</v>
      </c>
      <c r="DO122" s="1365">
        <f t="shared" si="94"/>
        <v>52663</v>
      </c>
      <c r="DP122" s="1365">
        <f t="shared" si="95"/>
        <v>29725.656999999999</v>
      </c>
      <c r="DQ122" s="1365">
        <f t="shared" si="96"/>
        <v>22937.343000000001</v>
      </c>
      <c r="DR122" s="1365">
        <f t="shared" si="97"/>
        <v>1547</v>
      </c>
      <c r="DV122" s="1364" t="s">
        <v>403</v>
      </c>
      <c r="DW122" s="1366">
        <v>6775929672</v>
      </c>
      <c r="DX122" s="1373">
        <f t="shared" si="98"/>
        <v>6775929.6720000003</v>
      </c>
      <c r="EA122" s="1364" t="s">
        <v>394</v>
      </c>
      <c r="EB122" s="1366">
        <v>52663000</v>
      </c>
      <c r="EC122" s="1366">
        <v>5647000</v>
      </c>
      <c r="ED122" s="1366">
        <v>31957673</v>
      </c>
      <c r="EE122" s="1366">
        <v>20705327</v>
      </c>
      <c r="EF122" s="1367">
        <f t="shared" si="99"/>
        <v>52663</v>
      </c>
      <c r="EG122" s="1367">
        <f t="shared" si="100"/>
        <v>5647</v>
      </c>
      <c r="EH122" s="1367">
        <f t="shared" si="101"/>
        <v>31957.672999999999</v>
      </c>
      <c r="EI122" s="1367">
        <f t="shared" si="102"/>
        <v>20705.327000000001</v>
      </c>
      <c r="EQ122" s="1364" t="s">
        <v>394</v>
      </c>
      <c r="ER122" s="1366">
        <v>52663000</v>
      </c>
      <c r="ES122" s="1366">
        <v>36457673</v>
      </c>
      <c r="ET122" s="1366">
        <v>16205327</v>
      </c>
      <c r="EU122" s="1366">
        <v>19419162</v>
      </c>
      <c r="EV122" s="1365">
        <f t="shared" si="104"/>
        <v>52663</v>
      </c>
      <c r="EW122" s="1365">
        <f t="shared" si="105"/>
        <v>19419.162</v>
      </c>
      <c r="EX122" s="1365">
        <f t="shared" si="106"/>
        <v>36457.673000000003</v>
      </c>
      <c r="EY122" s="1365">
        <f t="shared" si="107"/>
        <v>16205.326999999999</v>
      </c>
      <c r="FD122" s="1365"/>
      <c r="FF122" s="1372" t="s">
        <v>393</v>
      </c>
      <c r="FG122" s="1365">
        <v>877557056</v>
      </c>
      <c r="FH122" s="1365">
        <v>534278622</v>
      </c>
      <c r="FI122" s="1365">
        <v>643270017</v>
      </c>
      <c r="FJ122" s="1365">
        <v>234287039</v>
      </c>
      <c r="FK122" s="1367">
        <f t="shared" si="109"/>
        <v>877557.05599999998</v>
      </c>
      <c r="FL122" s="1367">
        <f t="shared" si="110"/>
        <v>534278.62199999997</v>
      </c>
      <c r="FM122" s="1367">
        <f t="shared" si="111"/>
        <v>643270.01699999999</v>
      </c>
      <c r="FN122" s="1367">
        <f t="shared" si="112"/>
        <v>234287.03899999999</v>
      </c>
      <c r="FQ122" s="1364" t="s">
        <v>946</v>
      </c>
      <c r="FR122" s="1366">
        <v>80000000</v>
      </c>
      <c r="FS122" s="1365">
        <f t="shared" si="113"/>
        <v>80000</v>
      </c>
      <c r="FV122" s="1364" t="s">
        <v>580</v>
      </c>
      <c r="FW122" s="1366">
        <v>1731204258</v>
      </c>
      <c r="FX122" s="1366">
        <v>1557375449</v>
      </c>
      <c r="FY122" s="1366">
        <v>1715174851</v>
      </c>
      <c r="FZ122" s="1366">
        <v>16029407</v>
      </c>
      <c r="GA122" s="1367">
        <f t="shared" si="114"/>
        <v>1731204.2579999999</v>
      </c>
      <c r="GB122" s="1367">
        <f t="shared" si="115"/>
        <v>1557375.449</v>
      </c>
      <c r="GC122" s="1367">
        <f t="shared" si="116"/>
        <v>1715174.851</v>
      </c>
      <c r="GD122" s="1367">
        <f t="shared" si="117"/>
        <v>16029.406999999999</v>
      </c>
    </row>
    <row r="123" spans="1:186" ht="15" customHeight="1" x14ac:dyDescent="0.2">
      <c r="A123" s="1364" t="s">
        <v>398</v>
      </c>
      <c r="B123" s="1366">
        <v>1</v>
      </c>
      <c r="C123" s="1366">
        <v>0</v>
      </c>
      <c r="D123" s="1366">
        <v>1</v>
      </c>
      <c r="E123" s="1366">
        <v>0</v>
      </c>
      <c r="F123" s="1366">
        <f t="shared" si="59"/>
        <v>1.0349999999999999E-3</v>
      </c>
      <c r="G123" s="1366">
        <f t="shared" si="60"/>
        <v>0</v>
      </c>
      <c r="H123" s="1366">
        <f t="shared" si="61"/>
        <v>1.0349999999999999E-3</v>
      </c>
      <c r="I123" s="1366">
        <f t="shared" si="62"/>
        <v>0</v>
      </c>
      <c r="Q123" s="1364" t="s">
        <v>398</v>
      </c>
      <c r="R123" s="1366">
        <v>1</v>
      </c>
      <c r="S123" s="1366">
        <v>0</v>
      </c>
      <c r="T123" s="1366">
        <v>1</v>
      </c>
      <c r="U123" s="1366">
        <v>0</v>
      </c>
      <c r="V123" s="1365">
        <f t="shared" si="64"/>
        <v>1.0349999999999999E-3</v>
      </c>
      <c r="W123" s="1365">
        <f t="shared" si="65"/>
        <v>0</v>
      </c>
      <c r="X123" s="1365">
        <f t="shared" si="66"/>
        <v>1.0349999999999999E-3</v>
      </c>
      <c r="Y123" s="1365">
        <f t="shared" si="67"/>
        <v>0</v>
      </c>
      <c r="AB123" s="1364" t="s">
        <v>593</v>
      </c>
      <c r="AC123" s="1366">
        <v>964386511</v>
      </c>
      <c r="AD123" s="1365">
        <f t="shared" si="68"/>
        <v>998140.03888499993</v>
      </c>
      <c r="AG123" s="1364" t="s">
        <v>582</v>
      </c>
      <c r="AH123" s="1366">
        <v>5533500</v>
      </c>
      <c r="AI123" s="1366">
        <v>0</v>
      </c>
      <c r="AJ123" s="1366">
        <v>5533500</v>
      </c>
      <c r="AK123" s="1366">
        <v>0</v>
      </c>
      <c r="AL123" s="1365">
        <f t="shared" si="69"/>
        <v>5727.1724999999997</v>
      </c>
      <c r="AM123" s="1365">
        <f t="shared" si="70"/>
        <v>0</v>
      </c>
      <c r="AN123" s="1365">
        <f t="shared" si="71"/>
        <v>5727.1724999999997</v>
      </c>
      <c r="AO123" s="1365">
        <f t="shared" si="72"/>
        <v>0</v>
      </c>
      <c r="AW123" s="1364" t="s">
        <v>397</v>
      </c>
      <c r="AX123" s="1366">
        <v>2974107</v>
      </c>
      <c r="AY123" s="1366">
        <v>2533245</v>
      </c>
      <c r="AZ123" s="1366">
        <v>2494245</v>
      </c>
      <c r="BA123" s="1366">
        <v>440862</v>
      </c>
      <c r="BB123" s="1365">
        <f t="shared" si="74"/>
        <v>3078.2007449999996</v>
      </c>
      <c r="BC123" s="1365">
        <f t="shared" si="75"/>
        <v>2621.9085749999995</v>
      </c>
      <c r="BD123" s="1365">
        <f t="shared" si="76"/>
        <v>2581.5435749999997</v>
      </c>
      <c r="BE123" s="1365">
        <f t="shared" si="77"/>
        <v>456.29217</v>
      </c>
      <c r="BM123" s="1364" t="s">
        <v>397</v>
      </c>
      <c r="BN123" s="1365">
        <v>4111943</v>
      </c>
      <c r="BO123" s="1365">
        <v>4038954</v>
      </c>
      <c r="BP123" s="1365">
        <v>4038954</v>
      </c>
      <c r="BQ123" s="1365">
        <v>72989</v>
      </c>
      <c r="BR123" s="1365">
        <f t="shared" si="79"/>
        <v>4255.8610049999997</v>
      </c>
      <c r="BS123" s="1365">
        <f t="shared" si="80"/>
        <v>4180.3173900000002</v>
      </c>
      <c r="BT123" s="1365">
        <f t="shared" si="81"/>
        <v>4180.3173900000002</v>
      </c>
      <c r="BU123" s="1365">
        <f t="shared" si="82"/>
        <v>75.543615000000003</v>
      </c>
      <c r="CC123" s="1365" t="s">
        <v>581</v>
      </c>
      <c r="CD123" s="1365">
        <v>12373115</v>
      </c>
      <c r="CE123" s="1365">
        <v>10628280</v>
      </c>
      <c r="CF123" s="1365">
        <v>10628280</v>
      </c>
      <c r="CG123" s="1365">
        <v>1744835</v>
      </c>
      <c r="CH123" s="1365">
        <f t="shared" si="118"/>
        <v>12806.174024999998</v>
      </c>
      <c r="CI123" s="1365">
        <f t="shared" si="119"/>
        <v>11000.2698</v>
      </c>
      <c r="CJ123" s="1365">
        <f t="shared" si="120"/>
        <v>11000.2698</v>
      </c>
      <c r="CK123" s="1365">
        <f t="shared" si="121"/>
        <v>1805.904225</v>
      </c>
      <c r="CN123" s="1372" t="s">
        <v>593</v>
      </c>
      <c r="CO123" s="1365">
        <v>799662796</v>
      </c>
      <c r="CP123" s="1365">
        <f t="shared" si="88"/>
        <v>799662.79599999997</v>
      </c>
      <c r="CS123" s="1364" t="s">
        <v>395</v>
      </c>
      <c r="CT123" s="1366">
        <v>1208210160</v>
      </c>
      <c r="CU123" s="1366">
        <v>242724220</v>
      </c>
      <c r="CV123" s="1366">
        <v>775555021</v>
      </c>
      <c r="CW123" s="1366">
        <v>432655139</v>
      </c>
      <c r="CX123" s="1365">
        <f t="shared" si="89"/>
        <v>1208210.1599999999</v>
      </c>
      <c r="CY123" s="1365">
        <f t="shared" si="90"/>
        <v>242724.22</v>
      </c>
      <c r="CZ123" s="1365">
        <f t="shared" si="91"/>
        <v>775555.02099999995</v>
      </c>
      <c r="DA123" s="1365">
        <f t="shared" si="92"/>
        <v>432655.13900000002</v>
      </c>
      <c r="DJ123" s="1372" t="s">
        <v>395</v>
      </c>
      <c r="DK123" s="1365">
        <v>1127928519</v>
      </c>
      <c r="DL123" s="1365">
        <v>918866245</v>
      </c>
      <c r="DM123" s="1365">
        <v>209062274</v>
      </c>
      <c r="DN123" s="1365">
        <v>549078697</v>
      </c>
      <c r="DO123" s="1365">
        <f t="shared" si="94"/>
        <v>1127928.5190000001</v>
      </c>
      <c r="DP123" s="1365">
        <f t="shared" si="95"/>
        <v>918866.245</v>
      </c>
      <c r="DQ123" s="1365">
        <f t="shared" si="96"/>
        <v>209062.274</v>
      </c>
      <c r="DR123" s="1365">
        <f t="shared" si="97"/>
        <v>549078.69700000004</v>
      </c>
      <c r="DV123" s="1364" t="s">
        <v>404</v>
      </c>
      <c r="DW123" s="1366">
        <v>6721344085</v>
      </c>
      <c r="DX123" s="1373">
        <f t="shared" si="98"/>
        <v>6721344.085</v>
      </c>
      <c r="EA123" s="1364" t="s">
        <v>395</v>
      </c>
      <c r="EB123" s="1366">
        <v>1419554417</v>
      </c>
      <c r="EC123" s="1366">
        <v>638339262</v>
      </c>
      <c r="ED123" s="1366">
        <v>1354519917</v>
      </c>
      <c r="EE123" s="1366">
        <v>65034500</v>
      </c>
      <c r="EF123" s="1367">
        <f t="shared" si="99"/>
        <v>1419554.4169999999</v>
      </c>
      <c r="EG123" s="1367">
        <f t="shared" si="100"/>
        <v>638339.26199999999</v>
      </c>
      <c r="EH123" s="1367">
        <f t="shared" si="101"/>
        <v>1354519.9169999999</v>
      </c>
      <c r="EI123" s="1367">
        <f t="shared" si="102"/>
        <v>65034.5</v>
      </c>
      <c r="EQ123" s="1364" t="s">
        <v>395</v>
      </c>
      <c r="ER123" s="1366">
        <v>992544310</v>
      </c>
      <c r="ES123" s="1366">
        <v>931922500</v>
      </c>
      <c r="ET123" s="1366">
        <v>60621810</v>
      </c>
      <c r="EU123" s="1366">
        <v>641005608</v>
      </c>
      <c r="EV123" s="1365">
        <f t="shared" si="104"/>
        <v>992544.31</v>
      </c>
      <c r="EW123" s="1365">
        <f t="shared" si="105"/>
        <v>641005.60800000001</v>
      </c>
      <c r="EX123" s="1365">
        <f t="shared" si="106"/>
        <v>931922.5</v>
      </c>
      <c r="EY123" s="1365">
        <f t="shared" si="107"/>
        <v>60621.81</v>
      </c>
      <c r="FD123" s="1365"/>
      <c r="FF123" s="1372" t="s">
        <v>394</v>
      </c>
      <c r="FG123" s="1365">
        <v>52663000</v>
      </c>
      <c r="FH123" s="1365">
        <v>25383178</v>
      </c>
      <c r="FI123" s="1365">
        <v>37857673</v>
      </c>
      <c r="FJ123" s="1365">
        <v>14805327</v>
      </c>
      <c r="FK123" s="1367">
        <f t="shared" si="109"/>
        <v>52663</v>
      </c>
      <c r="FL123" s="1367">
        <f t="shared" si="110"/>
        <v>25383.178</v>
      </c>
      <c r="FM123" s="1367">
        <f t="shared" si="111"/>
        <v>37857.673000000003</v>
      </c>
      <c r="FN123" s="1367">
        <f t="shared" si="112"/>
        <v>14805.326999999999</v>
      </c>
      <c r="FQ123" s="1364" t="s">
        <v>810</v>
      </c>
      <c r="FR123" s="1366">
        <v>40000000</v>
      </c>
      <c r="FS123" s="1365">
        <f t="shared" si="113"/>
        <v>40000</v>
      </c>
      <c r="FV123" s="1364" t="s">
        <v>393</v>
      </c>
      <c r="FW123" s="1366">
        <v>607570400</v>
      </c>
      <c r="FX123" s="1366">
        <v>607570400</v>
      </c>
      <c r="FY123" s="1366">
        <v>607570400</v>
      </c>
      <c r="FZ123" s="1366">
        <v>0</v>
      </c>
      <c r="GA123" s="1367">
        <f t="shared" si="114"/>
        <v>607570.4</v>
      </c>
      <c r="GB123" s="1367">
        <f t="shared" si="115"/>
        <v>607570.4</v>
      </c>
      <c r="GC123" s="1367">
        <f t="shared" si="116"/>
        <v>607570.4</v>
      </c>
      <c r="GD123" s="1367">
        <f t="shared" si="117"/>
        <v>0</v>
      </c>
    </row>
    <row r="124" spans="1:186" ht="15" customHeight="1" x14ac:dyDescent="0.2">
      <c r="A124" s="1364" t="s">
        <v>583</v>
      </c>
      <c r="B124" s="1366">
        <v>10000</v>
      </c>
      <c r="C124" s="1366">
        <v>0</v>
      </c>
      <c r="D124" s="1366">
        <v>10000</v>
      </c>
      <c r="E124" s="1366">
        <v>0</v>
      </c>
      <c r="F124" s="1366">
        <f t="shared" si="59"/>
        <v>10.35</v>
      </c>
      <c r="G124" s="1366">
        <f t="shared" si="60"/>
        <v>0</v>
      </c>
      <c r="H124" s="1366">
        <f t="shared" si="61"/>
        <v>10.35</v>
      </c>
      <c r="I124" s="1366">
        <f t="shared" si="62"/>
        <v>0</v>
      </c>
      <c r="Q124" s="1364" t="s">
        <v>583</v>
      </c>
      <c r="R124" s="1366">
        <v>10000</v>
      </c>
      <c r="S124" s="1366">
        <v>0</v>
      </c>
      <c r="T124" s="1366">
        <v>10000</v>
      </c>
      <c r="U124" s="1366">
        <v>0</v>
      </c>
      <c r="V124" s="1365">
        <f t="shared" si="64"/>
        <v>10.35</v>
      </c>
      <c r="W124" s="1365">
        <f t="shared" si="65"/>
        <v>0</v>
      </c>
      <c r="X124" s="1365">
        <f t="shared" si="66"/>
        <v>10.35</v>
      </c>
      <c r="Y124" s="1365">
        <f t="shared" si="67"/>
        <v>0</v>
      </c>
      <c r="AB124" s="1364" t="s">
        <v>408</v>
      </c>
      <c r="AC124" s="1366">
        <v>0</v>
      </c>
      <c r="AD124" s="1365">
        <f t="shared" si="68"/>
        <v>0</v>
      </c>
      <c r="AG124" s="1364" t="s">
        <v>398</v>
      </c>
      <c r="AH124" s="1366">
        <v>8622970</v>
      </c>
      <c r="AI124" s="1366">
        <v>0</v>
      </c>
      <c r="AJ124" s="1366">
        <v>0</v>
      </c>
      <c r="AK124" s="1366">
        <v>8622970</v>
      </c>
      <c r="AL124" s="1365">
        <f t="shared" si="69"/>
        <v>8924.7739499999989</v>
      </c>
      <c r="AM124" s="1365">
        <f t="shared" si="70"/>
        <v>0</v>
      </c>
      <c r="AN124" s="1365">
        <f t="shared" si="71"/>
        <v>0</v>
      </c>
      <c r="AO124" s="1365">
        <f t="shared" si="72"/>
        <v>8924.7739499999989</v>
      </c>
      <c r="AW124" s="1364" t="s">
        <v>582</v>
      </c>
      <c r="AX124" s="1366">
        <v>5533500</v>
      </c>
      <c r="AY124" s="1366">
        <v>5533500</v>
      </c>
      <c r="AZ124" s="1366">
        <v>5533500</v>
      </c>
      <c r="BA124" s="1366">
        <v>0</v>
      </c>
      <c r="BB124" s="1365">
        <f t="shared" si="74"/>
        <v>5727.1724999999997</v>
      </c>
      <c r="BC124" s="1365">
        <f t="shared" si="75"/>
        <v>5727.1724999999997</v>
      </c>
      <c r="BD124" s="1365">
        <f t="shared" si="76"/>
        <v>5727.1724999999997</v>
      </c>
      <c r="BE124" s="1365">
        <f t="shared" si="77"/>
        <v>0</v>
      </c>
      <c r="BM124" s="1364" t="s">
        <v>582</v>
      </c>
      <c r="BN124" s="1365">
        <v>5533500</v>
      </c>
      <c r="BO124" s="1365">
        <v>5533500</v>
      </c>
      <c r="BP124" s="1365">
        <v>5533500</v>
      </c>
      <c r="BQ124" s="1365">
        <v>0</v>
      </c>
      <c r="BR124" s="1365">
        <f t="shared" si="79"/>
        <v>5727.1724999999997</v>
      </c>
      <c r="BS124" s="1365">
        <f t="shared" si="80"/>
        <v>5727.1724999999997</v>
      </c>
      <c r="BT124" s="1365">
        <f t="shared" si="81"/>
        <v>5727.1724999999997</v>
      </c>
      <c r="BU124" s="1365">
        <f t="shared" si="82"/>
        <v>0</v>
      </c>
      <c r="CC124" s="1365" t="s">
        <v>397</v>
      </c>
      <c r="CD124" s="1365">
        <v>5167769</v>
      </c>
      <c r="CE124" s="1365">
        <v>5094780</v>
      </c>
      <c r="CF124" s="1365">
        <v>5094780</v>
      </c>
      <c r="CG124" s="1365">
        <v>72989</v>
      </c>
      <c r="CH124" s="1365">
        <f t="shared" si="118"/>
        <v>5348.6409149999999</v>
      </c>
      <c r="CI124" s="1365">
        <f t="shared" si="119"/>
        <v>5273.0972999999994</v>
      </c>
      <c r="CJ124" s="1365">
        <f t="shared" si="120"/>
        <v>5273.0972999999994</v>
      </c>
      <c r="CK124" s="1365">
        <f t="shared" si="121"/>
        <v>75.543615000000003</v>
      </c>
      <c r="CS124" s="1364" t="s">
        <v>396</v>
      </c>
      <c r="CT124" s="1366">
        <v>71400000</v>
      </c>
      <c r="CU124" s="1366">
        <v>0</v>
      </c>
      <c r="CV124" s="1366">
        <v>2900000</v>
      </c>
      <c r="CW124" s="1366">
        <v>68500000</v>
      </c>
      <c r="CX124" s="1365">
        <f t="shared" si="89"/>
        <v>71400</v>
      </c>
      <c r="CY124" s="1365">
        <f t="shared" si="90"/>
        <v>0</v>
      </c>
      <c r="CZ124" s="1365">
        <f t="shared" si="91"/>
        <v>2900</v>
      </c>
      <c r="DA124" s="1365">
        <f t="shared" si="92"/>
        <v>68500</v>
      </c>
      <c r="DJ124" s="1372" t="s">
        <v>396</v>
      </c>
      <c r="DK124" s="1365">
        <v>77400000</v>
      </c>
      <c r="DL124" s="1365">
        <v>29304910</v>
      </c>
      <c r="DM124" s="1365">
        <v>48095090</v>
      </c>
      <c r="DN124" s="1365">
        <v>12318910</v>
      </c>
      <c r="DO124" s="1365">
        <f t="shared" si="94"/>
        <v>77400</v>
      </c>
      <c r="DP124" s="1365">
        <f t="shared" si="95"/>
        <v>29304.91</v>
      </c>
      <c r="DQ124" s="1365">
        <f t="shared" si="96"/>
        <v>48095.09</v>
      </c>
      <c r="DR124" s="1365">
        <f t="shared" si="97"/>
        <v>12318.91</v>
      </c>
      <c r="DV124" s="1364" t="s">
        <v>405</v>
      </c>
      <c r="DW124" s="1366">
        <v>6721344085</v>
      </c>
      <c r="DX124" s="1373">
        <f t="shared" si="98"/>
        <v>6721344.085</v>
      </c>
      <c r="EA124" s="1364" t="s">
        <v>396</v>
      </c>
      <c r="EB124" s="1366">
        <v>122005645</v>
      </c>
      <c r="EC124" s="1366">
        <v>12318910</v>
      </c>
      <c r="ED124" s="1366">
        <v>29304910</v>
      </c>
      <c r="EE124" s="1366">
        <v>92700735</v>
      </c>
      <c r="EF124" s="1367">
        <f t="shared" si="99"/>
        <v>122005.645</v>
      </c>
      <c r="EG124" s="1367">
        <f t="shared" si="100"/>
        <v>12318.91</v>
      </c>
      <c r="EH124" s="1367">
        <f t="shared" si="101"/>
        <v>29304.91</v>
      </c>
      <c r="EI124" s="1367">
        <f t="shared" si="102"/>
        <v>92700.735000000001</v>
      </c>
      <c r="EQ124" s="1364" t="s">
        <v>396</v>
      </c>
      <c r="ER124" s="1366">
        <v>122452088</v>
      </c>
      <c r="ES124" s="1366">
        <v>29304910</v>
      </c>
      <c r="ET124" s="1366">
        <v>93147178</v>
      </c>
      <c r="EU124" s="1366">
        <v>15055910</v>
      </c>
      <c r="EV124" s="1365">
        <f t="shared" si="104"/>
        <v>122452.088</v>
      </c>
      <c r="EW124" s="1365">
        <f t="shared" si="105"/>
        <v>15055.91</v>
      </c>
      <c r="EX124" s="1365">
        <f t="shared" si="106"/>
        <v>29304.91</v>
      </c>
      <c r="EY124" s="1365">
        <f t="shared" si="107"/>
        <v>93147.178</v>
      </c>
      <c r="FD124" s="1365"/>
      <c r="FF124" s="1372" t="s">
        <v>395</v>
      </c>
      <c r="FG124" s="1365">
        <v>989183365</v>
      </c>
      <c r="FH124" s="1365">
        <v>683592429</v>
      </c>
      <c r="FI124" s="1365">
        <v>941364776</v>
      </c>
      <c r="FJ124" s="1365">
        <v>47818589</v>
      </c>
      <c r="FK124" s="1367">
        <f t="shared" si="109"/>
        <v>989183.36499999999</v>
      </c>
      <c r="FL124" s="1367">
        <f t="shared" si="110"/>
        <v>683592.429</v>
      </c>
      <c r="FM124" s="1367">
        <f t="shared" si="111"/>
        <v>941364.77599999995</v>
      </c>
      <c r="FN124" s="1367">
        <f t="shared" si="112"/>
        <v>47818.589</v>
      </c>
      <c r="FQ124" s="1364" t="s">
        <v>947</v>
      </c>
      <c r="FR124" s="1366">
        <v>50000000</v>
      </c>
      <c r="FS124" s="1365">
        <f t="shared" si="113"/>
        <v>50000</v>
      </c>
      <c r="FV124" s="1364" t="s">
        <v>394</v>
      </c>
      <c r="FW124" s="1366">
        <v>52663000</v>
      </c>
      <c r="FX124" s="1366">
        <v>49047673</v>
      </c>
      <c r="FY124" s="1366">
        <v>49947673</v>
      </c>
      <c r="FZ124" s="1366">
        <v>2715327</v>
      </c>
      <c r="GA124" s="1367">
        <f t="shared" si="114"/>
        <v>52663</v>
      </c>
      <c r="GB124" s="1367">
        <f t="shared" si="115"/>
        <v>49047.673000000003</v>
      </c>
      <c r="GC124" s="1367">
        <f t="shared" si="116"/>
        <v>49947.673000000003</v>
      </c>
      <c r="GD124" s="1367">
        <f t="shared" si="117"/>
        <v>2715.3270000000002</v>
      </c>
    </row>
    <row r="125" spans="1:186" ht="15" customHeight="1" x14ac:dyDescent="0.2">
      <c r="A125" s="1364" t="s">
        <v>584</v>
      </c>
      <c r="B125" s="1366">
        <v>10000</v>
      </c>
      <c r="C125" s="1366">
        <v>0</v>
      </c>
      <c r="D125" s="1366">
        <v>10000</v>
      </c>
      <c r="E125" s="1366">
        <v>0</v>
      </c>
      <c r="F125" s="1366">
        <f t="shared" si="59"/>
        <v>10.35</v>
      </c>
      <c r="G125" s="1366">
        <f t="shared" si="60"/>
        <v>0</v>
      </c>
      <c r="H125" s="1366">
        <f t="shared" si="61"/>
        <v>10.35</v>
      </c>
      <c r="I125" s="1366">
        <f t="shared" si="62"/>
        <v>0</v>
      </c>
      <c r="Q125" s="1364" t="s">
        <v>584</v>
      </c>
      <c r="R125" s="1366">
        <v>10000</v>
      </c>
      <c r="S125" s="1366">
        <v>0</v>
      </c>
      <c r="T125" s="1366">
        <v>10000</v>
      </c>
      <c r="U125" s="1366">
        <v>0</v>
      </c>
      <c r="V125" s="1365">
        <f t="shared" si="64"/>
        <v>10.35</v>
      </c>
      <c r="W125" s="1365">
        <f t="shared" si="65"/>
        <v>0</v>
      </c>
      <c r="X125" s="1365">
        <f t="shared" si="66"/>
        <v>10.35</v>
      </c>
      <c r="Y125" s="1365">
        <f t="shared" si="67"/>
        <v>0</v>
      </c>
      <c r="AG125" s="1364" t="s">
        <v>583</v>
      </c>
      <c r="AH125" s="1366">
        <v>10000</v>
      </c>
      <c r="AI125" s="1366">
        <v>0</v>
      </c>
      <c r="AJ125" s="1366">
        <v>0</v>
      </c>
      <c r="AK125" s="1366">
        <v>10000</v>
      </c>
      <c r="AL125" s="1365">
        <f t="shared" si="69"/>
        <v>10.35</v>
      </c>
      <c r="AM125" s="1365">
        <f t="shared" si="70"/>
        <v>0</v>
      </c>
      <c r="AN125" s="1365">
        <f t="shared" si="71"/>
        <v>0</v>
      </c>
      <c r="AO125" s="1365">
        <f t="shared" si="72"/>
        <v>10.35</v>
      </c>
      <c r="AW125" s="1364" t="s">
        <v>398</v>
      </c>
      <c r="AX125" s="1366">
        <v>41948</v>
      </c>
      <c r="AY125" s="1366">
        <v>0</v>
      </c>
      <c r="AZ125" s="1366">
        <v>0</v>
      </c>
      <c r="BA125" s="1366">
        <v>41948</v>
      </c>
      <c r="BB125" s="1365">
        <f t="shared" si="74"/>
        <v>43.416179999999997</v>
      </c>
      <c r="BC125" s="1365">
        <f t="shared" si="75"/>
        <v>0</v>
      </c>
      <c r="BD125" s="1365">
        <f t="shared" si="76"/>
        <v>0</v>
      </c>
      <c r="BE125" s="1365">
        <f t="shared" si="77"/>
        <v>43.416179999999997</v>
      </c>
      <c r="BM125" s="1364" t="s">
        <v>398</v>
      </c>
      <c r="BN125" s="1365">
        <v>2348</v>
      </c>
      <c r="BO125" s="1365">
        <v>0</v>
      </c>
      <c r="BP125" s="1365">
        <v>0</v>
      </c>
      <c r="BQ125" s="1365">
        <v>2348</v>
      </c>
      <c r="BR125" s="1365">
        <f t="shared" si="79"/>
        <v>2.4301799999999996</v>
      </c>
      <c r="BS125" s="1365">
        <f t="shared" si="80"/>
        <v>0</v>
      </c>
      <c r="BT125" s="1365">
        <f t="shared" si="81"/>
        <v>0</v>
      </c>
      <c r="BU125" s="1365">
        <f t="shared" si="82"/>
        <v>2.4301799999999996</v>
      </c>
      <c r="CC125" s="1365" t="s">
        <v>582</v>
      </c>
      <c r="CD125" s="1365">
        <v>5533500</v>
      </c>
      <c r="CE125" s="1365">
        <v>5533500</v>
      </c>
      <c r="CF125" s="1365">
        <v>5533500</v>
      </c>
      <c r="CG125" s="1365">
        <v>0</v>
      </c>
      <c r="CH125" s="1365">
        <f t="shared" si="118"/>
        <v>5727.1724999999997</v>
      </c>
      <c r="CI125" s="1365">
        <f t="shared" si="119"/>
        <v>5727.1724999999997</v>
      </c>
      <c r="CJ125" s="1365">
        <f t="shared" si="120"/>
        <v>5727.1724999999997</v>
      </c>
      <c r="CK125" s="1365">
        <f t="shared" si="121"/>
        <v>0</v>
      </c>
      <c r="CS125" s="1364" t="s">
        <v>581</v>
      </c>
      <c r="CT125" s="1366">
        <v>30267986</v>
      </c>
      <c r="CU125" s="1366">
        <v>11642101</v>
      </c>
      <c r="CV125" s="1366">
        <v>11707290</v>
      </c>
      <c r="CW125" s="1366">
        <v>18560696</v>
      </c>
      <c r="CX125" s="1365">
        <f t="shared" si="89"/>
        <v>30267.986000000001</v>
      </c>
      <c r="CY125" s="1365">
        <f t="shared" si="90"/>
        <v>11642.101000000001</v>
      </c>
      <c r="CZ125" s="1365">
        <f t="shared" si="91"/>
        <v>11707.29</v>
      </c>
      <c r="DA125" s="1365">
        <f t="shared" si="92"/>
        <v>18560.696</v>
      </c>
      <c r="DJ125" s="1372" t="s">
        <v>581</v>
      </c>
      <c r="DK125" s="1365">
        <v>13247872</v>
      </c>
      <c r="DL125" s="1365">
        <v>13126185</v>
      </c>
      <c r="DM125" s="1365">
        <v>121687</v>
      </c>
      <c r="DN125" s="1365">
        <v>12978786</v>
      </c>
      <c r="DO125" s="1365">
        <f t="shared" si="94"/>
        <v>13247.871999999999</v>
      </c>
      <c r="DP125" s="1365">
        <f t="shared" si="95"/>
        <v>13126.184999999999</v>
      </c>
      <c r="DQ125" s="1365">
        <f t="shared" si="96"/>
        <v>121.687</v>
      </c>
      <c r="DR125" s="1365">
        <f t="shared" si="97"/>
        <v>12978.786</v>
      </c>
      <c r="DV125" s="1364" t="s">
        <v>406</v>
      </c>
      <c r="DW125" s="1366">
        <v>54585587</v>
      </c>
      <c r="DX125" s="1373">
        <f t="shared" si="98"/>
        <v>54585.587</v>
      </c>
      <c r="EA125" s="1364" t="s">
        <v>581</v>
      </c>
      <c r="EB125" s="1366">
        <v>20564694</v>
      </c>
      <c r="EC125" s="1366">
        <v>13700244</v>
      </c>
      <c r="ED125" s="1366">
        <v>13880433</v>
      </c>
      <c r="EE125" s="1366">
        <v>6684261</v>
      </c>
      <c r="EF125" s="1367">
        <f t="shared" si="99"/>
        <v>20564.694</v>
      </c>
      <c r="EG125" s="1367">
        <f t="shared" si="100"/>
        <v>13700.244000000001</v>
      </c>
      <c r="EH125" s="1367">
        <f t="shared" si="101"/>
        <v>13880.433000000001</v>
      </c>
      <c r="EI125" s="1367">
        <f t="shared" si="102"/>
        <v>6684.2610000000004</v>
      </c>
      <c r="EQ125" s="1364" t="s">
        <v>581</v>
      </c>
      <c r="ER125" s="1366">
        <v>46572370</v>
      </c>
      <c r="ES125" s="1366">
        <v>16457903</v>
      </c>
      <c r="ET125" s="1366">
        <v>30114467</v>
      </c>
      <c r="EU125" s="1366">
        <v>14776593</v>
      </c>
      <c r="EV125" s="1365">
        <f t="shared" si="104"/>
        <v>46572.37</v>
      </c>
      <c r="EW125" s="1365">
        <f t="shared" si="105"/>
        <v>14776.593000000001</v>
      </c>
      <c r="EX125" s="1365">
        <f t="shared" si="106"/>
        <v>16457.902999999998</v>
      </c>
      <c r="EY125" s="1365">
        <f t="shared" si="107"/>
        <v>30114.467000000001</v>
      </c>
      <c r="FD125" s="1365"/>
      <c r="FF125" s="1372" t="s">
        <v>396</v>
      </c>
      <c r="FG125" s="1365">
        <v>121452088</v>
      </c>
      <c r="FH125" s="1365">
        <v>41462897</v>
      </c>
      <c r="FI125" s="1365">
        <v>113452088</v>
      </c>
      <c r="FJ125" s="1365">
        <v>8000000</v>
      </c>
      <c r="FK125" s="1367">
        <f t="shared" si="109"/>
        <v>121452.088</v>
      </c>
      <c r="FL125" s="1367">
        <f t="shared" si="110"/>
        <v>41462.896999999997</v>
      </c>
      <c r="FM125" s="1367">
        <f t="shared" si="111"/>
        <v>113452.088</v>
      </c>
      <c r="FN125" s="1367">
        <f t="shared" si="112"/>
        <v>8000</v>
      </c>
      <c r="FQ125" s="1364" t="s">
        <v>509</v>
      </c>
      <c r="FR125" s="1366">
        <v>5067309</v>
      </c>
      <c r="FS125" s="1365">
        <f t="shared" si="113"/>
        <v>5067.3090000000002</v>
      </c>
      <c r="FV125" s="1364" t="s">
        <v>395</v>
      </c>
      <c r="FW125" s="1366">
        <v>956566770</v>
      </c>
      <c r="FX125" s="1366">
        <v>816041937</v>
      </c>
      <c r="FY125" s="1366">
        <v>943252690</v>
      </c>
      <c r="FZ125" s="1366">
        <v>13314080</v>
      </c>
      <c r="GA125" s="1367">
        <f t="shared" si="114"/>
        <v>956566.77</v>
      </c>
      <c r="GB125" s="1367">
        <f t="shared" si="115"/>
        <v>816041.93700000003</v>
      </c>
      <c r="GC125" s="1367">
        <f t="shared" si="116"/>
        <v>943252.69</v>
      </c>
      <c r="GD125" s="1367">
        <f t="shared" si="117"/>
        <v>13314.08</v>
      </c>
    </row>
    <row r="126" spans="1:186" ht="15" customHeight="1" x14ac:dyDescent="0.2">
      <c r="A126" s="1364" t="s">
        <v>585</v>
      </c>
      <c r="B126" s="1366">
        <v>10000</v>
      </c>
      <c r="C126" s="1366">
        <v>0</v>
      </c>
      <c r="D126" s="1366">
        <v>10000</v>
      </c>
      <c r="E126" s="1366">
        <v>0</v>
      </c>
      <c r="F126" s="1366">
        <f t="shared" si="59"/>
        <v>10.35</v>
      </c>
      <c r="G126" s="1366">
        <f t="shared" si="60"/>
        <v>0</v>
      </c>
      <c r="H126" s="1366">
        <f t="shared" si="61"/>
        <v>10.35</v>
      </c>
      <c r="I126" s="1366">
        <f t="shared" si="62"/>
        <v>0</v>
      </c>
      <c r="Q126" s="1364" t="s">
        <v>585</v>
      </c>
      <c r="R126" s="1366">
        <v>10000</v>
      </c>
      <c r="S126" s="1366">
        <v>0</v>
      </c>
      <c r="T126" s="1366">
        <v>10000</v>
      </c>
      <c r="U126" s="1366">
        <v>0</v>
      </c>
      <c r="V126" s="1365">
        <f t="shared" si="64"/>
        <v>10.35</v>
      </c>
      <c r="W126" s="1365">
        <f t="shared" si="65"/>
        <v>0</v>
      </c>
      <c r="X126" s="1365">
        <f t="shared" si="66"/>
        <v>10.35</v>
      </c>
      <c r="Y126" s="1365">
        <f t="shared" si="67"/>
        <v>0</v>
      </c>
      <c r="AG126" s="1364" t="s">
        <v>584</v>
      </c>
      <c r="AH126" s="1366">
        <v>10000</v>
      </c>
      <c r="AI126" s="1366">
        <v>0</v>
      </c>
      <c r="AJ126" s="1366">
        <v>0</v>
      </c>
      <c r="AK126" s="1366">
        <v>10000</v>
      </c>
      <c r="AL126" s="1365">
        <f t="shared" si="69"/>
        <v>10.35</v>
      </c>
      <c r="AM126" s="1365">
        <f t="shared" si="70"/>
        <v>0</v>
      </c>
      <c r="AN126" s="1365">
        <f t="shared" si="71"/>
        <v>0</v>
      </c>
      <c r="AO126" s="1365">
        <f t="shared" si="72"/>
        <v>10.35</v>
      </c>
      <c r="AW126" s="1364" t="s">
        <v>583</v>
      </c>
      <c r="AX126" s="1366">
        <v>10000</v>
      </c>
      <c r="AY126" s="1366">
        <v>0</v>
      </c>
      <c r="AZ126" s="1366">
        <v>0</v>
      </c>
      <c r="BA126" s="1366">
        <v>10000</v>
      </c>
      <c r="BB126" s="1365">
        <f t="shared" si="74"/>
        <v>10.35</v>
      </c>
      <c r="BC126" s="1365">
        <f t="shared" si="75"/>
        <v>0</v>
      </c>
      <c r="BD126" s="1365">
        <f t="shared" si="76"/>
        <v>0</v>
      </c>
      <c r="BE126" s="1365">
        <f t="shared" si="77"/>
        <v>10.35</v>
      </c>
      <c r="BM126" s="1364" t="s">
        <v>583</v>
      </c>
      <c r="BN126" s="1365">
        <v>183168000</v>
      </c>
      <c r="BO126" s="1365">
        <v>183168000</v>
      </c>
      <c r="BP126" s="1365">
        <v>183168000</v>
      </c>
      <c r="BQ126" s="1365">
        <v>0</v>
      </c>
      <c r="BR126" s="1365">
        <f t="shared" si="79"/>
        <v>189578.87999999998</v>
      </c>
      <c r="BS126" s="1365">
        <f t="shared" si="80"/>
        <v>189578.87999999998</v>
      </c>
      <c r="BT126" s="1365">
        <f t="shared" si="81"/>
        <v>189578.87999999998</v>
      </c>
      <c r="BU126" s="1365">
        <f t="shared" si="82"/>
        <v>0</v>
      </c>
      <c r="CC126" s="1365" t="s">
        <v>398</v>
      </c>
      <c r="CD126" s="1365">
        <v>1671846</v>
      </c>
      <c r="CE126" s="1365">
        <v>0</v>
      </c>
      <c r="CF126" s="1365">
        <v>0</v>
      </c>
      <c r="CG126" s="1365">
        <v>1671846</v>
      </c>
      <c r="CH126" s="1365">
        <f t="shared" si="118"/>
        <v>1730.36061</v>
      </c>
      <c r="CI126" s="1365">
        <f t="shared" si="119"/>
        <v>0</v>
      </c>
      <c r="CJ126" s="1365">
        <f t="shared" si="120"/>
        <v>0</v>
      </c>
      <c r="CK126" s="1365">
        <f t="shared" si="121"/>
        <v>1730.36061</v>
      </c>
      <c r="CS126" s="1364" t="s">
        <v>397</v>
      </c>
      <c r="CT126" s="1366">
        <v>6122739</v>
      </c>
      <c r="CU126" s="1366">
        <v>6057550</v>
      </c>
      <c r="CV126" s="1366">
        <v>6122739</v>
      </c>
      <c r="CW126" s="1366">
        <v>0</v>
      </c>
      <c r="CX126" s="1365">
        <f t="shared" si="89"/>
        <v>6122.7389999999996</v>
      </c>
      <c r="CY126" s="1365">
        <f t="shared" si="90"/>
        <v>6057.55</v>
      </c>
      <c r="CZ126" s="1365">
        <f t="shared" si="91"/>
        <v>6122.7389999999996</v>
      </c>
      <c r="DA126" s="1365">
        <f t="shared" si="92"/>
        <v>0</v>
      </c>
      <c r="DJ126" s="1372" t="s">
        <v>397</v>
      </c>
      <c r="DK126" s="1365">
        <v>7541634</v>
      </c>
      <c r="DL126" s="1365">
        <v>7541634</v>
      </c>
      <c r="DM126" s="1365">
        <v>0</v>
      </c>
      <c r="DN126" s="1365">
        <v>7394235</v>
      </c>
      <c r="DO126" s="1365">
        <f t="shared" si="94"/>
        <v>7541.634</v>
      </c>
      <c r="DP126" s="1365">
        <f t="shared" si="95"/>
        <v>7541.634</v>
      </c>
      <c r="DQ126" s="1365">
        <f t="shared" si="96"/>
        <v>0</v>
      </c>
      <c r="DR126" s="1365">
        <f t="shared" si="97"/>
        <v>7394.2349999999997</v>
      </c>
      <c r="DV126" s="1364" t="s">
        <v>407</v>
      </c>
      <c r="DW126" s="1366">
        <v>54585587</v>
      </c>
      <c r="DX126" s="1373">
        <f t="shared" si="98"/>
        <v>54585.587</v>
      </c>
      <c r="EA126" s="1364" t="s">
        <v>397</v>
      </c>
      <c r="EB126" s="1366">
        <v>8295882</v>
      </c>
      <c r="EC126" s="1366">
        <v>8115693</v>
      </c>
      <c r="ED126" s="1366">
        <v>8295882</v>
      </c>
      <c r="EE126" s="1366">
        <v>0</v>
      </c>
      <c r="EF126" s="1367">
        <f t="shared" si="99"/>
        <v>8295.8819999999996</v>
      </c>
      <c r="EG126" s="1367">
        <f t="shared" si="100"/>
        <v>8115.6930000000002</v>
      </c>
      <c r="EH126" s="1367">
        <f t="shared" si="101"/>
        <v>8295.8819999999996</v>
      </c>
      <c r="EI126" s="1367">
        <f t="shared" si="102"/>
        <v>0</v>
      </c>
      <c r="EQ126" s="1364" t="s">
        <v>397</v>
      </c>
      <c r="ER126" s="1366">
        <v>9192431</v>
      </c>
      <c r="ES126" s="1366">
        <v>9192431</v>
      </c>
      <c r="ET126" s="1366">
        <v>0</v>
      </c>
      <c r="EU126" s="1366">
        <v>9192042</v>
      </c>
      <c r="EV126" s="1365">
        <f t="shared" si="104"/>
        <v>9192.4310000000005</v>
      </c>
      <c r="EW126" s="1365">
        <f t="shared" si="105"/>
        <v>9192.0419999999995</v>
      </c>
      <c r="EX126" s="1365">
        <f t="shared" si="106"/>
        <v>9192.4310000000005</v>
      </c>
      <c r="EY126" s="1365">
        <f t="shared" si="107"/>
        <v>0</v>
      </c>
      <c r="FD126" s="1365"/>
      <c r="FF126" s="1372" t="s">
        <v>581</v>
      </c>
      <c r="FG126" s="1365">
        <v>40279271</v>
      </c>
      <c r="FH126" s="1365">
        <v>18580414</v>
      </c>
      <c r="FI126" s="1365">
        <v>18727053</v>
      </c>
      <c r="FJ126" s="1365">
        <v>21552218</v>
      </c>
      <c r="FK126" s="1367">
        <f t="shared" si="109"/>
        <v>40279.271000000001</v>
      </c>
      <c r="FL126" s="1367">
        <f t="shared" si="110"/>
        <v>18580.414000000001</v>
      </c>
      <c r="FM126" s="1367">
        <f t="shared" si="111"/>
        <v>18727.053</v>
      </c>
      <c r="FN126" s="1367">
        <f t="shared" si="112"/>
        <v>21552.218000000001</v>
      </c>
      <c r="FQ126" s="1364" t="s">
        <v>476</v>
      </c>
      <c r="FR126" s="1366">
        <v>128021000</v>
      </c>
      <c r="FS126" s="1365">
        <f t="shared" si="113"/>
        <v>128021</v>
      </c>
      <c r="FV126" s="1364" t="s">
        <v>396</v>
      </c>
      <c r="FW126" s="1366">
        <v>114404088</v>
      </c>
      <c r="FX126" s="1366">
        <v>84715439</v>
      </c>
      <c r="FY126" s="1366">
        <v>114404088</v>
      </c>
      <c r="FZ126" s="1366">
        <v>0</v>
      </c>
      <c r="GA126" s="1367">
        <f t="shared" si="114"/>
        <v>114404.088</v>
      </c>
      <c r="GB126" s="1367">
        <f t="shared" si="115"/>
        <v>84715.438999999998</v>
      </c>
      <c r="GC126" s="1367">
        <f t="shared" si="116"/>
        <v>114404.088</v>
      </c>
      <c r="GD126" s="1367">
        <f t="shared" si="117"/>
        <v>0</v>
      </c>
    </row>
    <row r="127" spans="1:186" ht="15" customHeight="1" x14ac:dyDescent="0.2">
      <c r="A127" s="1364" t="s">
        <v>399</v>
      </c>
      <c r="B127" s="1366">
        <v>136431000</v>
      </c>
      <c r="C127" s="1366">
        <v>68455996</v>
      </c>
      <c r="D127" s="1366">
        <v>67975004</v>
      </c>
      <c r="E127" s="1366">
        <v>8886155</v>
      </c>
      <c r="F127" s="1366">
        <f t="shared" si="59"/>
        <v>141206.08499999999</v>
      </c>
      <c r="G127" s="1366">
        <f t="shared" si="60"/>
        <v>70851.955859999987</v>
      </c>
      <c r="H127" s="1366">
        <f t="shared" si="61"/>
        <v>70354.12913999999</v>
      </c>
      <c r="I127" s="1366">
        <f t="shared" si="62"/>
        <v>9197.1704250000003</v>
      </c>
      <c r="Q127" s="1364" t="s">
        <v>399</v>
      </c>
      <c r="R127" s="1366">
        <v>136431000</v>
      </c>
      <c r="S127" s="1366">
        <v>68812996</v>
      </c>
      <c r="T127" s="1366">
        <v>67618004</v>
      </c>
      <c r="U127" s="1366">
        <v>16620999</v>
      </c>
      <c r="V127" s="1365">
        <f t="shared" si="64"/>
        <v>141206.08499999999</v>
      </c>
      <c r="W127" s="1365">
        <f t="shared" si="65"/>
        <v>71221.450859999997</v>
      </c>
      <c r="X127" s="1365">
        <f t="shared" si="66"/>
        <v>69984.634139999995</v>
      </c>
      <c r="Y127" s="1365">
        <f t="shared" si="67"/>
        <v>17202.733964999999</v>
      </c>
      <c r="AG127" s="1364" t="s">
        <v>585</v>
      </c>
      <c r="AH127" s="1366">
        <v>10000</v>
      </c>
      <c r="AI127" s="1366">
        <v>0</v>
      </c>
      <c r="AJ127" s="1366">
        <v>0</v>
      </c>
      <c r="AK127" s="1366">
        <v>10000</v>
      </c>
      <c r="AL127" s="1365">
        <f t="shared" si="69"/>
        <v>10.35</v>
      </c>
      <c r="AM127" s="1365">
        <f t="shared" si="70"/>
        <v>0</v>
      </c>
      <c r="AN127" s="1365">
        <f t="shared" si="71"/>
        <v>0</v>
      </c>
      <c r="AO127" s="1365">
        <f t="shared" si="72"/>
        <v>10.35</v>
      </c>
      <c r="AW127" s="1364" t="s">
        <v>584</v>
      </c>
      <c r="AX127" s="1366">
        <v>10000</v>
      </c>
      <c r="AY127" s="1366">
        <v>0</v>
      </c>
      <c r="AZ127" s="1366">
        <v>0</v>
      </c>
      <c r="BA127" s="1366">
        <v>10000</v>
      </c>
      <c r="BB127" s="1365">
        <f t="shared" si="74"/>
        <v>10.35</v>
      </c>
      <c r="BC127" s="1365">
        <f t="shared" si="75"/>
        <v>0</v>
      </c>
      <c r="BD127" s="1365">
        <f t="shared" si="76"/>
        <v>0</v>
      </c>
      <c r="BE127" s="1365">
        <f t="shared" si="77"/>
        <v>10.35</v>
      </c>
      <c r="BM127" s="1364" t="s">
        <v>584</v>
      </c>
      <c r="BN127" s="1365">
        <v>183168000</v>
      </c>
      <c r="BO127" s="1365">
        <v>183168000</v>
      </c>
      <c r="BP127" s="1365">
        <v>183168000</v>
      </c>
      <c r="BQ127" s="1365">
        <v>0</v>
      </c>
      <c r="BR127" s="1365">
        <f t="shared" si="79"/>
        <v>189578.87999999998</v>
      </c>
      <c r="BS127" s="1365">
        <f t="shared" si="80"/>
        <v>189578.87999999998</v>
      </c>
      <c r="BT127" s="1365">
        <f t="shared" si="81"/>
        <v>189578.87999999998</v>
      </c>
      <c r="BU127" s="1365">
        <f t="shared" si="82"/>
        <v>0</v>
      </c>
      <c r="CC127" s="1365" t="s">
        <v>583</v>
      </c>
      <c r="CD127" s="1365">
        <v>183168000</v>
      </c>
      <c r="CE127" s="1365">
        <v>183168000</v>
      </c>
      <c r="CF127" s="1365">
        <v>183168000</v>
      </c>
      <c r="CG127" s="1365">
        <v>0</v>
      </c>
      <c r="CH127" s="1365">
        <f t="shared" si="118"/>
        <v>189578.87999999998</v>
      </c>
      <c r="CI127" s="1365">
        <f t="shared" si="119"/>
        <v>189578.87999999998</v>
      </c>
      <c r="CJ127" s="1365">
        <f t="shared" si="120"/>
        <v>189578.87999999998</v>
      </c>
      <c r="CK127" s="1365">
        <f t="shared" si="121"/>
        <v>0</v>
      </c>
      <c r="CS127" s="1364" t="s">
        <v>582</v>
      </c>
      <c r="CT127" s="1366">
        <v>5533500</v>
      </c>
      <c r="CU127" s="1366">
        <v>5533500</v>
      </c>
      <c r="CV127" s="1366">
        <v>5533500</v>
      </c>
      <c r="CW127" s="1366">
        <v>0</v>
      </c>
      <c r="CX127" s="1365">
        <f t="shared" si="89"/>
        <v>5533.5</v>
      </c>
      <c r="CY127" s="1365">
        <f t="shared" si="90"/>
        <v>5533.5</v>
      </c>
      <c r="CZ127" s="1365">
        <f t="shared" si="91"/>
        <v>5533.5</v>
      </c>
      <c r="DA127" s="1365">
        <f t="shared" si="92"/>
        <v>0</v>
      </c>
      <c r="DJ127" s="1372" t="s">
        <v>582</v>
      </c>
      <c r="DK127" s="1365">
        <v>5533500</v>
      </c>
      <c r="DL127" s="1365">
        <v>5533500</v>
      </c>
      <c r="DM127" s="1365">
        <v>0</v>
      </c>
      <c r="DN127" s="1365">
        <v>5533500</v>
      </c>
      <c r="DO127" s="1365">
        <f t="shared" si="94"/>
        <v>5533.5</v>
      </c>
      <c r="DP127" s="1365">
        <f t="shared" si="95"/>
        <v>5533.5</v>
      </c>
      <c r="DQ127" s="1365">
        <f t="shared" si="96"/>
        <v>0</v>
      </c>
      <c r="DR127" s="1365">
        <f t="shared" si="97"/>
        <v>5533.5</v>
      </c>
      <c r="DV127" s="1364" t="s">
        <v>593</v>
      </c>
      <c r="DW127" s="1366">
        <v>54585587</v>
      </c>
      <c r="DX127" s="1373">
        <f t="shared" si="98"/>
        <v>54585.587</v>
      </c>
      <c r="EA127" s="1364" t="s">
        <v>582</v>
      </c>
      <c r="EB127" s="1366">
        <v>5533500</v>
      </c>
      <c r="EC127" s="1366">
        <v>5533500</v>
      </c>
      <c r="ED127" s="1366">
        <v>5533500</v>
      </c>
      <c r="EE127" s="1366">
        <v>0</v>
      </c>
      <c r="EF127" s="1367">
        <f t="shared" si="99"/>
        <v>5533.5</v>
      </c>
      <c r="EG127" s="1367">
        <f t="shared" si="100"/>
        <v>5533.5</v>
      </c>
      <c r="EH127" s="1367">
        <f t="shared" si="101"/>
        <v>5533.5</v>
      </c>
      <c r="EI127" s="1367">
        <f t="shared" si="102"/>
        <v>0</v>
      </c>
      <c r="EQ127" s="1364" t="s">
        <v>582</v>
      </c>
      <c r="ER127" s="1366">
        <v>6543500</v>
      </c>
      <c r="ES127" s="1366">
        <v>5533500</v>
      </c>
      <c r="ET127" s="1366">
        <v>1010000</v>
      </c>
      <c r="EU127" s="1366">
        <v>5533500</v>
      </c>
      <c r="EV127" s="1365">
        <f t="shared" si="104"/>
        <v>6543.5</v>
      </c>
      <c r="EW127" s="1365">
        <f t="shared" si="105"/>
        <v>5533.5</v>
      </c>
      <c r="EX127" s="1365">
        <f t="shared" si="106"/>
        <v>5533.5</v>
      </c>
      <c r="EY127" s="1365">
        <f t="shared" si="107"/>
        <v>1010</v>
      </c>
      <c r="FD127" s="1365"/>
      <c r="FF127" s="1372" t="s">
        <v>397</v>
      </c>
      <c r="FG127" s="1365">
        <v>10232084</v>
      </c>
      <c r="FH127" s="1365">
        <v>10085445</v>
      </c>
      <c r="FI127" s="1365">
        <v>10232084</v>
      </c>
      <c r="FJ127" s="1365">
        <v>0</v>
      </c>
      <c r="FK127" s="1367">
        <f t="shared" si="109"/>
        <v>10232.084000000001</v>
      </c>
      <c r="FL127" s="1367">
        <f t="shared" si="110"/>
        <v>10085.445</v>
      </c>
      <c r="FM127" s="1367">
        <f t="shared" si="111"/>
        <v>10232.084000000001</v>
      </c>
      <c r="FN127" s="1367">
        <f t="shared" si="112"/>
        <v>0</v>
      </c>
      <c r="FQ127" s="1364" t="s">
        <v>588</v>
      </c>
      <c r="FR127" s="1366">
        <v>0</v>
      </c>
      <c r="FS127" s="1365">
        <f t="shared" si="113"/>
        <v>0</v>
      </c>
      <c r="FV127" s="1364" t="s">
        <v>581</v>
      </c>
      <c r="FW127" s="1366">
        <v>110788194</v>
      </c>
      <c r="FX127" s="1366">
        <v>21696627</v>
      </c>
      <c r="FY127" s="1366">
        <v>21696627</v>
      </c>
      <c r="FZ127" s="1366">
        <v>89091567</v>
      </c>
      <c r="GA127" s="1367">
        <f t="shared" si="114"/>
        <v>110788.194</v>
      </c>
      <c r="GB127" s="1367">
        <f t="shared" si="115"/>
        <v>21696.627</v>
      </c>
      <c r="GC127" s="1367">
        <f t="shared" si="116"/>
        <v>21696.627</v>
      </c>
      <c r="GD127" s="1367">
        <f t="shared" si="117"/>
        <v>89091.566999999995</v>
      </c>
    </row>
    <row r="128" spans="1:186" ht="15" customHeight="1" x14ac:dyDescent="0.2">
      <c r="A128" s="1364" t="s">
        <v>400</v>
      </c>
      <c r="B128" s="1366">
        <v>136431000</v>
      </c>
      <c r="C128" s="1366">
        <v>68455996</v>
      </c>
      <c r="D128" s="1366">
        <v>67975004</v>
      </c>
      <c r="E128" s="1366">
        <v>8886155</v>
      </c>
      <c r="F128" s="1366">
        <f t="shared" si="59"/>
        <v>141206.08499999999</v>
      </c>
      <c r="G128" s="1366">
        <f t="shared" si="60"/>
        <v>70851.955859999987</v>
      </c>
      <c r="H128" s="1366">
        <f t="shared" si="61"/>
        <v>70354.12913999999</v>
      </c>
      <c r="I128" s="1366">
        <f t="shared" si="62"/>
        <v>9197.1704250000003</v>
      </c>
      <c r="Q128" s="1364" t="s">
        <v>400</v>
      </c>
      <c r="R128" s="1366">
        <v>136431000</v>
      </c>
      <c r="S128" s="1366">
        <v>68812996</v>
      </c>
      <c r="T128" s="1366">
        <v>67618004</v>
      </c>
      <c r="U128" s="1366">
        <v>16620999</v>
      </c>
      <c r="V128" s="1365">
        <f t="shared" si="64"/>
        <v>141206.08499999999</v>
      </c>
      <c r="W128" s="1365">
        <f t="shared" si="65"/>
        <v>71221.450859999997</v>
      </c>
      <c r="X128" s="1365">
        <f t="shared" si="66"/>
        <v>69984.634139999995</v>
      </c>
      <c r="Y128" s="1365">
        <f t="shared" si="67"/>
        <v>17202.733964999999</v>
      </c>
      <c r="AG128" s="1364" t="s">
        <v>399</v>
      </c>
      <c r="AH128" s="1366">
        <v>136431000</v>
      </c>
      <c r="AI128" s="1366">
        <v>25796468</v>
      </c>
      <c r="AJ128" s="1366">
        <v>68455996</v>
      </c>
      <c r="AK128" s="1366">
        <v>67975004</v>
      </c>
      <c r="AL128" s="1365">
        <f t="shared" si="69"/>
        <v>141206.08499999999</v>
      </c>
      <c r="AM128" s="1365">
        <f t="shared" si="70"/>
        <v>26699.344379999999</v>
      </c>
      <c r="AN128" s="1365">
        <f t="shared" si="71"/>
        <v>70851.955859999987</v>
      </c>
      <c r="AO128" s="1365">
        <f t="shared" si="72"/>
        <v>70354.12913999999</v>
      </c>
      <c r="AW128" s="1364" t="s">
        <v>585</v>
      </c>
      <c r="AX128" s="1366">
        <v>10000</v>
      </c>
      <c r="AY128" s="1366">
        <v>0</v>
      </c>
      <c r="AZ128" s="1366">
        <v>0</v>
      </c>
      <c r="BA128" s="1366">
        <v>10000</v>
      </c>
      <c r="BB128" s="1365">
        <f t="shared" si="74"/>
        <v>10.35</v>
      </c>
      <c r="BC128" s="1365">
        <f t="shared" si="75"/>
        <v>0</v>
      </c>
      <c r="BD128" s="1365">
        <f t="shared" si="76"/>
        <v>0</v>
      </c>
      <c r="BE128" s="1365">
        <f t="shared" si="77"/>
        <v>10.35</v>
      </c>
      <c r="BM128" s="1364" t="s">
        <v>585</v>
      </c>
      <c r="BN128" s="1365">
        <v>183168000</v>
      </c>
      <c r="BO128" s="1365">
        <v>183168000</v>
      </c>
      <c r="BP128" s="1365">
        <v>183168000</v>
      </c>
      <c r="BQ128" s="1365">
        <v>0</v>
      </c>
      <c r="BR128" s="1365">
        <f t="shared" si="79"/>
        <v>189578.87999999998</v>
      </c>
      <c r="BS128" s="1365">
        <f t="shared" si="80"/>
        <v>189578.87999999998</v>
      </c>
      <c r="BT128" s="1365">
        <f t="shared" si="81"/>
        <v>189578.87999999998</v>
      </c>
      <c r="BU128" s="1365">
        <f t="shared" si="82"/>
        <v>0</v>
      </c>
      <c r="CC128" s="1365" t="s">
        <v>584</v>
      </c>
      <c r="CD128" s="1365">
        <v>183168000</v>
      </c>
      <c r="CE128" s="1365">
        <v>183168000</v>
      </c>
      <c r="CF128" s="1365">
        <v>183168000</v>
      </c>
      <c r="CG128" s="1365">
        <v>0</v>
      </c>
      <c r="CH128" s="1365">
        <f t="shared" si="118"/>
        <v>189578.87999999998</v>
      </c>
      <c r="CI128" s="1365">
        <f t="shared" si="119"/>
        <v>189578.87999999998</v>
      </c>
      <c r="CJ128" s="1365">
        <f t="shared" si="120"/>
        <v>189578.87999999998</v>
      </c>
      <c r="CK128" s="1365">
        <f t="shared" si="121"/>
        <v>0</v>
      </c>
      <c r="CS128" s="1364" t="s">
        <v>398</v>
      </c>
      <c r="CT128" s="1366">
        <v>18611747</v>
      </c>
      <c r="CU128" s="1366">
        <v>51051</v>
      </c>
      <c r="CV128" s="1366">
        <v>51051</v>
      </c>
      <c r="CW128" s="1366">
        <v>18560696</v>
      </c>
      <c r="CX128" s="1365">
        <f t="shared" si="89"/>
        <v>18611.746999999999</v>
      </c>
      <c r="CY128" s="1365">
        <f t="shared" si="90"/>
        <v>51.051000000000002</v>
      </c>
      <c r="CZ128" s="1365">
        <f t="shared" si="91"/>
        <v>51.051000000000002</v>
      </c>
      <c r="DA128" s="1365">
        <f t="shared" si="92"/>
        <v>18560.696</v>
      </c>
      <c r="DJ128" s="1372" t="s">
        <v>398</v>
      </c>
      <c r="DK128" s="1365">
        <v>172738</v>
      </c>
      <c r="DL128" s="1365">
        <v>51051</v>
      </c>
      <c r="DM128" s="1365">
        <v>121687</v>
      </c>
      <c r="DN128" s="1365">
        <v>51051</v>
      </c>
      <c r="DO128" s="1365">
        <f t="shared" si="94"/>
        <v>172.738</v>
      </c>
      <c r="DP128" s="1365">
        <f t="shared" si="95"/>
        <v>51.051000000000002</v>
      </c>
      <c r="DQ128" s="1365">
        <f t="shared" si="96"/>
        <v>121.687</v>
      </c>
      <c r="DR128" s="1365">
        <f t="shared" si="97"/>
        <v>51.051000000000002</v>
      </c>
      <c r="EA128" s="1364" t="s">
        <v>398</v>
      </c>
      <c r="EB128" s="1366">
        <v>6735312</v>
      </c>
      <c r="EC128" s="1366">
        <v>51051</v>
      </c>
      <c r="ED128" s="1366">
        <v>51051</v>
      </c>
      <c r="EE128" s="1366">
        <v>6684261</v>
      </c>
      <c r="EF128" s="1367">
        <f t="shared" si="99"/>
        <v>6735.3119999999999</v>
      </c>
      <c r="EG128" s="1367">
        <f t="shared" si="100"/>
        <v>51.051000000000002</v>
      </c>
      <c r="EH128" s="1367">
        <f t="shared" si="101"/>
        <v>51.051000000000002</v>
      </c>
      <c r="EI128" s="1367">
        <f t="shared" si="102"/>
        <v>6684.2610000000004</v>
      </c>
      <c r="EQ128" s="1364" t="s">
        <v>398</v>
      </c>
      <c r="ER128" s="1366">
        <v>30836439</v>
      </c>
      <c r="ES128" s="1366">
        <v>1731972</v>
      </c>
      <c r="ET128" s="1366">
        <v>29104467</v>
      </c>
      <c r="EU128" s="1366">
        <v>51051</v>
      </c>
      <c r="EV128" s="1365">
        <f t="shared" si="104"/>
        <v>30836.438999999998</v>
      </c>
      <c r="EW128" s="1365">
        <f t="shared" si="105"/>
        <v>51.051000000000002</v>
      </c>
      <c r="EX128" s="1365">
        <f t="shared" si="106"/>
        <v>1731.972</v>
      </c>
      <c r="EY128" s="1365">
        <f t="shared" si="107"/>
        <v>29104.467000000001</v>
      </c>
      <c r="FD128" s="1365"/>
      <c r="FF128" s="1372" t="s">
        <v>582</v>
      </c>
      <c r="FG128" s="1365">
        <v>21230872</v>
      </c>
      <c r="FH128" s="1365">
        <v>5533500</v>
      </c>
      <c r="FI128" s="1365">
        <v>5533500</v>
      </c>
      <c r="FJ128" s="1365">
        <v>15697372</v>
      </c>
      <c r="FK128" s="1367">
        <f t="shared" si="109"/>
        <v>21230.871999999999</v>
      </c>
      <c r="FL128" s="1367">
        <f t="shared" si="110"/>
        <v>5533.5</v>
      </c>
      <c r="FM128" s="1367">
        <f t="shared" si="111"/>
        <v>5533.5</v>
      </c>
      <c r="FN128" s="1367">
        <f t="shared" si="112"/>
        <v>15697.371999999999</v>
      </c>
      <c r="FQ128" s="1364" t="s">
        <v>897</v>
      </c>
      <c r="FR128" s="1366">
        <v>128021000</v>
      </c>
      <c r="FS128" s="1365">
        <f t="shared" si="113"/>
        <v>128021</v>
      </c>
      <c r="FV128" s="1364" t="s">
        <v>397</v>
      </c>
      <c r="FW128" s="1366">
        <v>12996132</v>
      </c>
      <c r="FX128" s="1366">
        <v>12845743</v>
      </c>
      <c r="FY128" s="1366">
        <v>12845743</v>
      </c>
      <c r="FZ128" s="1366">
        <v>150389</v>
      </c>
      <c r="GA128" s="1367">
        <f t="shared" si="114"/>
        <v>12996.132</v>
      </c>
      <c r="GB128" s="1367">
        <f t="shared" si="115"/>
        <v>12845.743</v>
      </c>
      <c r="GC128" s="1367">
        <f t="shared" si="116"/>
        <v>12845.743</v>
      </c>
      <c r="GD128" s="1367">
        <f t="shared" si="117"/>
        <v>150.38900000000001</v>
      </c>
    </row>
    <row r="129" spans="1:186" ht="15" customHeight="1" x14ac:dyDescent="0.2">
      <c r="A129" s="1364" t="s">
        <v>587</v>
      </c>
      <c r="B129" s="1366">
        <v>10000</v>
      </c>
      <c r="C129" s="1366">
        <v>0</v>
      </c>
      <c r="D129" s="1366">
        <v>10000</v>
      </c>
      <c r="E129" s="1366">
        <v>0</v>
      </c>
      <c r="F129" s="1366">
        <f t="shared" si="59"/>
        <v>10.35</v>
      </c>
      <c r="G129" s="1366">
        <f t="shared" si="60"/>
        <v>0</v>
      </c>
      <c r="H129" s="1366">
        <f t="shared" si="61"/>
        <v>10.35</v>
      </c>
      <c r="I129" s="1366">
        <f t="shared" si="62"/>
        <v>0</v>
      </c>
      <c r="Q129" s="1364" t="s">
        <v>587</v>
      </c>
      <c r="R129" s="1366">
        <v>10000</v>
      </c>
      <c r="S129" s="1366">
        <v>0</v>
      </c>
      <c r="T129" s="1366">
        <v>10000</v>
      </c>
      <c r="U129" s="1366">
        <v>0</v>
      </c>
      <c r="V129" s="1365">
        <f t="shared" si="64"/>
        <v>10.35</v>
      </c>
      <c r="W129" s="1365">
        <f t="shared" si="65"/>
        <v>0</v>
      </c>
      <c r="X129" s="1365">
        <f t="shared" si="66"/>
        <v>10.35</v>
      </c>
      <c r="Y129" s="1365">
        <f t="shared" si="67"/>
        <v>0</v>
      </c>
      <c r="AG129" s="1364" t="s">
        <v>400</v>
      </c>
      <c r="AH129" s="1366">
        <v>136431000</v>
      </c>
      <c r="AI129" s="1366">
        <v>25796468</v>
      </c>
      <c r="AJ129" s="1366">
        <v>68455996</v>
      </c>
      <c r="AK129" s="1366">
        <v>67975004</v>
      </c>
      <c r="AL129" s="1365">
        <f t="shared" si="69"/>
        <v>141206.08499999999</v>
      </c>
      <c r="AM129" s="1365">
        <f t="shared" si="70"/>
        <v>26699.344379999999</v>
      </c>
      <c r="AN129" s="1365">
        <f t="shared" si="71"/>
        <v>70851.955859999987</v>
      </c>
      <c r="AO129" s="1365">
        <f t="shared" si="72"/>
        <v>70354.12913999999</v>
      </c>
      <c r="AW129" s="1364" t="s">
        <v>399</v>
      </c>
      <c r="AX129" s="1366">
        <v>136431000</v>
      </c>
      <c r="AY129" s="1366">
        <v>68812996</v>
      </c>
      <c r="AZ129" s="1366">
        <v>27571937</v>
      </c>
      <c r="BA129" s="1366">
        <v>67618004</v>
      </c>
      <c r="BB129" s="1365">
        <f t="shared" si="74"/>
        <v>141206.08499999999</v>
      </c>
      <c r="BC129" s="1365">
        <f t="shared" si="75"/>
        <v>71221.450859999997</v>
      </c>
      <c r="BD129" s="1365">
        <f t="shared" si="76"/>
        <v>28536.954794999998</v>
      </c>
      <c r="BE129" s="1365">
        <f t="shared" si="77"/>
        <v>69984.634139999995</v>
      </c>
      <c r="BM129" s="1364" t="s">
        <v>399</v>
      </c>
      <c r="BN129" s="1365">
        <v>518867000</v>
      </c>
      <c r="BO129" s="1365">
        <v>35557406</v>
      </c>
      <c r="BP129" s="1365">
        <v>70099386</v>
      </c>
      <c r="BQ129" s="1365">
        <v>448767614</v>
      </c>
      <c r="BR129" s="1365">
        <f t="shared" si="79"/>
        <v>537027.34499999997</v>
      </c>
      <c r="BS129" s="1365">
        <f t="shared" si="80"/>
        <v>36801.915209999999</v>
      </c>
      <c r="BT129" s="1365">
        <f t="shared" si="81"/>
        <v>72552.864509999999</v>
      </c>
      <c r="BU129" s="1365">
        <f t="shared" si="82"/>
        <v>464474.48048999999</v>
      </c>
      <c r="CC129" s="1365" t="s">
        <v>585</v>
      </c>
      <c r="CD129" s="1365">
        <v>183168000</v>
      </c>
      <c r="CE129" s="1365">
        <v>183168000</v>
      </c>
      <c r="CF129" s="1365">
        <v>183168000</v>
      </c>
      <c r="CG129" s="1365">
        <v>0</v>
      </c>
      <c r="CH129" s="1365">
        <f t="shared" si="118"/>
        <v>189578.87999999998</v>
      </c>
      <c r="CI129" s="1365">
        <f t="shared" si="119"/>
        <v>189578.87999999998</v>
      </c>
      <c r="CJ129" s="1365">
        <f t="shared" si="120"/>
        <v>189578.87999999998</v>
      </c>
      <c r="CK129" s="1365">
        <f t="shared" si="121"/>
        <v>0</v>
      </c>
      <c r="CS129" s="1364" t="s">
        <v>583</v>
      </c>
      <c r="CT129" s="1366">
        <v>183168000</v>
      </c>
      <c r="CU129" s="1366">
        <v>183168000</v>
      </c>
      <c r="CV129" s="1366">
        <v>183168000</v>
      </c>
      <c r="CW129" s="1366">
        <v>0</v>
      </c>
      <c r="CX129" s="1365">
        <f t="shared" si="89"/>
        <v>183168</v>
      </c>
      <c r="CY129" s="1365">
        <f t="shared" si="90"/>
        <v>183168</v>
      </c>
      <c r="CZ129" s="1365">
        <f t="shared" si="91"/>
        <v>183168</v>
      </c>
      <c r="DA129" s="1365">
        <f t="shared" si="92"/>
        <v>0</v>
      </c>
      <c r="DJ129" s="1372" t="s">
        <v>583</v>
      </c>
      <c r="DK129" s="1365">
        <v>183168000</v>
      </c>
      <c r="DL129" s="1365">
        <v>183168000</v>
      </c>
      <c r="DM129" s="1365">
        <v>0</v>
      </c>
      <c r="DN129" s="1365">
        <v>183168000</v>
      </c>
      <c r="DO129" s="1365">
        <f t="shared" si="94"/>
        <v>183168</v>
      </c>
      <c r="DP129" s="1365">
        <f t="shared" si="95"/>
        <v>183168</v>
      </c>
      <c r="DQ129" s="1365">
        <f t="shared" si="96"/>
        <v>0</v>
      </c>
      <c r="DR129" s="1365">
        <f t="shared" si="97"/>
        <v>183168</v>
      </c>
      <c r="EA129" s="1364" t="s">
        <v>583</v>
      </c>
      <c r="EB129" s="1366">
        <v>183168000</v>
      </c>
      <c r="EC129" s="1366">
        <v>183168000</v>
      </c>
      <c r="ED129" s="1366">
        <v>183168000</v>
      </c>
      <c r="EE129" s="1366">
        <v>0</v>
      </c>
      <c r="EF129" s="1367">
        <f t="shared" si="99"/>
        <v>183168</v>
      </c>
      <c r="EG129" s="1367">
        <f t="shared" si="100"/>
        <v>183168</v>
      </c>
      <c r="EH129" s="1367">
        <f t="shared" si="101"/>
        <v>183168</v>
      </c>
      <c r="EI129" s="1367">
        <f t="shared" si="102"/>
        <v>0</v>
      </c>
      <c r="EQ129" s="1364" t="s">
        <v>583</v>
      </c>
      <c r="ER129" s="1366">
        <v>183168000</v>
      </c>
      <c r="ES129" s="1366">
        <v>183168000</v>
      </c>
      <c r="ET129" s="1366">
        <v>0</v>
      </c>
      <c r="EU129" s="1366">
        <v>183168000</v>
      </c>
      <c r="EV129" s="1365">
        <f t="shared" si="104"/>
        <v>183168</v>
      </c>
      <c r="EW129" s="1365">
        <f t="shared" si="105"/>
        <v>183168</v>
      </c>
      <c r="EX129" s="1365">
        <f t="shared" si="106"/>
        <v>183168</v>
      </c>
      <c r="EY129" s="1365">
        <f t="shared" si="107"/>
        <v>0</v>
      </c>
      <c r="FD129" s="1365"/>
      <c r="FF129" s="1372" t="s">
        <v>398</v>
      </c>
      <c r="FG129" s="1365">
        <v>8816315</v>
      </c>
      <c r="FH129" s="1365">
        <v>2961469</v>
      </c>
      <c r="FI129" s="1365">
        <v>2961469</v>
      </c>
      <c r="FJ129" s="1365">
        <v>5854846</v>
      </c>
      <c r="FK129" s="1367">
        <f t="shared" si="109"/>
        <v>8816.3150000000005</v>
      </c>
      <c r="FL129" s="1367">
        <f t="shared" si="110"/>
        <v>2961.4690000000001</v>
      </c>
      <c r="FM129" s="1367">
        <f t="shared" si="111"/>
        <v>2961.4690000000001</v>
      </c>
      <c r="FN129" s="1367">
        <f t="shared" si="112"/>
        <v>5854.8459999999995</v>
      </c>
      <c r="FQ129" s="1364" t="s">
        <v>792</v>
      </c>
      <c r="FR129" s="1366">
        <v>0</v>
      </c>
      <c r="FS129" s="1365">
        <f t="shared" si="113"/>
        <v>0</v>
      </c>
      <c r="FV129" s="1364" t="s">
        <v>582</v>
      </c>
      <c r="FW129" s="1366">
        <v>5533500</v>
      </c>
      <c r="FX129" s="1366">
        <v>5533500</v>
      </c>
      <c r="FY129" s="1366">
        <v>5533500</v>
      </c>
      <c r="FZ129" s="1366">
        <v>0</v>
      </c>
      <c r="GA129" s="1367">
        <f t="shared" si="114"/>
        <v>5533.5</v>
      </c>
      <c r="GB129" s="1367">
        <f t="shared" si="115"/>
        <v>5533.5</v>
      </c>
      <c r="GC129" s="1367">
        <f t="shared" si="116"/>
        <v>5533.5</v>
      </c>
      <c r="GD129" s="1367">
        <f t="shared" si="117"/>
        <v>0</v>
      </c>
    </row>
    <row r="130" spans="1:186" ht="15" customHeight="1" x14ac:dyDescent="0.2">
      <c r="A130" s="1364" t="s">
        <v>509</v>
      </c>
      <c r="B130" s="1366">
        <v>136421000</v>
      </c>
      <c r="C130" s="1366">
        <v>68455996</v>
      </c>
      <c r="D130" s="1366">
        <v>67965004</v>
      </c>
      <c r="E130" s="1366">
        <v>8886155</v>
      </c>
      <c r="F130" s="1366">
        <f t="shared" si="59"/>
        <v>141195.73499999999</v>
      </c>
      <c r="G130" s="1366">
        <f t="shared" si="60"/>
        <v>70851.955859999987</v>
      </c>
      <c r="H130" s="1366">
        <f t="shared" si="61"/>
        <v>70343.779139999999</v>
      </c>
      <c r="I130" s="1366">
        <f t="shared" si="62"/>
        <v>9197.1704250000003</v>
      </c>
      <c r="Q130" s="1364" t="s">
        <v>509</v>
      </c>
      <c r="R130" s="1366">
        <v>136421000</v>
      </c>
      <c r="S130" s="1366">
        <v>68812996</v>
      </c>
      <c r="T130" s="1366">
        <v>67608004</v>
      </c>
      <c r="U130" s="1366">
        <v>16620999</v>
      </c>
      <c r="V130" s="1365">
        <f t="shared" si="64"/>
        <v>141195.73499999999</v>
      </c>
      <c r="W130" s="1365">
        <f t="shared" si="65"/>
        <v>71221.450859999997</v>
      </c>
      <c r="X130" s="1365">
        <f t="shared" si="66"/>
        <v>69974.284139999989</v>
      </c>
      <c r="Y130" s="1365">
        <f t="shared" si="67"/>
        <v>17202.733964999999</v>
      </c>
      <c r="AG130" s="1364" t="s">
        <v>587</v>
      </c>
      <c r="AH130" s="1366">
        <v>10000</v>
      </c>
      <c r="AI130" s="1366">
        <v>0</v>
      </c>
      <c r="AJ130" s="1366">
        <v>0</v>
      </c>
      <c r="AK130" s="1366">
        <v>10000</v>
      </c>
      <c r="AL130" s="1365">
        <f t="shared" si="69"/>
        <v>10.35</v>
      </c>
      <c r="AM130" s="1365">
        <f t="shared" si="70"/>
        <v>0</v>
      </c>
      <c r="AN130" s="1365">
        <f t="shared" si="71"/>
        <v>0</v>
      </c>
      <c r="AO130" s="1365">
        <f t="shared" si="72"/>
        <v>10.35</v>
      </c>
      <c r="AW130" s="1364" t="s">
        <v>400</v>
      </c>
      <c r="AX130" s="1366">
        <v>136431000</v>
      </c>
      <c r="AY130" s="1366">
        <v>68812996</v>
      </c>
      <c r="AZ130" s="1366">
        <v>27571937</v>
      </c>
      <c r="BA130" s="1366">
        <v>67618004</v>
      </c>
      <c r="BB130" s="1365">
        <f t="shared" si="74"/>
        <v>141206.08499999999</v>
      </c>
      <c r="BC130" s="1365">
        <f t="shared" si="75"/>
        <v>71221.450859999997</v>
      </c>
      <c r="BD130" s="1365">
        <f t="shared" si="76"/>
        <v>28536.954794999998</v>
      </c>
      <c r="BE130" s="1365">
        <f t="shared" si="77"/>
        <v>69984.634139999995</v>
      </c>
      <c r="BM130" s="1364" t="s">
        <v>515</v>
      </c>
      <c r="BN130" s="1365">
        <v>90000000</v>
      </c>
      <c r="BO130" s="1365">
        <v>0</v>
      </c>
      <c r="BP130" s="1365">
        <v>0</v>
      </c>
      <c r="BQ130" s="1365">
        <v>90000000</v>
      </c>
      <c r="BR130" s="1365">
        <f t="shared" si="79"/>
        <v>93150</v>
      </c>
      <c r="BS130" s="1365">
        <f t="shared" si="80"/>
        <v>0</v>
      </c>
      <c r="BT130" s="1365">
        <f t="shared" si="81"/>
        <v>0</v>
      </c>
      <c r="BU130" s="1365">
        <f t="shared" si="82"/>
        <v>93150</v>
      </c>
      <c r="CC130" s="1365" t="s">
        <v>399</v>
      </c>
      <c r="CD130" s="1365">
        <v>518867000</v>
      </c>
      <c r="CE130" s="1365">
        <v>134636485</v>
      </c>
      <c r="CF130" s="1365">
        <v>161911698</v>
      </c>
      <c r="CG130" s="1365">
        <v>356955302</v>
      </c>
      <c r="CH130" s="1365">
        <f t="shared" si="118"/>
        <v>537027.34499999997</v>
      </c>
      <c r="CI130" s="1365">
        <f t="shared" si="119"/>
        <v>139348.76197499997</v>
      </c>
      <c r="CJ130" s="1365">
        <f t="shared" si="120"/>
        <v>167578.60743</v>
      </c>
      <c r="CK130" s="1365">
        <f t="shared" si="121"/>
        <v>369448.73757</v>
      </c>
      <c r="CS130" s="1364" t="s">
        <v>584</v>
      </c>
      <c r="CT130" s="1366">
        <v>183168000</v>
      </c>
      <c r="CU130" s="1366">
        <v>183168000</v>
      </c>
      <c r="CV130" s="1366">
        <v>183168000</v>
      </c>
      <c r="CW130" s="1366">
        <v>0</v>
      </c>
      <c r="CX130" s="1365">
        <f t="shared" si="89"/>
        <v>183168</v>
      </c>
      <c r="CY130" s="1365">
        <f t="shared" si="90"/>
        <v>183168</v>
      </c>
      <c r="CZ130" s="1365">
        <f t="shared" si="91"/>
        <v>183168</v>
      </c>
      <c r="DA130" s="1365">
        <f t="shared" si="92"/>
        <v>0</v>
      </c>
      <c r="DJ130" s="1372" t="s">
        <v>584</v>
      </c>
      <c r="DK130" s="1365">
        <v>183168000</v>
      </c>
      <c r="DL130" s="1365">
        <v>183168000</v>
      </c>
      <c r="DM130" s="1365">
        <v>0</v>
      </c>
      <c r="DN130" s="1365">
        <v>183168000</v>
      </c>
      <c r="DO130" s="1365">
        <f t="shared" si="94"/>
        <v>183168</v>
      </c>
      <c r="DP130" s="1365">
        <f t="shared" si="95"/>
        <v>183168</v>
      </c>
      <c r="DQ130" s="1365">
        <f t="shared" si="96"/>
        <v>0</v>
      </c>
      <c r="DR130" s="1365">
        <f t="shared" si="97"/>
        <v>183168</v>
      </c>
      <c r="EA130" s="1364" t="s">
        <v>584</v>
      </c>
      <c r="EB130" s="1366">
        <v>183168000</v>
      </c>
      <c r="EC130" s="1366">
        <v>183168000</v>
      </c>
      <c r="ED130" s="1366">
        <v>183168000</v>
      </c>
      <c r="EE130" s="1366">
        <v>0</v>
      </c>
      <c r="EF130" s="1367">
        <f t="shared" si="99"/>
        <v>183168</v>
      </c>
      <c r="EG130" s="1367">
        <f t="shared" si="100"/>
        <v>183168</v>
      </c>
      <c r="EH130" s="1367">
        <f t="shared" si="101"/>
        <v>183168</v>
      </c>
      <c r="EI130" s="1367">
        <f t="shared" si="102"/>
        <v>0</v>
      </c>
      <c r="EQ130" s="1364" t="s">
        <v>584</v>
      </c>
      <c r="ER130" s="1366">
        <v>183168000</v>
      </c>
      <c r="ES130" s="1366">
        <v>183168000</v>
      </c>
      <c r="ET130" s="1366">
        <v>0</v>
      </c>
      <c r="EU130" s="1366">
        <v>183168000</v>
      </c>
      <c r="EV130" s="1365">
        <f t="shared" si="104"/>
        <v>183168</v>
      </c>
      <c r="EW130" s="1365">
        <f t="shared" si="105"/>
        <v>183168</v>
      </c>
      <c r="EX130" s="1365">
        <f t="shared" si="106"/>
        <v>183168</v>
      </c>
      <c r="EY130" s="1365">
        <f t="shared" si="107"/>
        <v>0</v>
      </c>
      <c r="FD130" s="1365"/>
      <c r="FF130" s="1372" t="s">
        <v>583</v>
      </c>
      <c r="FG130" s="1365">
        <v>183168000</v>
      </c>
      <c r="FH130" s="1365">
        <v>183168000</v>
      </c>
      <c r="FI130" s="1365">
        <v>183168000</v>
      </c>
      <c r="FJ130" s="1365">
        <v>0</v>
      </c>
      <c r="FK130" s="1367">
        <f t="shared" si="109"/>
        <v>183168</v>
      </c>
      <c r="FL130" s="1367">
        <f t="shared" si="110"/>
        <v>183168</v>
      </c>
      <c r="FM130" s="1367">
        <f t="shared" si="111"/>
        <v>183168</v>
      </c>
      <c r="FN130" s="1367">
        <f t="shared" si="112"/>
        <v>0</v>
      </c>
      <c r="FQ130" s="1364" t="s">
        <v>609</v>
      </c>
      <c r="FR130" s="1366">
        <v>48012458</v>
      </c>
      <c r="FS130" s="1365">
        <f t="shared" si="113"/>
        <v>48012.457999999999</v>
      </c>
      <c r="FV130" s="1364" t="s">
        <v>398</v>
      </c>
      <c r="FW130" s="1366">
        <v>92258562</v>
      </c>
      <c r="FX130" s="1366">
        <v>3317384</v>
      </c>
      <c r="FY130" s="1366">
        <v>3317384</v>
      </c>
      <c r="FZ130" s="1366">
        <v>88941178</v>
      </c>
      <c r="GA130" s="1367">
        <f t="shared" si="114"/>
        <v>92258.562000000005</v>
      </c>
      <c r="GB130" s="1367">
        <f t="shared" si="115"/>
        <v>3317.384</v>
      </c>
      <c r="GC130" s="1367">
        <f t="shared" si="116"/>
        <v>3317.384</v>
      </c>
      <c r="GD130" s="1367">
        <f t="shared" si="117"/>
        <v>88941.178</v>
      </c>
    </row>
    <row r="131" spans="1:186" ht="15" customHeight="1" x14ac:dyDescent="0.2">
      <c r="A131" s="1364" t="s">
        <v>609</v>
      </c>
      <c r="B131" s="1366">
        <v>165389000</v>
      </c>
      <c r="C131" s="1366">
        <v>35780628</v>
      </c>
      <c r="D131" s="1366">
        <v>129608372</v>
      </c>
      <c r="E131" s="1366">
        <v>35780628</v>
      </c>
      <c r="F131" s="1366">
        <f t="shared" si="59"/>
        <v>171177.61499999999</v>
      </c>
      <c r="G131" s="1366">
        <f t="shared" si="60"/>
        <v>37032.949979999998</v>
      </c>
      <c r="H131" s="1366">
        <f t="shared" si="61"/>
        <v>134144.66501999999</v>
      </c>
      <c r="I131" s="1366">
        <f t="shared" si="62"/>
        <v>37032.949979999998</v>
      </c>
      <c r="Q131" s="1364" t="s">
        <v>609</v>
      </c>
      <c r="R131" s="1366">
        <v>165389000</v>
      </c>
      <c r="S131" s="1366">
        <v>43370044</v>
      </c>
      <c r="T131" s="1366">
        <v>122018956</v>
      </c>
      <c r="U131" s="1366">
        <v>43370044</v>
      </c>
      <c r="V131" s="1365">
        <f t="shared" si="64"/>
        <v>171177.61499999999</v>
      </c>
      <c r="W131" s="1365">
        <f t="shared" si="65"/>
        <v>44887.995539999996</v>
      </c>
      <c r="X131" s="1365">
        <f t="shared" si="66"/>
        <v>126289.61946</v>
      </c>
      <c r="Y131" s="1365">
        <f t="shared" si="67"/>
        <v>44887.995539999996</v>
      </c>
      <c r="AG131" s="1364" t="s">
        <v>509</v>
      </c>
      <c r="AH131" s="1366">
        <v>136421000</v>
      </c>
      <c r="AI131" s="1366">
        <v>25796468</v>
      </c>
      <c r="AJ131" s="1366">
        <v>68455996</v>
      </c>
      <c r="AK131" s="1366">
        <v>67965004</v>
      </c>
      <c r="AL131" s="1365">
        <f t="shared" si="69"/>
        <v>141195.73499999999</v>
      </c>
      <c r="AM131" s="1365">
        <f t="shared" si="70"/>
        <v>26699.344379999999</v>
      </c>
      <c r="AN131" s="1365">
        <f t="shared" si="71"/>
        <v>70851.955859999987</v>
      </c>
      <c r="AO131" s="1365">
        <f t="shared" si="72"/>
        <v>70343.779139999999</v>
      </c>
      <c r="AW131" s="1364" t="s">
        <v>587</v>
      </c>
      <c r="AX131" s="1366">
        <v>10000</v>
      </c>
      <c r="AY131" s="1366">
        <v>0</v>
      </c>
      <c r="AZ131" s="1366">
        <v>0</v>
      </c>
      <c r="BA131" s="1366">
        <v>10000</v>
      </c>
      <c r="BB131" s="1365">
        <f t="shared" si="74"/>
        <v>10.35</v>
      </c>
      <c r="BC131" s="1365">
        <f t="shared" si="75"/>
        <v>0</v>
      </c>
      <c r="BD131" s="1365">
        <f t="shared" si="76"/>
        <v>0</v>
      </c>
      <c r="BE131" s="1365">
        <f t="shared" si="77"/>
        <v>10.35</v>
      </c>
      <c r="BM131" s="1364" t="s">
        <v>896</v>
      </c>
      <c r="BN131" s="1365">
        <v>90000000</v>
      </c>
      <c r="BO131" s="1365">
        <v>0</v>
      </c>
      <c r="BP131" s="1365">
        <v>0</v>
      </c>
      <c r="BQ131" s="1365">
        <v>90000000</v>
      </c>
      <c r="BR131" s="1365">
        <f t="shared" si="79"/>
        <v>93150</v>
      </c>
      <c r="BS131" s="1365">
        <f t="shared" si="80"/>
        <v>0</v>
      </c>
      <c r="BT131" s="1365">
        <f t="shared" si="81"/>
        <v>0</v>
      </c>
      <c r="BU131" s="1365">
        <f t="shared" si="82"/>
        <v>93150</v>
      </c>
      <c r="CC131" s="1365" t="s">
        <v>515</v>
      </c>
      <c r="CD131" s="1365">
        <v>90000000</v>
      </c>
      <c r="CE131" s="1365">
        <v>90000000</v>
      </c>
      <c r="CF131" s="1365">
        <v>90000000</v>
      </c>
      <c r="CG131" s="1365">
        <v>0</v>
      </c>
      <c r="CH131" s="1365">
        <f t="shared" si="118"/>
        <v>93150</v>
      </c>
      <c r="CI131" s="1365">
        <f t="shared" si="119"/>
        <v>93150</v>
      </c>
      <c r="CJ131" s="1365">
        <f t="shared" si="120"/>
        <v>93150</v>
      </c>
      <c r="CK131" s="1365">
        <f t="shared" si="121"/>
        <v>0</v>
      </c>
      <c r="CS131" s="1364" t="s">
        <v>585</v>
      </c>
      <c r="CT131" s="1366">
        <v>183168000</v>
      </c>
      <c r="CU131" s="1366">
        <v>183168000</v>
      </c>
      <c r="CV131" s="1366">
        <v>183168000</v>
      </c>
      <c r="CW131" s="1366">
        <v>0</v>
      </c>
      <c r="CX131" s="1365">
        <f t="shared" si="89"/>
        <v>183168</v>
      </c>
      <c r="CY131" s="1365">
        <f t="shared" si="90"/>
        <v>183168</v>
      </c>
      <c r="CZ131" s="1365">
        <f t="shared" si="91"/>
        <v>183168</v>
      </c>
      <c r="DA131" s="1365">
        <f t="shared" si="92"/>
        <v>0</v>
      </c>
      <c r="DJ131" s="1372" t="s">
        <v>585</v>
      </c>
      <c r="DK131" s="1365">
        <v>183168000</v>
      </c>
      <c r="DL131" s="1365">
        <v>183168000</v>
      </c>
      <c r="DM131" s="1365">
        <v>0</v>
      </c>
      <c r="DN131" s="1365">
        <v>183168000</v>
      </c>
      <c r="DO131" s="1365">
        <f t="shared" si="94"/>
        <v>183168</v>
      </c>
      <c r="DP131" s="1365">
        <f t="shared" si="95"/>
        <v>183168</v>
      </c>
      <c r="DQ131" s="1365">
        <f t="shared" si="96"/>
        <v>0</v>
      </c>
      <c r="DR131" s="1365">
        <f t="shared" si="97"/>
        <v>183168</v>
      </c>
      <c r="EA131" s="1364" t="s">
        <v>585</v>
      </c>
      <c r="EB131" s="1366">
        <v>183168000</v>
      </c>
      <c r="EC131" s="1366">
        <v>183168000</v>
      </c>
      <c r="ED131" s="1366">
        <v>183168000</v>
      </c>
      <c r="EE131" s="1366">
        <v>0</v>
      </c>
      <c r="EF131" s="1367">
        <f t="shared" si="99"/>
        <v>183168</v>
      </c>
      <c r="EG131" s="1367">
        <f t="shared" si="100"/>
        <v>183168</v>
      </c>
      <c r="EH131" s="1367">
        <f t="shared" si="101"/>
        <v>183168</v>
      </c>
      <c r="EI131" s="1367">
        <f t="shared" si="102"/>
        <v>0</v>
      </c>
      <c r="EQ131" s="1364" t="s">
        <v>585</v>
      </c>
      <c r="ER131" s="1366">
        <v>183168000</v>
      </c>
      <c r="ES131" s="1366">
        <v>183168000</v>
      </c>
      <c r="ET131" s="1366">
        <v>0</v>
      </c>
      <c r="EU131" s="1366">
        <v>183168000</v>
      </c>
      <c r="EV131" s="1365">
        <f t="shared" si="104"/>
        <v>183168</v>
      </c>
      <c r="EW131" s="1365">
        <f t="shared" si="105"/>
        <v>183168</v>
      </c>
      <c r="EX131" s="1365">
        <f t="shared" si="106"/>
        <v>183168</v>
      </c>
      <c r="EY131" s="1365">
        <f t="shared" si="107"/>
        <v>0</v>
      </c>
      <c r="FD131" s="1365"/>
      <c r="FF131" s="1372" t="s">
        <v>584</v>
      </c>
      <c r="FG131" s="1365">
        <v>183168000</v>
      </c>
      <c r="FH131" s="1365">
        <v>183168000</v>
      </c>
      <c r="FI131" s="1365">
        <v>183168000</v>
      </c>
      <c r="FJ131" s="1365">
        <v>0</v>
      </c>
      <c r="FK131" s="1367">
        <f t="shared" si="109"/>
        <v>183168</v>
      </c>
      <c r="FL131" s="1367">
        <f t="shared" si="110"/>
        <v>183168</v>
      </c>
      <c r="FM131" s="1367">
        <f t="shared" si="111"/>
        <v>183168</v>
      </c>
      <c r="FN131" s="1367">
        <f t="shared" si="112"/>
        <v>0</v>
      </c>
      <c r="FQ131" s="1364" t="s">
        <v>610</v>
      </c>
      <c r="FR131" s="1366">
        <v>48012458</v>
      </c>
      <c r="FS131" s="1365">
        <f t="shared" si="113"/>
        <v>48012.457999999999</v>
      </c>
      <c r="FV131" s="1364" t="s">
        <v>583</v>
      </c>
      <c r="FW131" s="1366">
        <v>183168000</v>
      </c>
      <c r="FX131" s="1366">
        <v>183168000</v>
      </c>
      <c r="FY131" s="1366">
        <v>183168000</v>
      </c>
      <c r="FZ131" s="1366">
        <v>0</v>
      </c>
      <c r="GA131" s="1367">
        <f t="shared" si="114"/>
        <v>183168</v>
      </c>
      <c r="GB131" s="1367">
        <f t="shared" si="115"/>
        <v>183168</v>
      </c>
      <c r="GC131" s="1367">
        <f t="shared" si="116"/>
        <v>183168</v>
      </c>
      <c r="GD131" s="1367">
        <f t="shared" si="117"/>
        <v>0</v>
      </c>
    </row>
    <row r="132" spans="1:186" ht="15" customHeight="1" x14ac:dyDescent="0.2">
      <c r="A132" s="1364" t="s">
        <v>610</v>
      </c>
      <c r="B132" s="1366">
        <v>165389000</v>
      </c>
      <c r="C132" s="1366">
        <v>35780628</v>
      </c>
      <c r="D132" s="1366">
        <v>129608372</v>
      </c>
      <c r="E132" s="1366">
        <v>35780628</v>
      </c>
      <c r="F132" s="1366">
        <f t="shared" ref="F132:F147" si="122">+B132/$H$1*$I$1</f>
        <v>171177.61499999999</v>
      </c>
      <c r="G132" s="1366">
        <f t="shared" ref="G132:G147" si="123">+C132/$H$1*$I$1</f>
        <v>37032.949979999998</v>
      </c>
      <c r="H132" s="1366">
        <f t="shared" ref="H132:H147" si="124">+D132/$H$1*$I$1</f>
        <v>134144.66501999999</v>
      </c>
      <c r="I132" s="1366">
        <f t="shared" ref="I132:I147" si="125">+E132/$H$1*$I$1</f>
        <v>37032.949979999998</v>
      </c>
      <c r="Q132" s="1364" t="s">
        <v>610</v>
      </c>
      <c r="R132" s="1366">
        <v>165389000</v>
      </c>
      <c r="S132" s="1366">
        <v>43370044</v>
      </c>
      <c r="T132" s="1366">
        <v>122018956</v>
      </c>
      <c r="U132" s="1366">
        <v>43370044</v>
      </c>
      <c r="V132" s="1365">
        <f t="shared" ref="V132:V146" si="126">+R132/$X$1*$Y$1</f>
        <v>171177.61499999999</v>
      </c>
      <c r="W132" s="1365">
        <f t="shared" ref="W132:W146" si="127">+S132/$X$1*$Y$1</f>
        <v>44887.995539999996</v>
      </c>
      <c r="X132" s="1365">
        <f t="shared" ref="X132:X146" si="128">+T132/$X$1*$Y$1</f>
        <v>126289.61946</v>
      </c>
      <c r="Y132" s="1365">
        <f t="shared" ref="Y132:Y146" si="129">+U132/$X$1*$Y$1</f>
        <v>44887.995539999996</v>
      </c>
      <c r="AG132" s="1364" t="s">
        <v>609</v>
      </c>
      <c r="AH132" s="1366">
        <v>165389000</v>
      </c>
      <c r="AI132" s="1366">
        <v>43370044</v>
      </c>
      <c r="AJ132" s="1366">
        <v>43370044</v>
      </c>
      <c r="AK132" s="1366">
        <v>122018956</v>
      </c>
      <c r="AL132" s="1365">
        <f t="shared" ref="AL132:AL147" si="130">+AH132/$AN$1*$AO$1</f>
        <v>171177.61499999999</v>
      </c>
      <c r="AM132" s="1365">
        <f t="shared" ref="AM132:AM147" si="131">+AI132/$AN$1*$AO$1</f>
        <v>44887.995539999996</v>
      </c>
      <c r="AN132" s="1365">
        <f t="shared" ref="AN132:AN147" si="132">+AJ132/$AN$1*$AO$1</f>
        <v>44887.995539999996</v>
      </c>
      <c r="AO132" s="1365">
        <f t="shared" ref="AO132:AO147" si="133">+AK132/$AN$1*$AO$1</f>
        <v>126289.61946</v>
      </c>
      <c r="AW132" s="1364" t="s">
        <v>509</v>
      </c>
      <c r="AX132" s="1366">
        <v>136421000</v>
      </c>
      <c r="AY132" s="1366">
        <v>68812996</v>
      </c>
      <c r="AZ132" s="1366">
        <v>27571937</v>
      </c>
      <c r="BA132" s="1366">
        <v>67608004</v>
      </c>
      <c r="BB132" s="1365">
        <f t="shared" ref="BB132:BB149" si="134">+AX132/$BD$1*$BE$1</f>
        <v>141195.73499999999</v>
      </c>
      <c r="BC132" s="1365">
        <f t="shared" ref="BC132:BC149" si="135">+AY132/$BD$1*$BE$1</f>
        <v>71221.450859999997</v>
      </c>
      <c r="BD132" s="1365">
        <f t="shared" ref="BD132:BD149" si="136">+AZ132/$BD$1*$BE$1</f>
        <v>28536.954794999998</v>
      </c>
      <c r="BE132" s="1365">
        <f t="shared" ref="BE132:BE149" si="137">+BA132/$BD$1*$BE$1</f>
        <v>69974.284139999989</v>
      </c>
      <c r="BM132" s="1364" t="s">
        <v>400</v>
      </c>
      <c r="BN132" s="1365">
        <v>136431000</v>
      </c>
      <c r="BO132" s="1365">
        <v>35557406</v>
      </c>
      <c r="BP132" s="1365">
        <v>70099386</v>
      </c>
      <c r="BQ132" s="1365">
        <v>66331614</v>
      </c>
      <c r="BR132" s="1365">
        <f t="shared" ref="BR132:BR155" si="138">+BN132/$BU$1*$BV$1</f>
        <v>141206.08499999999</v>
      </c>
      <c r="BS132" s="1365">
        <f t="shared" ref="BS132:BS155" si="139">+BO132/$BU$1*$BV$1</f>
        <v>36801.915209999999</v>
      </c>
      <c r="BT132" s="1365">
        <f t="shared" ref="BT132:BT155" si="140">+BP132/$BU$1*$BV$1</f>
        <v>72552.864509999999</v>
      </c>
      <c r="BU132" s="1365">
        <f t="shared" ref="BU132:BU155" si="141">+BQ132/$BU$1*$BV$1</f>
        <v>68653.220489999992</v>
      </c>
      <c r="CC132" s="1365" t="s">
        <v>896</v>
      </c>
      <c r="CD132" s="1365">
        <v>90000000</v>
      </c>
      <c r="CE132" s="1365">
        <v>90000000</v>
      </c>
      <c r="CF132" s="1365">
        <v>90000000</v>
      </c>
      <c r="CG132" s="1365">
        <v>0</v>
      </c>
      <c r="CH132" s="1365">
        <f t="shared" si="118"/>
        <v>93150</v>
      </c>
      <c r="CI132" s="1365">
        <f t="shared" si="119"/>
        <v>93150</v>
      </c>
      <c r="CJ132" s="1365">
        <f t="shared" si="120"/>
        <v>93150</v>
      </c>
      <c r="CK132" s="1365">
        <f t="shared" si="121"/>
        <v>0</v>
      </c>
      <c r="CS132" s="1364" t="s">
        <v>399</v>
      </c>
      <c r="CT132" s="1366">
        <v>518867000</v>
      </c>
      <c r="CU132" s="1366">
        <v>145986609</v>
      </c>
      <c r="CV132" s="1366">
        <v>185984041</v>
      </c>
      <c r="CW132" s="1366">
        <v>332882959</v>
      </c>
      <c r="CX132" s="1365">
        <f t="shared" ref="CX132:CX162" si="142">+CT132/$CZ$1*$DA$1</f>
        <v>518867</v>
      </c>
      <c r="CY132" s="1365">
        <f t="shared" ref="CY132:CY162" si="143">+CU132/$CZ$1*$DA$1</f>
        <v>145986.609</v>
      </c>
      <c r="CZ132" s="1365">
        <f t="shared" ref="CZ132:CZ162" si="144">+CV132/$CZ$1*$DA$1</f>
        <v>185984.041</v>
      </c>
      <c r="DA132" s="1365">
        <f t="shared" ref="DA132:DA162" si="145">+CW132/$CZ$1*$DA$1</f>
        <v>332882.95899999997</v>
      </c>
      <c r="DJ132" s="1372" t="s">
        <v>399</v>
      </c>
      <c r="DK132" s="1365">
        <v>518867000</v>
      </c>
      <c r="DL132" s="1365">
        <v>185984041</v>
      </c>
      <c r="DM132" s="1365">
        <v>332882959</v>
      </c>
      <c r="DN132" s="1365">
        <v>153972078</v>
      </c>
      <c r="DO132" s="1365">
        <f t="shared" ref="DO132:DO162" si="146">+DK132/$DS$2*$DT$2</f>
        <v>518867</v>
      </c>
      <c r="DP132" s="1365">
        <f t="shared" ref="DP132:DP162" si="147">+DL132/$DS$2*$DT$2</f>
        <v>185984.041</v>
      </c>
      <c r="DQ132" s="1365">
        <f t="shared" ref="DQ132:DQ162" si="148">+DM132/$DS$2*$DT$2</f>
        <v>332882.95899999997</v>
      </c>
      <c r="DR132" s="1365">
        <f t="shared" ref="DR132:DR162" si="149">+DN132/$DS$2*$DT$2</f>
        <v>153972.07800000001</v>
      </c>
      <c r="EA132" s="1364" t="s">
        <v>399</v>
      </c>
      <c r="EB132" s="1366">
        <v>518867000</v>
      </c>
      <c r="EC132" s="1366">
        <v>160413671</v>
      </c>
      <c r="ED132" s="1366">
        <v>185984041</v>
      </c>
      <c r="EE132" s="1366">
        <v>332882959</v>
      </c>
      <c r="EF132" s="1367">
        <f t="shared" ref="EF132:EF162" si="150">+EB132/$EH$1*$EI$1</f>
        <v>518867</v>
      </c>
      <c r="EG132" s="1367">
        <f t="shared" ref="EG132:EG162" si="151">+EC132/$EH$1*$EI$1</f>
        <v>160413.671</v>
      </c>
      <c r="EH132" s="1367">
        <f t="shared" ref="EH132:EH162" si="152">+ED132/$EH$1*$EI$1</f>
        <v>185984.041</v>
      </c>
      <c r="EI132" s="1367">
        <f t="shared" ref="EI132:EI162" si="153">+EE132/$EH$1*$EI$1</f>
        <v>332882.95899999997</v>
      </c>
      <c r="EQ132" s="1364" t="s">
        <v>399</v>
      </c>
      <c r="ER132" s="1366">
        <v>518867000</v>
      </c>
      <c r="ES132" s="1366">
        <v>187078841</v>
      </c>
      <c r="ET132" s="1366">
        <v>331788159</v>
      </c>
      <c r="EU132" s="1366">
        <v>167358251</v>
      </c>
      <c r="EV132" s="1365">
        <f t="shared" ref="EV132:EV162" si="154">+ER132/$EX$1*$EY$1</f>
        <v>518867</v>
      </c>
      <c r="EW132" s="1365">
        <f t="shared" ref="EW132:EW162" si="155">+EU132/$EX$1*$EY$1</f>
        <v>167358.25099999999</v>
      </c>
      <c r="EX132" s="1365">
        <f t="shared" ref="EX132:EX162" si="156">+ES132/$EX$1*$EY$1</f>
        <v>187078.84099999999</v>
      </c>
      <c r="EY132" s="1365">
        <f t="shared" ref="EY132:EY162" si="157">+ET132/$EX$1*$EY$1</f>
        <v>331788.15899999999</v>
      </c>
      <c r="FD132" s="1365"/>
      <c r="FF132" s="1372" t="s">
        <v>585</v>
      </c>
      <c r="FG132" s="1365">
        <v>183168000</v>
      </c>
      <c r="FH132" s="1365">
        <v>183168000</v>
      </c>
      <c r="FI132" s="1365">
        <v>183168000</v>
      </c>
      <c r="FJ132" s="1365">
        <v>0</v>
      </c>
      <c r="FK132" s="1367">
        <f t="shared" ref="FK132:FK164" si="158">+FG132/$FM$1*$FN$1</f>
        <v>183168</v>
      </c>
      <c r="FL132" s="1367">
        <f t="shared" ref="FL132:FL164" si="159">+FH132/$FM$1*$FN$1</f>
        <v>183168</v>
      </c>
      <c r="FM132" s="1367">
        <f t="shared" ref="FM132:FM164" si="160">+FI132/$FM$1*$FN$1</f>
        <v>183168</v>
      </c>
      <c r="FN132" s="1367">
        <f t="shared" ref="FN132:FN164" si="161">+FJ132/$FM$1*$FN$1</f>
        <v>0</v>
      </c>
      <c r="FQ132" s="1364" t="s">
        <v>912</v>
      </c>
      <c r="FR132" s="1366">
        <v>46686633</v>
      </c>
      <c r="FS132" s="1365">
        <f t="shared" ref="FS132:FS149" si="162">+FR132/$FR$1*$FS$1</f>
        <v>46686.633000000002</v>
      </c>
      <c r="FV132" s="1364" t="s">
        <v>584</v>
      </c>
      <c r="FW132" s="1366">
        <v>183168000</v>
      </c>
      <c r="FX132" s="1366">
        <v>183168000</v>
      </c>
      <c r="FY132" s="1366">
        <v>183168000</v>
      </c>
      <c r="FZ132" s="1366">
        <v>0</v>
      </c>
      <c r="GA132" s="1367">
        <f t="shared" ref="GA132:GA172" si="163">+FW132/$GC$1*$GD$1</f>
        <v>183168</v>
      </c>
      <c r="GB132" s="1367">
        <f t="shared" ref="GB132:GB172" si="164">+FX132/$GC$1*$GD$1</f>
        <v>183168</v>
      </c>
      <c r="GC132" s="1367">
        <f t="shared" ref="GC132:GC172" si="165">+FY132/$GC$1*$GD$1</f>
        <v>183168</v>
      </c>
      <c r="GD132" s="1367">
        <f t="shared" ref="GD132:GD172" si="166">+FZ132/$GC$1*$GD$1</f>
        <v>0</v>
      </c>
    </row>
    <row r="133" spans="1:186" ht="15" customHeight="1" x14ac:dyDescent="0.2">
      <c r="A133" s="1364" t="s">
        <v>871</v>
      </c>
      <c r="B133" s="1366">
        <v>0</v>
      </c>
      <c r="C133" s="1366">
        <v>0</v>
      </c>
      <c r="D133" s="1366">
        <v>0</v>
      </c>
      <c r="E133" s="1366">
        <v>0</v>
      </c>
      <c r="F133" s="1366">
        <f t="shared" si="122"/>
        <v>0</v>
      </c>
      <c r="G133" s="1366">
        <f t="shared" si="123"/>
        <v>0</v>
      </c>
      <c r="H133" s="1366">
        <f t="shared" si="124"/>
        <v>0</v>
      </c>
      <c r="I133" s="1366">
        <f t="shared" si="125"/>
        <v>0</v>
      </c>
      <c r="Q133" s="1364" t="s">
        <v>871</v>
      </c>
      <c r="R133" s="1366">
        <v>0</v>
      </c>
      <c r="S133" s="1366">
        <v>0</v>
      </c>
      <c r="T133" s="1366">
        <v>0</v>
      </c>
      <c r="U133" s="1366">
        <v>0</v>
      </c>
      <c r="V133" s="1365">
        <f t="shared" si="126"/>
        <v>0</v>
      </c>
      <c r="W133" s="1365">
        <f t="shared" si="127"/>
        <v>0</v>
      </c>
      <c r="X133" s="1365">
        <f t="shared" si="128"/>
        <v>0</v>
      </c>
      <c r="Y133" s="1365">
        <f t="shared" si="129"/>
        <v>0</v>
      </c>
      <c r="AG133" s="1364" t="s">
        <v>610</v>
      </c>
      <c r="AH133" s="1366">
        <v>165389000</v>
      </c>
      <c r="AI133" s="1366">
        <v>43370044</v>
      </c>
      <c r="AJ133" s="1366">
        <v>43370044</v>
      </c>
      <c r="AK133" s="1366">
        <v>122018956</v>
      </c>
      <c r="AL133" s="1365">
        <f t="shared" si="130"/>
        <v>171177.61499999999</v>
      </c>
      <c r="AM133" s="1365">
        <f t="shared" si="131"/>
        <v>44887.995539999996</v>
      </c>
      <c r="AN133" s="1365">
        <f t="shared" si="132"/>
        <v>44887.995539999996</v>
      </c>
      <c r="AO133" s="1365">
        <f t="shared" si="133"/>
        <v>126289.61946</v>
      </c>
      <c r="AW133" s="1364" t="s">
        <v>609</v>
      </c>
      <c r="AX133" s="1366">
        <v>165389000</v>
      </c>
      <c r="AY133" s="1366">
        <v>73747996</v>
      </c>
      <c r="AZ133" s="1366">
        <v>73747996</v>
      </c>
      <c r="BA133" s="1366">
        <v>91641004</v>
      </c>
      <c r="BB133" s="1365">
        <f t="shared" si="134"/>
        <v>171177.61499999999</v>
      </c>
      <c r="BC133" s="1365">
        <f t="shared" si="135"/>
        <v>76329.175859999988</v>
      </c>
      <c r="BD133" s="1365">
        <f t="shared" si="136"/>
        <v>76329.175859999988</v>
      </c>
      <c r="BE133" s="1365">
        <f t="shared" si="137"/>
        <v>94848.439139999988</v>
      </c>
      <c r="BM133" s="1364" t="s">
        <v>587</v>
      </c>
      <c r="BN133" s="1365">
        <v>10000</v>
      </c>
      <c r="BO133" s="1365">
        <v>0</v>
      </c>
      <c r="BP133" s="1365">
        <v>0</v>
      </c>
      <c r="BQ133" s="1365">
        <v>10000</v>
      </c>
      <c r="BR133" s="1365">
        <f t="shared" si="138"/>
        <v>10.35</v>
      </c>
      <c r="BS133" s="1365">
        <f t="shared" si="139"/>
        <v>0</v>
      </c>
      <c r="BT133" s="1365">
        <f t="shared" si="140"/>
        <v>0</v>
      </c>
      <c r="BU133" s="1365">
        <f t="shared" si="141"/>
        <v>10.35</v>
      </c>
      <c r="CC133" s="1365" t="s">
        <v>400</v>
      </c>
      <c r="CD133" s="1365">
        <v>136431000</v>
      </c>
      <c r="CE133" s="1365">
        <v>44636485</v>
      </c>
      <c r="CF133" s="1365">
        <v>71911698</v>
      </c>
      <c r="CG133" s="1365">
        <v>64519302</v>
      </c>
      <c r="CH133" s="1365">
        <f t="shared" si="118"/>
        <v>141206.08499999999</v>
      </c>
      <c r="CI133" s="1365">
        <f t="shared" si="119"/>
        <v>46198.761974999994</v>
      </c>
      <c r="CJ133" s="1365">
        <f t="shared" si="120"/>
        <v>74428.607430000004</v>
      </c>
      <c r="CK133" s="1365">
        <f t="shared" si="121"/>
        <v>66777.477570000003</v>
      </c>
      <c r="CS133" s="1364" t="s">
        <v>515</v>
      </c>
      <c r="CT133" s="1366">
        <v>90000000</v>
      </c>
      <c r="CU133" s="1366">
        <v>90000000</v>
      </c>
      <c r="CV133" s="1366">
        <v>90000000</v>
      </c>
      <c r="CW133" s="1366">
        <v>0</v>
      </c>
      <c r="CX133" s="1365">
        <f t="shared" si="142"/>
        <v>90000</v>
      </c>
      <c r="CY133" s="1365">
        <f t="shared" si="143"/>
        <v>90000</v>
      </c>
      <c r="CZ133" s="1365">
        <f t="shared" si="144"/>
        <v>90000</v>
      </c>
      <c r="DA133" s="1365">
        <f t="shared" si="145"/>
        <v>0</v>
      </c>
      <c r="DJ133" s="1372" t="s">
        <v>515</v>
      </c>
      <c r="DK133" s="1365">
        <v>90000000</v>
      </c>
      <c r="DL133" s="1365">
        <v>90000000</v>
      </c>
      <c r="DM133" s="1365">
        <v>0</v>
      </c>
      <c r="DN133" s="1365">
        <v>90000000</v>
      </c>
      <c r="DO133" s="1365">
        <f t="shared" si="146"/>
        <v>90000</v>
      </c>
      <c r="DP133" s="1365">
        <f t="shared" si="147"/>
        <v>90000</v>
      </c>
      <c r="DQ133" s="1365">
        <f t="shared" si="148"/>
        <v>0</v>
      </c>
      <c r="DR133" s="1365">
        <f t="shared" si="149"/>
        <v>90000</v>
      </c>
      <c r="EA133" s="1364" t="s">
        <v>515</v>
      </c>
      <c r="EB133" s="1366">
        <v>90000000</v>
      </c>
      <c r="EC133" s="1366">
        <v>90000000</v>
      </c>
      <c r="ED133" s="1366">
        <v>90000000</v>
      </c>
      <c r="EE133" s="1366">
        <v>0</v>
      </c>
      <c r="EF133" s="1367">
        <f t="shared" si="150"/>
        <v>90000</v>
      </c>
      <c r="EG133" s="1367">
        <f t="shared" si="151"/>
        <v>90000</v>
      </c>
      <c r="EH133" s="1367">
        <f t="shared" si="152"/>
        <v>90000</v>
      </c>
      <c r="EI133" s="1367">
        <f t="shared" si="153"/>
        <v>0</v>
      </c>
      <c r="EQ133" s="1364" t="s">
        <v>515</v>
      </c>
      <c r="ER133" s="1366">
        <v>90000000</v>
      </c>
      <c r="ES133" s="1366">
        <v>90000000</v>
      </c>
      <c r="ET133" s="1366">
        <v>0</v>
      </c>
      <c r="EU133" s="1366">
        <v>90000000</v>
      </c>
      <c r="EV133" s="1365">
        <f t="shared" si="154"/>
        <v>90000</v>
      </c>
      <c r="EW133" s="1365">
        <f t="shared" si="155"/>
        <v>90000</v>
      </c>
      <c r="EX133" s="1365">
        <f t="shared" si="156"/>
        <v>90000</v>
      </c>
      <c r="EY133" s="1365">
        <f t="shared" si="157"/>
        <v>0</v>
      </c>
      <c r="FD133" s="1365"/>
      <c r="FF133" s="1372" t="s">
        <v>399</v>
      </c>
      <c r="FG133" s="1365">
        <v>518867000</v>
      </c>
      <c r="FH133" s="1365">
        <v>172658251</v>
      </c>
      <c r="FI133" s="1365">
        <v>240984461</v>
      </c>
      <c r="FJ133" s="1365">
        <v>277882539</v>
      </c>
      <c r="FK133" s="1367">
        <f t="shared" si="158"/>
        <v>518867</v>
      </c>
      <c r="FL133" s="1367">
        <f t="shared" si="159"/>
        <v>172658.25099999999</v>
      </c>
      <c r="FM133" s="1367">
        <f t="shared" si="160"/>
        <v>240984.46100000001</v>
      </c>
      <c r="FN133" s="1367">
        <f t="shared" si="161"/>
        <v>277882.53899999999</v>
      </c>
      <c r="FQ133" s="1364" t="s">
        <v>918</v>
      </c>
      <c r="FR133" s="1366">
        <v>1325825</v>
      </c>
      <c r="FS133" s="1365">
        <f t="shared" si="162"/>
        <v>1325.825</v>
      </c>
      <c r="FV133" s="1364" t="s">
        <v>585</v>
      </c>
      <c r="FW133" s="1366">
        <v>183168000</v>
      </c>
      <c r="FX133" s="1366">
        <v>183168000</v>
      </c>
      <c r="FY133" s="1366">
        <v>183168000</v>
      </c>
      <c r="FZ133" s="1366">
        <v>0</v>
      </c>
      <c r="GA133" s="1367">
        <f t="shared" si="163"/>
        <v>183168</v>
      </c>
      <c r="GB133" s="1367">
        <f t="shared" si="164"/>
        <v>183168</v>
      </c>
      <c r="GC133" s="1367">
        <f t="shared" si="165"/>
        <v>183168</v>
      </c>
      <c r="GD133" s="1367">
        <f t="shared" si="166"/>
        <v>0</v>
      </c>
    </row>
    <row r="134" spans="1:186" ht="15" customHeight="1" x14ac:dyDescent="0.2">
      <c r="A134" s="1364" t="s">
        <v>872</v>
      </c>
      <c r="B134" s="1366">
        <v>0</v>
      </c>
      <c r="C134" s="1366">
        <v>0</v>
      </c>
      <c r="D134" s="1366">
        <v>0</v>
      </c>
      <c r="E134" s="1366">
        <v>0</v>
      </c>
      <c r="F134" s="1366">
        <f t="shared" si="122"/>
        <v>0</v>
      </c>
      <c r="G134" s="1366">
        <f t="shared" si="123"/>
        <v>0</v>
      </c>
      <c r="H134" s="1366">
        <f t="shared" si="124"/>
        <v>0</v>
      </c>
      <c r="I134" s="1366">
        <f t="shared" si="125"/>
        <v>0</v>
      </c>
      <c r="Q134" s="1364" t="s">
        <v>872</v>
      </c>
      <c r="R134" s="1366">
        <v>0</v>
      </c>
      <c r="S134" s="1366">
        <v>0</v>
      </c>
      <c r="T134" s="1366">
        <v>0</v>
      </c>
      <c r="U134" s="1366">
        <v>0</v>
      </c>
      <c r="V134" s="1365">
        <f t="shared" si="126"/>
        <v>0</v>
      </c>
      <c r="W134" s="1365">
        <f t="shared" si="127"/>
        <v>0</v>
      </c>
      <c r="X134" s="1365">
        <f t="shared" si="128"/>
        <v>0</v>
      </c>
      <c r="Y134" s="1365">
        <f t="shared" si="129"/>
        <v>0</v>
      </c>
      <c r="AG134" s="1364" t="s">
        <v>871</v>
      </c>
      <c r="AH134" s="1366">
        <v>0</v>
      </c>
      <c r="AI134" s="1366">
        <v>0</v>
      </c>
      <c r="AJ134" s="1366">
        <v>0</v>
      </c>
      <c r="AK134" s="1366">
        <v>0</v>
      </c>
      <c r="AL134" s="1365">
        <f t="shared" si="130"/>
        <v>0</v>
      </c>
      <c r="AM134" s="1365">
        <f t="shared" si="131"/>
        <v>0</v>
      </c>
      <c r="AN134" s="1365">
        <f t="shared" si="132"/>
        <v>0</v>
      </c>
      <c r="AO134" s="1365">
        <f t="shared" si="133"/>
        <v>0</v>
      </c>
      <c r="AW134" s="1364" t="s">
        <v>610</v>
      </c>
      <c r="AX134" s="1366">
        <v>165389000</v>
      </c>
      <c r="AY134" s="1366">
        <v>73747996</v>
      </c>
      <c r="AZ134" s="1366">
        <v>73747996</v>
      </c>
      <c r="BA134" s="1366">
        <v>91641004</v>
      </c>
      <c r="BB134" s="1365">
        <f t="shared" si="134"/>
        <v>171177.61499999999</v>
      </c>
      <c r="BC134" s="1365">
        <f t="shared" si="135"/>
        <v>76329.175859999988</v>
      </c>
      <c r="BD134" s="1365">
        <f t="shared" si="136"/>
        <v>76329.175859999988</v>
      </c>
      <c r="BE134" s="1365">
        <f t="shared" si="137"/>
        <v>94848.439139999988</v>
      </c>
      <c r="BM134" s="1364" t="s">
        <v>509</v>
      </c>
      <c r="BN134" s="1365">
        <v>136421000</v>
      </c>
      <c r="BO134" s="1365">
        <v>35557406</v>
      </c>
      <c r="BP134" s="1365">
        <v>70099386</v>
      </c>
      <c r="BQ134" s="1365">
        <v>66321614</v>
      </c>
      <c r="BR134" s="1365">
        <f t="shared" si="138"/>
        <v>141195.73499999999</v>
      </c>
      <c r="BS134" s="1365">
        <f t="shared" si="139"/>
        <v>36801.915209999999</v>
      </c>
      <c r="BT134" s="1365">
        <f t="shared" si="140"/>
        <v>72552.864509999999</v>
      </c>
      <c r="BU134" s="1365">
        <f t="shared" si="141"/>
        <v>68642.870490000001</v>
      </c>
      <c r="CC134" s="1365" t="s">
        <v>587</v>
      </c>
      <c r="CD134" s="1365">
        <v>10000</v>
      </c>
      <c r="CE134" s="1365">
        <v>0</v>
      </c>
      <c r="CF134" s="1365">
        <v>0</v>
      </c>
      <c r="CG134" s="1365">
        <v>10000</v>
      </c>
      <c r="CH134" s="1365">
        <f t="shared" si="118"/>
        <v>10.35</v>
      </c>
      <c r="CI134" s="1365">
        <f t="shared" si="119"/>
        <v>0</v>
      </c>
      <c r="CJ134" s="1365">
        <f t="shared" si="120"/>
        <v>0</v>
      </c>
      <c r="CK134" s="1365">
        <f t="shared" si="121"/>
        <v>10.35</v>
      </c>
      <c r="CS134" s="1364" t="s">
        <v>896</v>
      </c>
      <c r="CT134" s="1366">
        <v>90000000</v>
      </c>
      <c r="CU134" s="1366">
        <v>90000000</v>
      </c>
      <c r="CV134" s="1366">
        <v>90000000</v>
      </c>
      <c r="CW134" s="1366">
        <v>0</v>
      </c>
      <c r="CX134" s="1365">
        <f t="shared" si="142"/>
        <v>90000</v>
      </c>
      <c r="CY134" s="1365">
        <f t="shared" si="143"/>
        <v>90000</v>
      </c>
      <c r="CZ134" s="1365">
        <f t="shared" si="144"/>
        <v>90000</v>
      </c>
      <c r="DA134" s="1365">
        <f t="shared" si="145"/>
        <v>0</v>
      </c>
      <c r="DJ134" s="1372" t="s">
        <v>896</v>
      </c>
      <c r="DK134" s="1365">
        <v>90000000</v>
      </c>
      <c r="DL134" s="1365">
        <v>90000000</v>
      </c>
      <c r="DM134" s="1365">
        <v>0</v>
      </c>
      <c r="DN134" s="1365">
        <v>90000000</v>
      </c>
      <c r="DO134" s="1365">
        <f t="shared" si="146"/>
        <v>90000</v>
      </c>
      <c r="DP134" s="1365">
        <f t="shared" si="147"/>
        <v>90000</v>
      </c>
      <c r="DQ134" s="1365">
        <f t="shared" si="148"/>
        <v>0</v>
      </c>
      <c r="DR134" s="1365">
        <f t="shared" si="149"/>
        <v>90000</v>
      </c>
      <c r="EA134" s="1364" t="s">
        <v>896</v>
      </c>
      <c r="EB134" s="1366">
        <v>90000000</v>
      </c>
      <c r="EC134" s="1366">
        <v>90000000</v>
      </c>
      <c r="ED134" s="1366">
        <v>90000000</v>
      </c>
      <c r="EE134" s="1366">
        <v>0</v>
      </c>
      <c r="EF134" s="1367">
        <f t="shared" si="150"/>
        <v>90000</v>
      </c>
      <c r="EG134" s="1367">
        <f t="shared" si="151"/>
        <v>90000</v>
      </c>
      <c r="EH134" s="1367">
        <f t="shared" si="152"/>
        <v>90000</v>
      </c>
      <c r="EI134" s="1367">
        <f t="shared" si="153"/>
        <v>0</v>
      </c>
      <c r="EQ134" s="1364" t="s">
        <v>896</v>
      </c>
      <c r="ER134" s="1366">
        <v>90000000</v>
      </c>
      <c r="ES134" s="1366">
        <v>90000000</v>
      </c>
      <c r="ET134" s="1366">
        <v>0</v>
      </c>
      <c r="EU134" s="1366">
        <v>90000000</v>
      </c>
      <c r="EV134" s="1365">
        <f t="shared" si="154"/>
        <v>90000</v>
      </c>
      <c r="EW134" s="1365">
        <f t="shared" si="155"/>
        <v>90000</v>
      </c>
      <c r="EX134" s="1365">
        <f t="shared" si="156"/>
        <v>90000</v>
      </c>
      <c r="EY134" s="1365">
        <f t="shared" si="157"/>
        <v>0</v>
      </c>
      <c r="FD134" s="1365"/>
      <c r="FF134" s="1372" t="s">
        <v>515</v>
      </c>
      <c r="FG134" s="1365">
        <v>90000000</v>
      </c>
      <c r="FH134" s="1365">
        <v>90000000</v>
      </c>
      <c r="FI134" s="1365">
        <v>90000000</v>
      </c>
      <c r="FJ134" s="1365">
        <v>0</v>
      </c>
      <c r="FK134" s="1367">
        <f t="shared" si="158"/>
        <v>90000</v>
      </c>
      <c r="FL134" s="1367">
        <f t="shared" si="159"/>
        <v>90000</v>
      </c>
      <c r="FM134" s="1367">
        <f t="shared" si="160"/>
        <v>90000</v>
      </c>
      <c r="FN134" s="1367">
        <f t="shared" si="161"/>
        <v>0</v>
      </c>
      <c r="FQ134" s="1364" t="s">
        <v>920</v>
      </c>
      <c r="FR134" s="1366">
        <v>0</v>
      </c>
      <c r="FS134" s="1365">
        <f t="shared" si="162"/>
        <v>0</v>
      </c>
      <c r="FV134" s="1364" t="s">
        <v>399</v>
      </c>
      <c r="FW134" s="1366">
        <v>584642000</v>
      </c>
      <c r="FX134" s="1366">
        <v>475746560</v>
      </c>
      <c r="FY134" s="1366">
        <v>475746560</v>
      </c>
      <c r="FZ134" s="1366">
        <v>108895440</v>
      </c>
      <c r="GA134" s="1367">
        <f t="shared" si="163"/>
        <v>584642</v>
      </c>
      <c r="GB134" s="1367">
        <f t="shared" si="164"/>
        <v>475746.56</v>
      </c>
      <c r="GC134" s="1367">
        <f t="shared" si="165"/>
        <v>475746.56</v>
      </c>
      <c r="GD134" s="1367">
        <f t="shared" si="166"/>
        <v>108895.44</v>
      </c>
    </row>
    <row r="135" spans="1:186" ht="15" customHeight="1" x14ac:dyDescent="0.2">
      <c r="A135" s="1364" t="s">
        <v>590</v>
      </c>
      <c r="B135" s="1366">
        <v>332151000</v>
      </c>
      <c r="C135" s="1366">
        <v>0</v>
      </c>
      <c r="D135" s="1366">
        <v>332151000</v>
      </c>
      <c r="E135" s="1366">
        <v>0</v>
      </c>
      <c r="F135" s="1366">
        <f t="shared" si="122"/>
        <v>343776.28499999997</v>
      </c>
      <c r="G135" s="1366">
        <f t="shared" si="123"/>
        <v>0</v>
      </c>
      <c r="H135" s="1366">
        <f t="shared" si="124"/>
        <v>343776.28499999997</v>
      </c>
      <c r="I135" s="1366">
        <f t="shared" si="125"/>
        <v>0</v>
      </c>
      <c r="Q135" s="1364" t="s">
        <v>590</v>
      </c>
      <c r="R135" s="1366">
        <v>332151000</v>
      </c>
      <c r="S135" s="1366">
        <v>0</v>
      </c>
      <c r="T135" s="1366">
        <v>332151000</v>
      </c>
      <c r="U135" s="1366">
        <v>0</v>
      </c>
      <c r="V135" s="1365">
        <f t="shared" si="126"/>
        <v>343776.28499999997</v>
      </c>
      <c r="W135" s="1365">
        <f t="shared" si="127"/>
        <v>0</v>
      </c>
      <c r="X135" s="1365">
        <f t="shared" si="128"/>
        <v>343776.28499999997</v>
      </c>
      <c r="Y135" s="1365">
        <f t="shared" si="129"/>
        <v>0</v>
      </c>
      <c r="AG135" s="1364" t="s">
        <v>872</v>
      </c>
      <c r="AH135" s="1366">
        <v>0</v>
      </c>
      <c r="AI135" s="1366">
        <v>0</v>
      </c>
      <c r="AJ135" s="1366">
        <v>0</v>
      </c>
      <c r="AK135" s="1366">
        <v>0</v>
      </c>
      <c r="AL135" s="1365">
        <f t="shared" si="130"/>
        <v>0</v>
      </c>
      <c r="AM135" s="1365">
        <f t="shared" si="131"/>
        <v>0</v>
      </c>
      <c r="AN135" s="1365">
        <f t="shared" si="132"/>
        <v>0</v>
      </c>
      <c r="AO135" s="1365">
        <f t="shared" si="133"/>
        <v>0</v>
      </c>
      <c r="AW135" s="1364" t="s">
        <v>871</v>
      </c>
      <c r="AX135" s="1366">
        <v>0</v>
      </c>
      <c r="AY135" s="1366">
        <v>0</v>
      </c>
      <c r="AZ135" s="1366">
        <v>0</v>
      </c>
      <c r="BA135" s="1366">
        <v>0</v>
      </c>
      <c r="BB135" s="1365">
        <f t="shared" si="134"/>
        <v>0</v>
      </c>
      <c r="BC135" s="1365">
        <f t="shared" si="135"/>
        <v>0</v>
      </c>
      <c r="BD135" s="1365">
        <f t="shared" si="136"/>
        <v>0</v>
      </c>
      <c r="BE135" s="1365">
        <f t="shared" si="137"/>
        <v>0</v>
      </c>
      <c r="BM135" s="1364" t="s">
        <v>476</v>
      </c>
      <c r="BN135" s="1365">
        <v>292436000</v>
      </c>
      <c r="BO135" s="1365">
        <v>0</v>
      </c>
      <c r="BP135" s="1365">
        <v>0</v>
      </c>
      <c r="BQ135" s="1365">
        <v>292436000</v>
      </c>
      <c r="BR135" s="1365">
        <f t="shared" si="138"/>
        <v>302671.25999999995</v>
      </c>
      <c r="BS135" s="1365">
        <f t="shared" si="139"/>
        <v>0</v>
      </c>
      <c r="BT135" s="1365">
        <f t="shared" si="140"/>
        <v>0</v>
      </c>
      <c r="BU135" s="1365">
        <f t="shared" si="141"/>
        <v>302671.25999999995</v>
      </c>
      <c r="CC135" s="1365" t="s">
        <v>509</v>
      </c>
      <c r="CD135" s="1365">
        <v>136421000</v>
      </c>
      <c r="CE135" s="1365">
        <v>44636485</v>
      </c>
      <c r="CF135" s="1365">
        <v>71911698</v>
      </c>
      <c r="CG135" s="1365">
        <v>64509302</v>
      </c>
      <c r="CH135" s="1365">
        <f t="shared" si="118"/>
        <v>141195.73499999999</v>
      </c>
      <c r="CI135" s="1365">
        <f t="shared" si="119"/>
        <v>46198.761974999994</v>
      </c>
      <c r="CJ135" s="1365">
        <f t="shared" si="120"/>
        <v>74428.607430000004</v>
      </c>
      <c r="CK135" s="1365">
        <f t="shared" si="121"/>
        <v>66767.127569999997</v>
      </c>
      <c r="CS135" s="1364" t="s">
        <v>400</v>
      </c>
      <c r="CT135" s="1366">
        <v>136431000</v>
      </c>
      <c r="CU135" s="1366">
        <v>55986609</v>
      </c>
      <c r="CV135" s="1366">
        <v>95984041</v>
      </c>
      <c r="CW135" s="1366">
        <v>40446959</v>
      </c>
      <c r="CX135" s="1365">
        <f t="shared" si="142"/>
        <v>136431</v>
      </c>
      <c r="CY135" s="1365">
        <f t="shared" si="143"/>
        <v>55986.608999999997</v>
      </c>
      <c r="CZ135" s="1365">
        <f t="shared" si="144"/>
        <v>95984.040999999997</v>
      </c>
      <c r="DA135" s="1365">
        <f t="shared" si="145"/>
        <v>40446.959000000003</v>
      </c>
      <c r="DJ135" s="1372" t="s">
        <v>400</v>
      </c>
      <c r="DK135" s="1365">
        <v>136431000</v>
      </c>
      <c r="DL135" s="1365">
        <v>95984041</v>
      </c>
      <c r="DM135" s="1365">
        <v>40446959</v>
      </c>
      <c r="DN135" s="1365">
        <v>63972078</v>
      </c>
      <c r="DO135" s="1365">
        <f t="shared" si="146"/>
        <v>136431</v>
      </c>
      <c r="DP135" s="1365">
        <f t="shared" si="147"/>
        <v>95984.040999999997</v>
      </c>
      <c r="DQ135" s="1365">
        <f t="shared" si="148"/>
        <v>40446.959000000003</v>
      </c>
      <c r="DR135" s="1365">
        <f t="shared" si="149"/>
        <v>63972.078000000001</v>
      </c>
      <c r="EA135" s="1364" t="s">
        <v>400</v>
      </c>
      <c r="EB135" s="1366">
        <v>136431000</v>
      </c>
      <c r="EC135" s="1366">
        <v>70413671</v>
      </c>
      <c r="ED135" s="1366">
        <v>95984041</v>
      </c>
      <c r="EE135" s="1366">
        <v>40446959</v>
      </c>
      <c r="EF135" s="1367">
        <f t="shared" si="150"/>
        <v>136431</v>
      </c>
      <c r="EG135" s="1367">
        <f t="shared" si="151"/>
        <v>70413.671000000002</v>
      </c>
      <c r="EH135" s="1367">
        <f t="shared" si="152"/>
        <v>95984.040999999997</v>
      </c>
      <c r="EI135" s="1367">
        <f t="shared" si="153"/>
        <v>40446.959000000003</v>
      </c>
      <c r="EQ135" s="1364" t="s">
        <v>400</v>
      </c>
      <c r="ER135" s="1366">
        <v>136431000</v>
      </c>
      <c r="ES135" s="1366">
        <v>97078841</v>
      </c>
      <c r="ET135" s="1366">
        <v>39352159</v>
      </c>
      <c r="EU135" s="1366">
        <v>77358251</v>
      </c>
      <c r="EV135" s="1365">
        <f t="shared" si="154"/>
        <v>136431</v>
      </c>
      <c r="EW135" s="1365">
        <f t="shared" si="155"/>
        <v>77358.251000000004</v>
      </c>
      <c r="EX135" s="1365">
        <f t="shared" si="156"/>
        <v>97078.841</v>
      </c>
      <c r="EY135" s="1365">
        <f t="shared" si="157"/>
        <v>39352.159</v>
      </c>
      <c r="FD135" s="1365"/>
      <c r="FF135" s="1372" t="s">
        <v>896</v>
      </c>
      <c r="FG135" s="1365">
        <v>90000000</v>
      </c>
      <c r="FH135" s="1365">
        <v>90000000</v>
      </c>
      <c r="FI135" s="1365">
        <v>90000000</v>
      </c>
      <c r="FJ135" s="1365">
        <v>0</v>
      </c>
      <c r="FK135" s="1367">
        <f t="shared" si="158"/>
        <v>90000</v>
      </c>
      <c r="FL135" s="1367">
        <f t="shared" si="159"/>
        <v>90000</v>
      </c>
      <c r="FM135" s="1367">
        <f t="shared" si="160"/>
        <v>90000</v>
      </c>
      <c r="FN135" s="1367">
        <f t="shared" si="161"/>
        <v>0</v>
      </c>
      <c r="FQ135" s="1364" t="s">
        <v>590</v>
      </c>
      <c r="FR135" s="1366">
        <v>103292602</v>
      </c>
      <c r="FS135" s="1365">
        <f t="shared" si="162"/>
        <v>103292.602</v>
      </c>
      <c r="FV135" s="1364" t="s">
        <v>515</v>
      </c>
      <c r="FW135" s="1366">
        <v>90000000</v>
      </c>
      <c r="FX135" s="1366">
        <v>90000000</v>
      </c>
      <c r="FY135" s="1366">
        <v>90000000</v>
      </c>
      <c r="FZ135" s="1366">
        <v>0</v>
      </c>
      <c r="GA135" s="1367">
        <f t="shared" si="163"/>
        <v>90000</v>
      </c>
      <c r="GB135" s="1367">
        <f t="shared" si="164"/>
        <v>90000</v>
      </c>
      <c r="GC135" s="1367">
        <f t="shared" si="165"/>
        <v>90000</v>
      </c>
      <c r="GD135" s="1367">
        <f t="shared" si="166"/>
        <v>0</v>
      </c>
    </row>
    <row r="136" spans="1:186" ht="15" customHeight="1" x14ac:dyDescent="0.2">
      <c r="A136" s="1364" t="s">
        <v>811</v>
      </c>
      <c r="B136" s="1366">
        <v>82914000</v>
      </c>
      <c r="C136" s="1366">
        <v>0</v>
      </c>
      <c r="D136" s="1366">
        <v>82914000</v>
      </c>
      <c r="E136" s="1366">
        <v>0</v>
      </c>
      <c r="F136" s="1366">
        <f t="shared" si="122"/>
        <v>85815.989999999991</v>
      </c>
      <c r="G136" s="1366">
        <f t="shared" si="123"/>
        <v>0</v>
      </c>
      <c r="H136" s="1366">
        <f t="shared" si="124"/>
        <v>85815.989999999991</v>
      </c>
      <c r="I136" s="1366">
        <f t="shared" si="125"/>
        <v>0</v>
      </c>
      <c r="Q136" s="1364" t="s">
        <v>811</v>
      </c>
      <c r="R136" s="1366">
        <v>82914000</v>
      </c>
      <c r="S136" s="1366">
        <v>0</v>
      </c>
      <c r="T136" s="1366">
        <v>82914000</v>
      </c>
      <c r="U136" s="1366">
        <v>0</v>
      </c>
      <c r="V136" s="1365">
        <f t="shared" si="126"/>
        <v>85815.989999999991</v>
      </c>
      <c r="W136" s="1365">
        <f t="shared" si="127"/>
        <v>0</v>
      </c>
      <c r="X136" s="1365">
        <f t="shared" si="128"/>
        <v>85815.989999999991</v>
      </c>
      <c r="Y136" s="1365">
        <f t="shared" si="129"/>
        <v>0</v>
      </c>
      <c r="AG136" s="1364" t="s">
        <v>590</v>
      </c>
      <c r="AH136" s="1366">
        <v>332151000</v>
      </c>
      <c r="AI136" s="1366">
        <v>0</v>
      </c>
      <c r="AJ136" s="1366">
        <v>357000</v>
      </c>
      <c r="AK136" s="1366">
        <v>331794000</v>
      </c>
      <c r="AL136" s="1365">
        <f t="shared" si="130"/>
        <v>343776.28499999997</v>
      </c>
      <c r="AM136" s="1365">
        <f t="shared" si="131"/>
        <v>0</v>
      </c>
      <c r="AN136" s="1365">
        <f t="shared" si="132"/>
        <v>369.49499999999995</v>
      </c>
      <c r="AO136" s="1365">
        <f t="shared" si="133"/>
        <v>343406.79</v>
      </c>
      <c r="AW136" s="1364" t="s">
        <v>872</v>
      </c>
      <c r="AX136" s="1366">
        <v>0</v>
      </c>
      <c r="AY136" s="1366">
        <v>0</v>
      </c>
      <c r="AZ136" s="1366">
        <v>0</v>
      </c>
      <c r="BA136" s="1366">
        <v>0</v>
      </c>
      <c r="BB136" s="1365">
        <f t="shared" si="134"/>
        <v>0</v>
      </c>
      <c r="BC136" s="1365">
        <f t="shared" si="135"/>
        <v>0</v>
      </c>
      <c r="BD136" s="1365">
        <f t="shared" si="136"/>
        <v>0</v>
      </c>
      <c r="BE136" s="1365">
        <f t="shared" si="137"/>
        <v>0</v>
      </c>
      <c r="BM136" s="1364" t="s">
        <v>588</v>
      </c>
      <c r="BN136" s="1365">
        <v>165000000</v>
      </c>
      <c r="BO136" s="1365">
        <v>0</v>
      </c>
      <c r="BP136" s="1365">
        <v>0</v>
      </c>
      <c r="BQ136" s="1365">
        <v>165000000</v>
      </c>
      <c r="BR136" s="1365">
        <f t="shared" si="138"/>
        <v>170775</v>
      </c>
      <c r="BS136" s="1365">
        <f t="shared" si="139"/>
        <v>0</v>
      </c>
      <c r="BT136" s="1365">
        <f t="shared" si="140"/>
        <v>0</v>
      </c>
      <c r="BU136" s="1365">
        <f t="shared" si="141"/>
        <v>170775</v>
      </c>
      <c r="CC136" s="1365" t="s">
        <v>476</v>
      </c>
      <c r="CD136" s="1365">
        <v>292436000</v>
      </c>
      <c r="CE136" s="1365">
        <v>0</v>
      </c>
      <c r="CF136" s="1365">
        <v>0</v>
      </c>
      <c r="CG136" s="1365">
        <v>292436000</v>
      </c>
      <c r="CH136" s="1365">
        <f t="shared" si="118"/>
        <v>302671.25999999995</v>
      </c>
      <c r="CI136" s="1365">
        <f t="shared" si="119"/>
        <v>0</v>
      </c>
      <c r="CJ136" s="1365">
        <f t="shared" si="120"/>
        <v>0</v>
      </c>
      <c r="CK136" s="1365">
        <f t="shared" si="121"/>
        <v>302671.25999999995</v>
      </c>
      <c r="CS136" s="1364" t="s">
        <v>587</v>
      </c>
      <c r="CT136" s="1366">
        <v>10000</v>
      </c>
      <c r="CU136" s="1366">
        <v>0</v>
      </c>
      <c r="CV136" s="1366">
        <v>0</v>
      </c>
      <c r="CW136" s="1366">
        <v>10000</v>
      </c>
      <c r="CX136" s="1365">
        <f t="shared" si="142"/>
        <v>10</v>
      </c>
      <c r="CY136" s="1365">
        <f t="shared" si="143"/>
        <v>0</v>
      </c>
      <c r="CZ136" s="1365">
        <f t="shared" si="144"/>
        <v>0</v>
      </c>
      <c r="DA136" s="1365">
        <f t="shared" si="145"/>
        <v>10</v>
      </c>
      <c r="DJ136" s="1372" t="s">
        <v>587</v>
      </c>
      <c r="DK136" s="1365">
        <v>10000</v>
      </c>
      <c r="DL136" s="1365">
        <v>0</v>
      </c>
      <c r="DM136" s="1365">
        <v>10000</v>
      </c>
      <c r="DN136" s="1365">
        <v>0</v>
      </c>
      <c r="DO136" s="1365">
        <f t="shared" si="146"/>
        <v>10</v>
      </c>
      <c r="DP136" s="1365">
        <f t="shared" si="147"/>
        <v>0</v>
      </c>
      <c r="DQ136" s="1365">
        <f t="shared" si="148"/>
        <v>10</v>
      </c>
      <c r="DR136" s="1365">
        <f t="shared" si="149"/>
        <v>0</v>
      </c>
      <c r="EA136" s="1364" t="s">
        <v>587</v>
      </c>
      <c r="EB136" s="1366">
        <v>10000</v>
      </c>
      <c r="EC136" s="1366">
        <v>0</v>
      </c>
      <c r="ED136" s="1366">
        <v>0</v>
      </c>
      <c r="EE136" s="1366">
        <v>10000</v>
      </c>
      <c r="EF136" s="1367">
        <f t="shared" si="150"/>
        <v>10</v>
      </c>
      <c r="EG136" s="1367">
        <f t="shared" si="151"/>
        <v>0</v>
      </c>
      <c r="EH136" s="1367">
        <f t="shared" si="152"/>
        <v>0</v>
      </c>
      <c r="EI136" s="1367">
        <f t="shared" si="153"/>
        <v>10</v>
      </c>
      <c r="EQ136" s="1364" t="s">
        <v>587</v>
      </c>
      <c r="ER136" s="1366">
        <v>10000</v>
      </c>
      <c r="ES136" s="1366">
        <v>0</v>
      </c>
      <c r="ET136" s="1366">
        <v>10000</v>
      </c>
      <c r="EU136" s="1366">
        <v>0</v>
      </c>
      <c r="EV136" s="1365">
        <f t="shared" si="154"/>
        <v>10</v>
      </c>
      <c r="EW136" s="1365">
        <f t="shared" si="155"/>
        <v>0</v>
      </c>
      <c r="EX136" s="1365">
        <f t="shared" si="156"/>
        <v>0</v>
      </c>
      <c r="EY136" s="1365">
        <f t="shared" si="157"/>
        <v>10</v>
      </c>
      <c r="FD136" s="1365"/>
      <c r="FF136" s="1372" t="s">
        <v>400</v>
      </c>
      <c r="FG136" s="1365">
        <v>136431000</v>
      </c>
      <c r="FH136" s="1365">
        <v>82658251</v>
      </c>
      <c r="FI136" s="1365">
        <v>99306461</v>
      </c>
      <c r="FJ136" s="1365">
        <v>37124539</v>
      </c>
      <c r="FK136" s="1367">
        <f t="shared" si="158"/>
        <v>136431</v>
      </c>
      <c r="FL136" s="1367">
        <f t="shared" si="159"/>
        <v>82658.251000000004</v>
      </c>
      <c r="FM136" s="1367">
        <f t="shared" si="160"/>
        <v>99306.460999999996</v>
      </c>
      <c r="FN136" s="1367">
        <f t="shared" si="161"/>
        <v>37124.538999999997</v>
      </c>
      <c r="FQ136" s="1364" t="s">
        <v>811</v>
      </c>
      <c r="FR136" s="1366">
        <v>0</v>
      </c>
      <c r="FS136" s="1365">
        <f t="shared" si="162"/>
        <v>0</v>
      </c>
      <c r="FV136" s="1364" t="s">
        <v>896</v>
      </c>
      <c r="FW136" s="1366">
        <v>90000000</v>
      </c>
      <c r="FX136" s="1366">
        <v>90000000</v>
      </c>
      <c r="FY136" s="1366">
        <v>90000000</v>
      </c>
      <c r="FZ136" s="1366">
        <v>0</v>
      </c>
      <c r="GA136" s="1367">
        <f t="shared" si="163"/>
        <v>90000</v>
      </c>
      <c r="GB136" s="1367">
        <f t="shared" si="164"/>
        <v>90000</v>
      </c>
      <c r="GC136" s="1367">
        <f t="shared" si="165"/>
        <v>90000</v>
      </c>
      <c r="GD136" s="1367">
        <f t="shared" si="166"/>
        <v>0</v>
      </c>
    </row>
    <row r="137" spans="1:186" ht="15" customHeight="1" x14ac:dyDescent="0.2">
      <c r="A137" s="1364" t="s">
        <v>873</v>
      </c>
      <c r="B137" s="1366">
        <v>16508000</v>
      </c>
      <c r="C137" s="1366">
        <v>0</v>
      </c>
      <c r="D137" s="1366">
        <v>16508000</v>
      </c>
      <c r="E137" s="1366">
        <v>0</v>
      </c>
      <c r="F137" s="1366">
        <f t="shared" si="122"/>
        <v>17085.78</v>
      </c>
      <c r="G137" s="1366">
        <f t="shared" si="123"/>
        <v>0</v>
      </c>
      <c r="H137" s="1366">
        <f t="shared" si="124"/>
        <v>17085.78</v>
      </c>
      <c r="I137" s="1366">
        <f t="shared" si="125"/>
        <v>0</v>
      </c>
      <c r="Q137" s="1364" t="s">
        <v>873</v>
      </c>
      <c r="R137" s="1366">
        <v>16508000</v>
      </c>
      <c r="S137" s="1366">
        <v>0</v>
      </c>
      <c r="T137" s="1366">
        <v>16508000</v>
      </c>
      <c r="U137" s="1366">
        <v>0</v>
      </c>
      <c r="V137" s="1365">
        <f t="shared" si="126"/>
        <v>17085.78</v>
      </c>
      <c r="W137" s="1365">
        <f t="shared" si="127"/>
        <v>0</v>
      </c>
      <c r="X137" s="1365">
        <f t="shared" si="128"/>
        <v>17085.78</v>
      </c>
      <c r="Y137" s="1365">
        <f t="shared" si="129"/>
        <v>0</v>
      </c>
      <c r="AG137" s="1364" t="s">
        <v>811</v>
      </c>
      <c r="AH137" s="1366">
        <v>82914000</v>
      </c>
      <c r="AI137" s="1366">
        <v>0</v>
      </c>
      <c r="AJ137" s="1366">
        <v>0</v>
      </c>
      <c r="AK137" s="1366">
        <v>82914000</v>
      </c>
      <c r="AL137" s="1365">
        <f t="shared" si="130"/>
        <v>85815.989999999991</v>
      </c>
      <c r="AM137" s="1365">
        <f t="shared" si="131"/>
        <v>0</v>
      </c>
      <c r="AN137" s="1365">
        <f t="shared" si="132"/>
        <v>0</v>
      </c>
      <c r="AO137" s="1365">
        <f t="shared" si="133"/>
        <v>85815.989999999991</v>
      </c>
      <c r="AW137" s="1364" t="s">
        <v>590</v>
      </c>
      <c r="AX137" s="1366">
        <v>332151000</v>
      </c>
      <c r="AY137" s="1366">
        <v>13497000</v>
      </c>
      <c r="AZ137" s="1366">
        <v>4140000</v>
      </c>
      <c r="BA137" s="1366">
        <v>318654000</v>
      </c>
      <c r="BB137" s="1365">
        <f t="shared" si="134"/>
        <v>343776.28499999997</v>
      </c>
      <c r="BC137" s="1365">
        <f t="shared" si="135"/>
        <v>13969.394999999999</v>
      </c>
      <c r="BD137" s="1365">
        <f t="shared" si="136"/>
        <v>4284.8999999999996</v>
      </c>
      <c r="BE137" s="1365">
        <f t="shared" si="137"/>
        <v>329806.88999999996</v>
      </c>
      <c r="BM137" s="1364" t="s">
        <v>897</v>
      </c>
      <c r="BN137" s="1365">
        <v>51678000</v>
      </c>
      <c r="BO137" s="1365">
        <v>0</v>
      </c>
      <c r="BP137" s="1365">
        <v>0</v>
      </c>
      <c r="BQ137" s="1365">
        <v>51678000</v>
      </c>
      <c r="BR137" s="1365">
        <f t="shared" si="138"/>
        <v>53486.729999999996</v>
      </c>
      <c r="BS137" s="1365">
        <f t="shared" si="139"/>
        <v>0</v>
      </c>
      <c r="BT137" s="1365">
        <f t="shared" si="140"/>
        <v>0</v>
      </c>
      <c r="BU137" s="1365">
        <f t="shared" si="141"/>
        <v>53486.729999999996</v>
      </c>
      <c r="CC137" s="1365" t="s">
        <v>588</v>
      </c>
      <c r="CD137" s="1365">
        <v>165000000</v>
      </c>
      <c r="CE137" s="1365">
        <v>0</v>
      </c>
      <c r="CF137" s="1365">
        <v>0</v>
      </c>
      <c r="CG137" s="1365">
        <v>165000000</v>
      </c>
      <c r="CH137" s="1365">
        <f t="shared" si="118"/>
        <v>170775</v>
      </c>
      <c r="CI137" s="1365">
        <f t="shared" si="119"/>
        <v>0</v>
      </c>
      <c r="CJ137" s="1365">
        <f t="shared" si="120"/>
        <v>0</v>
      </c>
      <c r="CK137" s="1365">
        <f t="shared" si="121"/>
        <v>170775</v>
      </c>
      <c r="CS137" s="1364" t="s">
        <v>509</v>
      </c>
      <c r="CT137" s="1366">
        <v>136421000</v>
      </c>
      <c r="CU137" s="1366">
        <v>55986609</v>
      </c>
      <c r="CV137" s="1366">
        <v>95984041</v>
      </c>
      <c r="CW137" s="1366">
        <v>40436959</v>
      </c>
      <c r="CX137" s="1365">
        <f t="shared" si="142"/>
        <v>136421</v>
      </c>
      <c r="CY137" s="1365">
        <f t="shared" si="143"/>
        <v>55986.608999999997</v>
      </c>
      <c r="CZ137" s="1365">
        <f t="shared" si="144"/>
        <v>95984.040999999997</v>
      </c>
      <c r="DA137" s="1365">
        <f t="shared" si="145"/>
        <v>40436.959000000003</v>
      </c>
      <c r="DJ137" s="1372" t="s">
        <v>509</v>
      </c>
      <c r="DK137" s="1365">
        <v>136421000</v>
      </c>
      <c r="DL137" s="1365">
        <v>95984041</v>
      </c>
      <c r="DM137" s="1365">
        <v>40436959</v>
      </c>
      <c r="DN137" s="1365">
        <v>63972078</v>
      </c>
      <c r="DO137" s="1365">
        <f t="shared" si="146"/>
        <v>136421</v>
      </c>
      <c r="DP137" s="1365">
        <f t="shared" si="147"/>
        <v>95984.040999999997</v>
      </c>
      <c r="DQ137" s="1365">
        <f t="shared" si="148"/>
        <v>40436.959000000003</v>
      </c>
      <c r="DR137" s="1365">
        <f t="shared" si="149"/>
        <v>63972.078000000001</v>
      </c>
      <c r="EA137" s="1364" t="s">
        <v>509</v>
      </c>
      <c r="EB137" s="1366">
        <v>136421000</v>
      </c>
      <c r="EC137" s="1366">
        <v>70413671</v>
      </c>
      <c r="ED137" s="1366">
        <v>95984041</v>
      </c>
      <c r="EE137" s="1366">
        <v>40436959</v>
      </c>
      <c r="EF137" s="1367">
        <f t="shared" si="150"/>
        <v>136421</v>
      </c>
      <c r="EG137" s="1367">
        <f t="shared" si="151"/>
        <v>70413.671000000002</v>
      </c>
      <c r="EH137" s="1367">
        <f t="shared" si="152"/>
        <v>95984.040999999997</v>
      </c>
      <c r="EI137" s="1367">
        <f t="shared" si="153"/>
        <v>40436.959000000003</v>
      </c>
      <c r="EQ137" s="1364" t="s">
        <v>509</v>
      </c>
      <c r="ER137" s="1366">
        <v>136421000</v>
      </c>
      <c r="ES137" s="1366">
        <v>97078841</v>
      </c>
      <c r="ET137" s="1366">
        <v>39342159</v>
      </c>
      <c r="EU137" s="1366">
        <v>77358251</v>
      </c>
      <c r="EV137" s="1365">
        <f t="shared" si="154"/>
        <v>136421</v>
      </c>
      <c r="EW137" s="1365">
        <f t="shared" si="155"/>
        <v>77358.251000000004</v>
      </c>
      <c r="EX137" s="1365">
        <f t="shared" si="156"/>
        <v>97078.841</v>
      </c>
      <c r="EY137" s="1365">
        <f t="shared" si="157"/>
        <v>39342.159</v>
      </c>
      <c r="FD137" s="1365"/>
      <c r="FF137" s="1372" t="s">
        <v>587</v>
      </c>
      <c r="FG137" s="1365">
        <v>10000</v>
      </c>
      <c r="FH137" s="1365">
        <v>0</v>
      </c>
      <c r="FI137" s="1365">
        <v>0</v>
      </c>
      <c r="FJ137" s="1365">
        <v>10000</v>
      </c>
      <c r="FK137" s="1367">
        <f t="shared" si="158"/>
        <v>10</v>
      </c>
      <c r="FL137" s="1367">
        <f t="shared" si="159"/>
        <v>0</v>
      </c>
      <c r="FM137" s="1367">
        <f t="shared" si="160"/>
        <v>0</v>
      </c>
      <c r="FN137" s="1367">
        <f t="shared" si="161"/>
        <v>10</v>
      </c>
      <c r="FQ137" s="1364" t="s">
        <v>873</v>
      </c>
      <c r="FR137" s="1366">
        <v>16184000</v>
      </c>
      <c r="FS137" s="1365">
        <f t="shared" si="162"/>
        <v>16184</v>
      </c>
      <c r="FV137" s="1364" t="s">
        <v>400</v>
      </c>
      <c r="FW137" s="1366">
        <v>257863000</v>
      </c>
      <c r="FX137" s="1366">
        <v>257725560</v>
      </c>
      <c r="FY137" s="1366">
        <v>257725560</v>
      </c>
      <c r="FZ137" s="1366">
        <v>137440</v>
      </c>
      <c r="GA137" s="1367">
        <f t="shared" si="163"/>
        <v>257863</v>
      </c>
      <c r="GB137" s="1367">
        <f t="shared" si="164"/>
        <v>257725.56</v>
      </c>
      <c r="GC137" s="1367">
        <f t="shared" si="165"/>
        <v>257725.56</v>
      </c>
      <c r="GD137" s="1367">
        <f t="shared" si="166"/>
        <v>137.44</v>
      </c>
    </row>
    <row r="138" spans="1:186" ht="15" customHeight="1" x14ac:dyDescent="0.2">
      <c r="A138" s="1364" t="s">
        <v>402</v>
      </c>
      <c r="B138" s="1366">
        <v>232729000</v>
      </c>
      <c r="C138" s="1366">
        <v>0</v>
      </c>
      <c r="D138" s="1366">
        <v>232729000</v>
      </c>
      <c r="E138" s="1366">
        <v>0</v>
      </c>
      <c r="F138" s="1366">
        <f t="shared" si="122"/>
        <v>240874.51499999998</v>
      </c>
      <c r="G138" s="1366">
        <f t="shared" si="123"/>
        <v>0</v>
      </c>
      <c r="H138" s="1366">
        <f t="shared" si="124"/>
        <v>240874.51499999998</v>
      </c>
      <c r="I138" s="1366">
        <f t="shared" si="125"/>
        <v>0</v>
      </c>
      <c r="Q138" s="1364" t="s">
        <v>402</v>
      </c>
      <c r="R138" s="1366">
        <v>232729000</v>
      </c>
      <c r="S138" s="1366">
        <v>0</v>
      </c>
      <c r="T138" s="1366">
        <v>232729000</v>
      </c>
      <c r="U138" s="1366">
        <v>0</v>
      </c>
      <c r="V138" s="1365">
        <f t="shared" si="126"/>
        <v>240874.51499999998</v>
      </c>
      <c r="W138" s="1365">
        <f t="shared" si="127"/>
        <v>0</v>
      </c>
      <c r="X138" s="1365">
        <f t="shared" si="128"/>
        <v>240874.51499999998</v>
      </c>
      <c r="Y138" s="1365">
        <f t="shared" si="129"/>
        <v>0</v>
      </c>
      <c r="AG138" s="1364" t="s">
        <v>873</v>
      </c>
      <c r="AH138" s="1366">
        <v>16508000</v>
      </c>
      <c r="AI138" s="1366">
        <v>0</v>
      </c>
      <c r="AJ138" s="1366">
        <v>0</v>
      </c>
      <c r="AK138" s="1366">
        <v>16508000</v>
      </c>
      <c r="AL138" s="1365">
        <f t="shared" si="130"/>
        <v>17085.78</v>
      </c>
      <c r="AM138" s="1365">
        <f t="shared" si="131"/>
        <v>0</v>
      </c>
      <c r="AN138" s="1365">
        <f t="shared" si="132"/>
        <v>0</v>
      </c>
      <c r="AO138" s="1365">
        <f t="shared" si="133"/>
        <v>17085.78</v>
      </c>
      <c r="AW138" s="1364" t="s">
        <v>811</v>
      </c>
      <c r="AX138" s="1366">
        <v>82914000</v>
      </c>
      <c r="AY138" s="1366">
        <v>0</v>
      </c>
      <c r="AZ138" s="1366">
        <v>0</v>
      </c>
      <c r="BA138" s="1366">
        <v>82914000</v>
      </c>
      <c r="BB138" s="1365">
        <f t="shared" si="134"/>
        <v>85815.989999999991</v>
      </c>
      <c r="BC138" s="1365">
        <f t="shared" si="135"/>
        <v>0</v>
      </c>
      <c r="BD138" s="1365">
        <f t="shared" si="136"/>
        <v>0</v>
      </c>
      <c r="BE138" s="1365">
        <f t="shared" si="137"/>
        <v>85815.989999999991</v>
      </c>
      <c r="BM138" s="1364" t="s">
        <v>589</v>
      </c>
      <c r="BN138" s="1365">
        <v>75758000</v>
      </c>
      <c r="BO138" s="1365">
        <v>0</v>
      </c>
      <c r="BP138" s="1365">
        <v>0</v>
      </c>
      <c r="BQ138" s="1365">
        <v>75758000</v>
      </c>
      <c r="BR138" s="1365">
        <f t="shared" si="138"/>
        <v>78409.53</v>
      </c>
      <c r="BS138" s="1365">
        <f t="shared" si="139"/>
        <v>0</v>
      </c>
      <c r="BT138" s="1365">
        <f t="shared" si="140"/>
        <v>0</v>
      </c>
      <c r="BU138" s="1365">
        <f t="shared" si="141"/>
        <v>78409.53</v>
      </c>
      <c r="CC138" s="1365" t="s">
        <v>897</v>
      </c>
      <c r="CD138" s="1365">
        <v>51678000</v>
      </c>
      <c r="CE138" s="1365">
        <v>0</v>
      </c>
      <c r="CF138" s="1365">
        <v>0</v>
      </c>
      <c r="CG138" s="1365">
        <v>51678000</v>
      </c>
      <c r="CH138" s="1365">
        <f t="shared" si="118"/>
        <v>53486.729999999996</v>
      </c>
      <c r="CI138" s="1365">
        <f t="shared" si="119"/>
        <v>0</v>
      </c>
      <c r="CJ138" s="1365">
        <f t="shared" si="120"/>
        <v>0</v>
      </c>
      <c r="CK138" s="1365">
        <f t="shared" si="121"/>
        <v>53486.729999999996</v>
      </c>
      <c r="CS138" s="1364" t="s">
        <v>476</v>
      </c>
      <c r="CT138" s="1366">
        <v>292436000</v>
      </c>
      <c r="CU138" s="1366">
        <v>0</v>
      </c>
      <c r="CV138" s="1366">
        <v>0</v>
      </c>
      <c r="CW138" s="1366">
        <v>292436000</v>
      </c>
      <c r="CX138" s="1365">
        <f t="shared" si="142"/>
        <v>292436</v>
      </c>
      <c r="CY138" s="1365">
        <f t="shared" si="143"/>
        <v>0</v>
      </c>
      <c r="CZ138" s="1365">
        <f t="shared" si="144"/>
        <v>0</v>
      </c>
      <c r="DA138" s="1365">
        <f t="shared" si="145"/>
        <v>292436</v>
      </c>
      <c r="DJ138" s="1372" t="s">
        <v>476</v>
      </c>
      <c r="DK138" s="1365">
        <v>292436000</v>
      </c>
      <c r="DL138" s="1365">
        <v>0</v>
      </c>
      <c r="DM138" s="1365">
        <v>292436000</v>
      </c>
      <c r="DN138" s="1365">
        <v>0</v>
      </c>
      <c r="DO138" s="1365">
        <f t="shared" si="146"/>
        <v>292436</v>
      </c>
      <c r="DP138" s="1365">
        <f t="shared" si="147"/>
        <v>0</v>
      </c>
      <c r="DQ138" s="1365">
        <f t="shared" si="148"/>
        <v>292436</v>
      </c>
      <c r="DR138" s="1365">
        <f t="shared" si="149"/>
        <v>0</v>
      </c>
      <c r="EA138" s="1364" t="s">
        <v>476</v>
      </c>
      <c r="EB138" s="1366">
        <v>292436000</v>
      </c>
      <c r="EC138" s="1366">
        <v>0</v>
      </c>
      <c r="ED138" s="1366">
        <v>0</v>
      </c>
      <c r="EE138" s="1366">
        <v>292436000</v>
      </c>
      <c r="EF138" s="1367">
        <f t="shared" si="150"/>
        <v>292436</v>
      </c>
      <c r="EG138" s="1367">
        <f t="shared" si="151"/>
        <v>0</v>
      </c>
      <c r="EH138" s="1367">
        <f t="shared" si="152"/>
        <v>0</v>
      </c>
      <c r="EI138" s="1367">
        <f t="shared" si="153"/>
        <v>292436</v>
      </c>
      <c r="EQ138" s="1364" t="s">
        <v>476</v>
      </c>
      <c r="ER138" s="1366">
        <v>292436000</v>
      </c>
      <c r="ES138" s="1366">
        <v>0</v>
      </c>
      <c r="ET138" s="1366">
        <v>292436000</v>
      </c>
      <c r="EU138" s="1366">
        <v>0</v>
      </c>
      <c r="EV138" s="1365">
        <f t="shared" si="154"/>
        <v>292436</v>
      </c>
      <c r="EW138" s="1365">
        <f t="shared" si="155"/>
        <v>0</v>
      </c>
      <c r="EX138" s="1365">
        <f t="shared" si="156"/>
        <v>0</v>
      </c>
      <c r="EY138" s="1365">
        <f t="shared" si="157"/>
        <v>292436</v>
      </c>
      <c r="FD138" s="1365"/>
      <c r="FF138" s="1372" t="s">
        <v>509</v>
      </c>
      <c r="FG138" s="1365">
        <v>136421000</v>
      </c>
      <c r="FH138" s="1365">
        <v>82658251</v>
      </c>
      <c r="FI138" s="1365">
        <v>99306461</v>
      </c>
      <c r="FJ138" s="1365">
        <v>37114539</v>
      </c>
      <c r="FK138" s="1367">
        <f t="shared" si="158"/>
        <v>136421</v>
      </c>
      <c r="FL138" s="1367">
        <f t="shared" si="159"/>
        <v>82658.251000000004</v>
      </c>
      <c r="FM138" s="1367">
        <f t="shared" si="160"/>
        <v>99306.460999999996</v>
      </c>
      <c r="FN138" s="1367">
        <f t="shared" si="161"/>
        <v>37114.538999999997</v>
      </c>
      <c r="FQ138" s="1364" t="s">
        <v>948</v>
      </c>
      <c r="FR138" s="1366">
        <v>20678966</v>
      </c>
      <c r="FS138" s="1365">
        <f t="shared" si="162"/>
        <v>20678.966</v>
      </c>
      <c r="FV138" s="1364" t="s">
        <v>587</v>
      </c>
      <c r="FW138" s="1366">
        <v>10000</v>
      </c>
      <c r="FX138" s="1366">
        <v>0</v>
      </c>
      <c r="FY138" s="1366">
        <v>0</v>
      </c>
      <c r="FZ138" s="1366">
        <v>10000</v>
      </c>
      <c r="GA138" s="1367">
        <f t="shared" si="163"/>
        <v>10</v>
      </c>
      <c r="GB138" s="1367">
        <f t="shared" si="164"/>
        <v>0</v>
      </c>
      <c r="GC138" s="1367">
        <f t="shared" si="165"/>
        <v>0</v>
      </c>
      <c r="GD138" s="1367">
        <f t="shared" si="166"/>
        <v>10</v>
      </c>
    </row>
    <row r="139" spans="1:186" ht="15" customHeight="1" x14ac:dyDescent="0.2">
      <c r="A139" s="1364" t="s">
        <v>592</v>
      </c>
      <c r="B139" s="1366">
        <v>232729000</v>
      </c>
      <c r="C139" s="1366">
        <v>0</v>
      </c>
      <c r="D139" s="1366">
        <v>232729000</v>
      </c>
      <c r="E139" s="1366">
        <v>0</v>
      </c>
      <c r="F139" s="1366">
        <f t="shared" si="122"/>
        <v>240874.51499999998</v>
      </c>
      <c r="G139" s="1366">
        <f t="shared" si="123"/>
        <v>0</v>
      </c>
      <c r="H139" s="1366">
        <f t="shared" si="124"/>
        <v>240874.51499999998</v>
      </c>
      <c r="I139" s="1366">
        <f t="shared" si="125"/>
        <v>0</v>
      </c>
      <c r="Q139" s="1364" t="s">
        <v>592</v>
      </c>
      <c r="R139" s="1366">
        <v>232729000</v>
      </c>
      <c r="S139" s="1366">
        <v>0</v>
      </c>
      <c r="T139" s="1366">
        <v>232729000</v>
      </c>
      <c r="U139" s="1366">
        <v>0</v>
      </c>
      <c r="V139" s="1365">
        <f t="shared" si="126"/>
        <v>240874.51499999998</v>
      </c>
      <c r="W139" s="1365">
        <f t="shared" si="127"/>
        <v>0</v>
      </c>
      <c r="X139" s="1365">
        <f t="shared" si="128"/>
        <v>240874.51499999998</v>
      </c>
      <c r="Y139" s="1365">
        <f t="shared" si="129"/>
        <v>0</v>
      </c>
      <c r="AG139" s="1364" t="s">
        <v>402</v>
      </c>
      <c r="AH139" s="1366">
        <v>232729000</v>
      </c>
      <c r="AI139" s="1366">
        <v>0</v>
      </c>
      <c r="AJ139" s="1366">
        <v>357000</v>
      </c>
      <c r="AK139" s="1366">
        <v>232372000</v>
      </c>
      <c r="AL139" s="1365">
        <f t="shared" si="130"/>
        <v>240874.51499999998</v>
      </c>
      <c r="AM139" s="1365">
        <f t="shared" si="131"/>
        <v>0</v>
      </c>
      <c r="AN139" s="1365">
        <f t="shared" si="132"/>
        <v>369.49499999999995</v>
      </c>
      <c r="AO139" s="1365">
        <f t="shared" si="133"/>
        <v>240505.02</v>
      </c>
      <c r="AW139" s="1364" t="s">
        <v>873</v>
      </c>
      <c r="AX139" s="1366">
        <v>16508000</v>
      </c>
      <c r="AY139" s="1366">
        <v>0</v>
      </c>
      <c r="AZ139" s="1366">
        <v>0</v>
      </c>
      <c r="BA139" s="1366">
        <v>16508000</v>
      </c>
      <c r="BB139" s="1365">
        <f t="shared" si="134"/>
        <v>17085.78</v>
      </c>
      <c r="BC139" s="1365">
        <f t="shared" si="135"/>
        <v>0</v>
      </c>
      <c r="BD139" s="1365">
        <f t="shared" si="136"/>
        <v>0</v>
      </c>
      <c r="BE139" s="1365">
        <f t="shared" si="137"/>
        <v>17085.78</v>
      </c>
      <c r="BM139" s="1364" t="s">
        <v>609</v>
      </c>
      <c r="BN139" s="1365">
        <v>165389000</v>
      </c>
      <c r="BO139" s="1365">
        <v>189458585</v>
      </c>
      <c r="BP139" s="1365">
        <v>189458585</v>
      </c>
      <c r="BQ139" s="1365">
        <v>-24069585</v>
      </c>
      <c r="BR139" s="1365">
        <f t="shared" si="138"/>
        <v>171177.61499999999</v>
      </c>
      <c r="BS139" s="1365">
        <f t="shared" si="139"/>
        <v>196089.63547499999</v>
      </c>
      <c r="BT139" s="1365">
        <f t="shared" si="140"/>
        <v>196089.63547499999</v>
      </c>
      <c r="BU139" s="1365">
        <f t="shared" si="141"/>
        <v>-24912.020474999998</v>
      </c>
      <c r="CC139" s="1365" t="s">
        <v>589</v>
      </c>
      <c r="CD139" s="1365">
        <v>75758000</v>
      </c>
      <c r="CE139" s="1365">
        <v>0</v>
      </c>
      <c r="CF139" s="1365">
        <v>0</v>
      </c>
      <c r="CG139" s="1365">
        <v>75758000</v>
      </c>
      <c r="CH139" s="1365">
        <f t="shared" si="118"/>
        <v>78409.53</v>
      </c>
      <c r="CI139" s="1365">
        <f t="shared" si="119"/>
        <v>0</v>
      </c>
      <c r="CJ139" s="1365">
        <f t="shared" si="120"/>
        <v>0</v>
      </c>
      <c r="CK139" s="1365">
        <f t="shared" si="121"/>
        <v>78409.53</v>
      </c>
      <c r="CS139" s="1364" t="s">
        <v>588</v>
      </c>
      <c r="CT139" s="1366">
        <v>165000000</v>
      </c>
      <c r="CU139" s="1366">
        <v>0</v>
      </c>
      <c r="CV139" s="1366">
        <v>0</v>
      </c>
      <c r="CW139" s="1366">
        <v>165000000</v>
      </c>
      <c r="CX139" s="1365">
        <f t="shared" si="142"/>
        <v>165000</v>
      </c>
      <c r="CY139" s="1365">
        <f t="shared" si="143"/>
        <v>0</v>
      </c>
      <c r="CZ139" s="1365">
        <f t="shared" si="144"/>
        <v>0</v>
      </c>
      <c r="DA139" s="1365">
        <f t="shared" si="145"/>
        <v>165000</v>
      </c>
      <c r="DJ139" s="1372" t="s">
        <v>588</v>
      </c>
      <c r="DK139" s="1365">
        <v>165000000</v>
      </c>
      <c r="DL139" s="1365">
        <v>0</v>
      </c>
      <c r="DM139" s="1365">
        <v>165000000</v>
      </c>
      <c r="DN139" s="1365">
        <v>0</v>
      </c>
      <c r="DO139" s="1365">
        <f t="shared" si="146"/>
        <v>165000</v>
      </c>
      <c r="DP139" s="1365">
        <f t="shared" si="147"/>
        <v>0</v>
      </c>
      <c r="DQ139" s="1365">
        <f t="shared" si="148"/>
        <v>165000</v>
      </c>
      <c r="DR139" s="1365">
        <f t="shared" si="149"/>
        <v>0</v>
      </c>
      <c r="EA139" s="1364" t="s">
        <v>588</v>
      </c>
      <c r="EB139" s="1366">
        <v>165000000</v>
      </c>
      <c r="EC139" s="1366">
        <v>0</v>
      </c>
      <c r="ED139" s="1366">
        <v>0</v>
      </c>
      <c r="EE139" s="1366">
        <v>165000000</v>
      </c>
      <c r="EF139" s="1367">
        <f t="shared" si="150"/>
        <v>165000</v>
      </c>
      <c r="EG139" s="1367">
        <f t="shared" si="151"/>
        <v>0</v>
      </c>
      <c r="EH139" s="1367">
        <f t="shared" si="152"/>
        <v>0</v>
      </c>
      <c r="EI139" s="1367">
        <f t="shared" si="153"/>
        <v>165000</v>
      </c>
      <c r="EQ139" s="1364" t="s">
        <v>588</v>
      </c>
      <c r="ER139" s="1366">
        <v>165000000</v>
      </c>
      <c r="ES139" s="1366">
        <v>0</v>
      </c>
      <c r="ET139" s="1366">
        <v>165000000</v>
      </c>
      <c r="EU139" s="1366">
        <v>0</v>
      </c>
      <c r="EV139" s="1365">
        <f t="shared" si="154"/>
        <v>165000</v>
      </c>
      <c r="EW139" s="1365">
        <f t="shared" si="155"/>
        <v>0</v>
      </c>
      <c r="EX139" s="1365">
        <f t="shared" si="156"/>
        <v>0</v>
      </c>
      <c r="EY139" s="1365">
        <f t="shared" si="157"/>
        <v>165000</v>
      </c>
      <c r="FD139" s="1365"/>
      <c r="FF139" s="1372" t="s">
        <v>476</v>
      </c>
      <c r="FG139" s="1365">
        <v>292436000</v>
      </c>
      <c r="FH139" s="1365">
        <v>0</v>
      </c>
      <c r="FI139" s="1365">
        <v>51678000</v>
      </c>
      <c r="FJ139" s="1365">
        <v>240758000</v>
      </c>
      <c r="FK139" s="1367">
        <f t="shared" si="158"/>
        <v>292436</v>
      </c>
      <c r="FL139" s="1367">
        <f t="shared" si="159"/>
        <v>0</v>
      </c>
      <c r="FM139" s="1367">
        <f t="shared" si="160"/>
        <v>51678</v>
      </c>
      <c r="FN139" s="1367">
        <f t="shared" si="161"/>
        <v>240758</v>
      </c>
      <c r="FQ139" s="1364" t="s">
        <v>949</v>
      </c>
      <c r="FR139" s="1366">
        <v>20678966</v>
      </c>
      <c r="FS139" s="1365">
        <f t="shared" si="162"/>
        <v>20678.966</v>
      </c>
      <c r="FV139" s="1364" t="s">
        <v>946</v>
      </c>
      <c r="FW139" s="1366">
        <v>80000000</v>
      </c>
      <c r="FX139" s="1366">
        <v>80000000</v>
      </c>
      <c r="FY139" s="1366">
        <v>80000000</v>
      </c>
      <c r="FZ139" s="1366">
        <v>0</v>
      </c>
      <c r="GA139" s="1367">
        <f t="shared" si="163"/>
        <v>80000</v>
      </c>
      <c r="GB139" s="1367">
        <f t="shared" si="164"/>
        <v>80000</v>
      </c>
      <c r="GC139" s="1367">
        <f t="shared" si="165"/>
        <v>80000</v>
      </c>
      <c r="GD139" s="1367">
        <f t="shared" si="166"/>
        <v>0</v>
      </c>
    </row>
    <row r="140" spans="1:186" ht="15" customHeight="1" x14ac:dyDescent="0.2">
      <c r="A140" s="1364" t="s">
        <v>403</v>
      </c>
      <c r="B140" s="1366">
        <v>17962478000</v>
      </c>
      <c r="C140" s="1366">
        <v>1044492824</v>
      </c>
      <c r="D140" s="1366">
        <v>16917985176</v>
      </c>
      <c r="E140" s="1366">
        <v>1044492824</v>
      </c>
      <c r="F140" s="1366">
        <f t="shared" si="122"/>
        <v>18591164.729999997</v>
      </c>
      <c r="G140" s="1366">
        <f t="shared" si="123"/>
        <v>1081050.07284</v>
      </c>
      <c r="H140" s="1366">
        <f t="shared" si="124"/>
        <v>17510114.657159999</v>
      </c>
      <c r="I140" s="1366">
        <f t="shared" si="125"/>
        <v>1081050.07284</v>
      </c>
      <c r="Q140" s="1364" t="s">
        <v>403</v>
      </c>
      <c r="R140" s="1366">
        <v>17962478000</v>
      </c>
      <c r="S140" s="1366">
        <v>1045641840</v>
      </c>
      <c r="T140" s="1366">
        <v>16916836160</v>
      </c>
      <c r="U140" s="1366">
        <v>1045641840</v>
      </c>
      <c r="V140" s="1365">
        <f t="shared" si="126"/>
        <v>18591164.729999997</v>
      </c>
      <c r="W140" s="1365">
        <f t="shared" si="127"/>
        <v>1082239.3043999998</v>
      </c>
      <c r="X140" s="1365">
        <f t="shared" si="128"/>
        <v>17508925.4256</v>
      </c>
      <c r="Y140" s="1365">
        <f t="shared" si="129"/>
        <v>1082239.3043999998</v>
      </c>
      <c r="AG140" s="1364" t="s">
        <v>592</v>
      </c>
      <c r="AH140" s="1366">
        <v>232729000</v>
      </c>
      <c r="AI140" s="1366">
        <v>0</v>
      </c>
      <c r="AJ140" s="1366">
        <v>357000</v>
      </c>
      <c r="AK140" s="1366">
        <v>232372000</v>
      </c>
      <c r="AL140" s="1365">
        <f t="shared" si="130"/>
        <v>240874.51499999998</v>
      </c>
      <c r="AM140" s="1365">
        <f t="shared" si="131"/>
        <v>0</v>
      </c>
      <c r="AN140" s="1365">
        <f t="shared" si="132"/>
        <v>369.49499999999995</v>
      </c>
      <c r="AO140" s="1365">
        <f t="shared" si="133"/>
        <v>240505.02</v>
      </c>
      <c r="AW140" s="1364" t="s">
        <v>402</v>
      </c>
      <c r="AX140" s="1366">
        <v>232729000</v>
      </c>
      <c r="AY140" s="1366">
        <v>13497000</v>
      </c>
      <c r="AZ140" s="1366">
        <v>4140000</v>
      </c>
      <c r="BA140" s="1366">
        <v>219232000</v>
      </c>
      <c r="BB140" s="1365">
        <f t="shared" si="134"/>
        <v>240874.51499999998</v>
      </c>
      <c r="BC140" s="1365">
        <f t="shared" si="135"/>
        <v>13969.394999999999</v>
      </c>
      <c r="BD140" s="1365">
        <f t="shared" si="136"/>
        <v>4284.8999999999996</v>
      </c>
      <c r="BE140" s="1365">
        <f t="shared" si="137"/>
        <v>226905.12</v>
      </c>
      <c r="BM140" s="1364" t="s">
        <v>610</v>
      </c>
      <c r="BN140" s="1365">
        <v>165389000</v>
      </c>
      <c r="BO140" s="1365">
        <v>189458585</v>
      </c>
      <c r="BP140" s="1365">
        <v>189458585</v>
      </c>
      <c r="BQ140" s="1365">
        <v>-24069585</v>
      </c>
      <c r="BR140" s="1365">
        <f t="shared" si="138"/>
        <v>171177.61499999999</v>
      </c>
      <c r="BS140" s="1365">
        <f t="shared" si="139"/>
        <v>196089.63547499999</v>
      </c>
      <c r="BT140" s="1365">
        <f t="shared" si="140"/>
        <v>196089.63547499999</v>
      </c>
      <c r="BU140" s="1365">
        <f t="shared" si="141"/>
        <v>-24912.020474999998</v>
      </c>
      <c r="CC140" s="1365" t="s">
        <v>609</v>
      </c>
      <c r="CD140" s="1365">
        <v>165389000</v>
      </c>
      <c r="CE140" s="1365">
        <v>218639594</v>
      </c>
      <c r="CF140" s="1365">
        <v>218639594</v>
      </c>
      <c r="CG140" s="1365">
        <v>-53250594</v>
      </c>
      <c r="CH140" s="1365">
        <f t="shared" si="118"/>
        <v>171177.61499999999</v>
      </c>
      <c r="CI140" s="1365">
        <f t="shared" si="119"/>
        <v>226291.97978999998</v>
      </c>
      <c r="CJ140" s="1365">
        <f t="shared" si="120"/>
        <v>226291.97978999998</v>
      </c>
      <c r="CK140" s="1365">
        <f t="shared" si="121"/>
        <v>-55114.364789999992</v>
      </c>
      <c r="CM140" s="1376"/>
      <c r="CS140" s="1364" t="s">
        <v>897</v>
      </c>
      <c r="CT140" s="1366">
        <v>51678000</v>
      </c>
      <c r="CU140" s="1366">
        <v>0</v>
      </c>
      <c r="CV140" s="1366">
        <v>0</v>
      </c>
      <c r="CW140" s="1366">
        <v>51678000</v>
      </c>
      <c r="CX140" s="1365">
        <f t="shared" si="142"/>
        <v>51678</v>
      </c>
      <c r="CY140" s="1365">
        <f t="shared" si="143"/>
        <v>0</v>
      </c>
      <c r="CZ140" s="1365">
        <f t="shared" si="144"/>
        <v>0</v>
      </c>
      <c r="DA140" s="1365">
        <f t="shared" si="145"/>
        <v>51678</v>
      </c>
      <c r="DJ140" s="1372" t="s">
        <v>897</v>
      </c>
      <c r="DK140" s="1365">
        <v>51678000</v>
      </c>
      <c r="DL140" s="1365">
        <v>0</v>
      </c>
      <c r="DM140" s="1365">
        <v>51678000</v>
      </c>
      <c r="DN140" s="1365">
        <v>0</v>
      </c>
      <c r="DO140" s="1365">
        <f t="shared" si="146"/>
        <v>51678</v>
      </c>
      <c r="DP140" s="1365">
        <f t="shared" si="147"/>
        <v>0</v>
      </c>
      <c r="DQ140" s="1365">
        <f t="shared" si="148"/>
        <v>51678</v>
      </c>
      <c r="DR140" s="1365">
        <f t="shared" si="149"/>
        <v>0</v>
      </c>
      <c r="EA140" s="1364" t="s">
        <v>897</v>
      </c>
      <c r="EB140" s="1366">
        <v>51678000</v>
      </c>
      <c r="EC140" s="1366">
        <v>0</v>
      </c>
      <c r="ED140" s="1366">
        <v>0</v>
      </c>
      <c r="EE140" s="1366">
        <v>51678000</v>
      </c>
      <c r="EF140" s="1367">
        <f t="shared" si="150"/>
        <v>51678</v>
      </c>
      <c r="EG140" s="1367">
        <f t="shared" si="151"/>
        <v>0</v>
      </c>
      <c r="EH140" s="1367">
        <f t="shared" si="152"/>
        <v>0</v>
      </c>
      <c r="EI140" s="1367">
        <f t="shared" si="153"/>
        <v>51678</v>
      </c>
      <c r="EQ140" s="1364" t="s">
        <v>897</v>
      </c>
      <c r="ER140" s="1366">
        <v>51678000</v>
      </c>
      <c r="ES140" s="1366">
        <v>0</v>
      </c>
      <c r="ET140" s="1366">
        <v>51678000</v>
      </c>
      <c r="EU140" s="1366">
        <v>0</v>
      </c>
      <c r="EV140" s="1365">
        <f t="shared" si="154"/>
        <v>51678</v>
      </c>
      <c r="EW140" s="1365">
        <f t="shared" si="155"/>
        <v>0</v>
      </c>
      <c r="EX140" s="1365">
        <f t="shared" si="156"/>
        <v>0</v>
      </c>
      <c r="EY140" s="1365">
        <f t="shared" si="157"/>
        <v>51678</v>
      </c>
      <c r="FD140" s="1365"/>
      <c r="FF140" s="1372" t="s">
        <v>588</v>
      </c>
      <c r="FG140" s="1365">
        <v>165000000</v>
      </c>
      <c r="FH140" s="1365">
        <v>0</v>
      </c>
      <c r="FI140" s="1365">
        <v>0</v>
      </c>
      <c r="FJ140" s="1365">
        <v>165000000</v>
      </c>
      <c r="FK140" s="1367">
        <f t="shared" si="158"/>
        <v>165000</v>
      </c>
      <c r="FL140" s="1367">
        <f t="shared" si="159"/>
        <v>0</v>
      </c>
      <c r="FM140" s="1367">
        <f t="shared" si="160"/>
        <v>0</v>
      </c>
      <c r="FN140" s="1367">
        <f t="shared" si="161"/>
        <v>165000</v>
      </c>
      <c r="FQ140" s="1364" t="s">
        <v>401</v>
      </c>
      <c r="FR140" s="1366">
        <v>19136831</v>
      </c>
      <c r="FS140" s="1365">
        <f t="shared" si="162"/>
        <v>19136.830999999998</v>
      </c>
      <c r="FV140" s="1364" t="s">
        <v>810</v>
      </c>
      <c r="FW140" s="1366">
        <v>40000000</v>
      </c>
      <c r="FX140" s="1366">
        <v>40000000</v>
      </c>
      <c r="FY140" s="1366">
        <v>40000000</v>
      </c>
      <c r="FZ140" s="1366">
        <v>0</v>
      </c>
      <c r="GA140" s="1367">
        <f t="shared" si="163"/>
        <v>40000</v>
      </c>
      <c r="GB140" s="1367">
        <f t="shared" si="164"/>
        <v>40000</v>
      </c>
      <c r="GC140" s="1367">
        <f t="shared" si="165"/>
        <v>40000</v>
      </c>
      <c r="GD140" s="1367">
        <f t="shared" si="166"/>
        <v>0</v>
      </c>
    </row>
    <row r="141" spans="1:186" ht="15" customHeight="1" x14ac:dyDescent="0.2">
      <c r="A141" s="1364" t="s">
        <v>404</v>
      </c>
      <c r="B141" s="1366">
        <v>15463357000</v>
      </c>
      <c r="C141" s="1366">
        <v>0</v>
      </c>
      <c r="D141" s="1366">
        <v>15463357000</v>
      </c>
      <c r="E141" s="1366">
        <v>0</v>
      </c>
      <c r="F141" s="1366">
        <f t="shared" si="122"/>
        <v>16004574.494999999</v>
      </c>
      <c r="G141" s="1366">
        <f t="shared" si="123"/>
        <v>0</v>
      </c>
      <c r="H141" s="1366">
        <f t="shared" si="124"/>
        <v>16004574.494999999</v>
      </c>
      <c r="I141" s="1366">
        <f t="shared" si="125"/>
        <v>0</v>
      </c>
      <c r="Q141" s="1364" t="s">
        <v>404</v>
      </c>
      <c r="R141" s="1366">
        <v>15463357000</v>
      </c>
      <c r="S141" s="1366">
        <v>0</v>
      </c>
      <c r="T141" s="1366">
        <v>15463357000</v>
      </c>
      <c r="U141" s="1366">
        <v>0</v>
      </c>
      <c r="V141" s="1365">
        <f t="shared" si="126"/>
        <v>16004574.494999999</v>
      </c>
      <c r="W141" s="1365">
        <f t="shared" si="127"/>
        <v>0</v>
      </c>
      <c r="X141" s="1365">
        <f t="shared" si="128"/>
        <v>16004574.494999999</v>
      </c>
      <c r="Y141" s="1365">
        <f t="shared" si="129"/>
        <v>0</v>
      </c>
      <c r="AG141" s="1364" t="s">
        <v>403</v>
      </c>
      <c r="AH141" s="1366">
        <v>18420114000</v>
      </c>
      <c r="AI141" s="1366">
        <v>8089147781</v>
      </c>
      <c r="AJ141" s="1366">
        <v>8089147781</v>
      </c>
      <c r="AK141" s="1366">
        <v>10330966219</v>
      </c>
      <c r="AL141" s="1365">
        <f t="shared" si="130"/>
        <v>19064817.989999998</v>
      </c>
      <c r="AM141" s="1365">
        <f t="shared" si="131"/>
        <v>8372267.9533350002</v>
      </c>
      <c r="AN141" s="1365">
        <f t="shared" si="132"/>
        <v>8372267.9533350002</v>
      </c>
      <c r="AO141" s="1365">
        <f t="shared" si="133"/>
        <v>10692550.036665</v>
      </c>
      <c r="AW141" s="1364" t="s">
        <v>592</v>
      </c>
      <c r="AX141" s="1366">
        <v>228589000</v>
      </c>
      <c r="AY141" s="1366">
        <v>9357000</v>
      </c>
      <c r="AZ141" s="1366">
        <v>0</v>
      </c>
      <c r="BA141" s="1366">
        <v>219232000</v>
      </c>
      <c r="BB141" s="1365">
        <f t="shared" si="134"/>
        <v>236589.61499999999</v>
      </c>
      <c r="BC141" s="1365">
        <f t="shared" si="135"/>
        <v>9684.494999999999</v>
      </c>
      <c r="BD141" s="1365">
        <f t="shared" si="136"/>
        <v>0</v>
      </c>
      <c r="BE141" s="1365">
        <f t="shared" si="137"/>
        <v>226905.12</v>
      </c>
      <c r="BM141" s="1364" t="s">
        <v>871</v>
      </c>
      <c r="BN141" s="1365">
        <v>0</v>
      </c>
      <c r="BO141" s="1365">
        <v>0</v>
      </c>
      <c r="BP141" s="1365">
        <v>0</v>
      </c>
      <c r="BQ141" s="1365">
        <v>0</v>
      </c>
      <c r="BR141" s="1365">
        <f t="shared" si="138"/>
        <v>0</v>
      </c>
      <c r="BS141" s="1365">
        <f t="shared" si="139"/>
        <v>0</v>
      </c>
      <c r="BT141" s="1365">
        <f t="shared" si="140"/>
        <v>0</v>
      </c>
      <c r="BU141" s="1365">
        <f t="shared" si="141"/>
        <v>0</v>
      </c>
      <c r="CC141" s="1365" t="s">
        <v>610</v>
      </c>
      <c r="CD141" s="1365">
        <v>165389000</v>
      </c>
      <c r="CE141" s="1365">
        <v>218639594</v>
      </c>
      <c r="CF141" s="1365">
        <v>218639594</v>
      </c>
      <c r="CG141" s="1365">
        <v>-53250594</v>
      </c>
      <c r="CH141" s="1365">
        <f t="shared" si="118"/>
        <v>171177.61499999999</v>
      </c>
      <c r="CI141" s="1365">
        <f t="shared" si="119"/>
        <v>226291.97978999998</v>
      </c>
      <c r="CJ141" s="1365">
        <f t="shared" si="120"/>
        <v>226291.97978999998</v>
      </c>
      <c r="CK141" s="1365">
        <f t="shared" si="121"/>
        <v>-55114.364789999992</v>
      </c>
      <c r="CM141" s="1580"/>
      <c r="CS141" s="1364" t="s">
        <v>589</v>
      </c>
      <c r="CT141" s="1366">
        <v>75758000</v>
      </c>
      <c r="CU141" s="1366">
        <v>0</v>
      </c>
      <c r="CV141" s="1366">
        <v>0</v>
      </c>
      <c r="CW141" s="1366">
        <v>75758000</v>
      </c>
      <c r="CX141" s="1365">
        <f t="shared" si="142"/>
        <v>75758</v>
      </c>
      <c r="CY141" s="1365">
        <f t="shared" si="143"/>
        <v>0</v>
      </c>
      <c r="CZ141" s="1365">
        <f t="shared" si="144"/>
        <v>0</v>
      </c>
      <c r="DA141" s="1365">
        <f t="shared" si="145"/>
        <v>75758</v>
      </c>
      <c r="DJ141" s="1372" t="s">
        <v>589</v>
      </c>
      <c r="DK141" s="1365">
        <v>75758000</v>
      </c>
      <c r="DL141" s="1365">
        <v>0</v>
      </c>
      <c r="DM141" s="1365">
        <v>75758000</v>
      </c>
      <c r="DN141" s="1365">
        <v>0</v>
      </c>
      <c r="DO141" s="1365">
        <f t="shared" si="146"/>
        <v>75758</v>
      </c>
      <c r="DP141" s="1365">
        <f t="shared" si="147"/>
        <v>0</v>
      </c>
      <c r="DQ141" s="1365">
        <f t="shared" si="148"/>
        <v>75758</v>
      </c>
      <c r="DR141" s="1365">
        <f t="shared" si="149"/>
        <v>0</v>
      </c>
      <c r="EA141" s="1364" t="s">
        <v>589</v>
      </c>
      <c r="EB141" s="1366">
        <v>75758000</v>
      </c>
      <c r="EC141" s="1366">
        <v>0</v>
      </c>
      <c r="ED141" s="1366">
        <v>0</v>
      </c>
      <c r="EE141" s="1366">
        <v>75758000</v>
      </c>
      <c r="EF141" s="1377">
        <f t="shared" si="150"/>
        <v>75758</v>
      </c>
      <c r="EG141" s="1377">
        <f t="shared" si="151"/>
        <v>0</v>
      </c>
      <c r="EH141" s="1377">
        <f t="shared" si="152"/>
        <v>0</v>
      </c>
      <c r="EI141" s="1377">
        <f t="shared" si="153"/>
        <v>75758</v>
      </c>
      <c r="EQ141" s="1364" t="s">
        <v>589</v>
      </c>
      <c r="ER141" s="1366">
        <v>75758000</v>
      </c>
      <c r="ES141" s="1366">
        <v>0</v>
      </c>
      <c r="ET141" s="1366">
        <v>75758000</v>
      </c>
      <c r="EU141" s="1366">
        <v>0</v>
      </c>
      <c r="EV141" s="1365">
        <f t="shared" si="154"/>
        <v>75758</v>
      </c>
      <c r="EW141" s="1365">
        <f t="shared" si="155"/>
        <v>0</v>
      </c>
      <c r="EX141" s="1365">
        <f t="shared" si="156"/>
        <v>0</v>
      </c>
      <c r="EY141" s="1365">
        <f t="shared" si="157"/>
        <v>75758</v>
      </c>
      <c r="FD141" s="1365"/>
      <c r="FF141" s="1372" t="s">
        <v>897</v>
      </c>
      <c r="FG141" s="1365">
        <v>51678000</v>
      </c>
      <c r="FH141" s="1365">
        <v>0</v>
      </c>
      <c r="FI141" s="1365">
        <v>51678000</v>
      </c>
      <c r="FJ141" s="1365">
        <v>0</v>
      </c>
      <c r="FK141" s="1367">
        <f t="shared" si="158"/>
        <v>51678</v>
      </c>
      <c r="FL141" s="1367">
        <f t="shared" si="159"/>
        <v>0</v>
      </c>
      <c r="FM141" s="1367">
        <f t="shared" si="160"/>
        <v>51678</v>
      </c>
      <c r="FN141" s="1367">
        <f t="shared" si="161"/>
        <v>0</v>
      </c>
      <c r="FQ141" s="1364" t="s">
        <v>591</v>
      </c>
      <c r="FR141" s="1366">
        <v>19136831</v>
      </c>
      <c r="FS141" s="1365">
        <f t="shared" si="162"/>
        <v>19136.830999999998</v>
      </c>
      <c r="FV141" s="1364" t="s">
        <v>947</v>
      </c>
      <c r="FW141" s="1366">
        <v>50000000</v>
      </c>
      <c r="FX141" s="1366">
        <v>50000000</v>
      </c>
      <c r="FY141" s="1366">
        <v>50000000</v>
      </c>
      <c r="FZ141" s="1366">
        <v>0</v>
      </c>
      <c r="GA141" s="1367">
        <f t="shared" si="163"/>
        <v>50000</v>
      </c>
      <c r="GB141" s="1367">
        <f t="shared" si="164"/>
        <v>50000</v>
      </c>
      <c r="GC141" s="1367">
        <f t="shared" si="165"/>
        <v>50000</v>
      </c>
      <c r="GD141" s="1367">
        <f t="shared" si="166"/>
        <v>0</v>
      </c>
    </row>
    <row r="142" spans="1:186" ht="15" customHeight="1" x14ac:dyDescent="0.2">
      <c r="A142" s="1364" t="s">
        <v>405</v>
      </c>
      <c r="B142" s="1366">
        <v>15463357000</v>
      </c>
      <c r="C142" s="1366">
        <v>0</v>
      </c>
      <c r="D142" s="1366">
        <v>15463357000</v>
      </c>
      <c r="E142" s="1366">
        <v>0</v>
      </c>
      <c r="F142" s="1366">
        <f t="shared" si="122"/>
        <v>16004574.494999999</v>
      </c>
      <c r="G142" s="1366">
        <f t="shared" si="123"/>
        <v>0</v>
      </c>
      <c r="H142" s="1366">
        <f t="shared" si="124"/>
        <v>16004574.494999999</v>
      </c>
      <c r="I142" s="1366">
        <f t="shared" si="125"/>
        <v>0</v>
      </c>
      <c r="Q142" s="1364" t="s">
        <v>405</v>
      </c>
      <c r="R142" s="1366">
        <v>15463357000</v>
      </c>
      <c r="S142" s="1366">
        <v>0</v>
      </c>
      <c r="T142" s="1366">
        <v>15463357000</v>
      </c>
      <c r="U142" s="1366">
        <v>0</v>
      </c>
      <c r="V142" s="1365">
        <f t="shared" si="126"/>
        <v>16004574.494999999</v>
      </c>
      <c r="W142" s="1365">
        <f t="shared" si="127"/>
        <v>0</v>
      </c>
      <c r="X142" s="1365">
        <f t="shared" si="128"/>
        <v>16004574.494999999</v>
      </c>
      <c r="Y142" s="1365">
        <f t="shared" si="129"/>
        <v>0</v>
      </c>
      <c r="AG142" s="1364" t="s">
        <v>404</v>
      </c>
      <c r="AH142" s="1366">
        <v>15463357000</v>
      </c>
      <c r="AI142" s="1366">
        <v>6079119430</v>
      </c>
      <c r="AJ142" s="1366">
        <v>6079119430</v>
      </c>
      <c r="AK142" s="1366">
        <v>9384237570</v>
      </c>
      <c r="AL142" s="1365">
        <f t="shared" si="130"/>
        <v>16004574.494999999</v>
      </c>
      <c r="AM142" s="1365">
        <f t="shared" si="131"/>
        <v>6291888.6100499993</v>
      </c>
      <c r="AN142" s="1365">
        <f t="shared" si="132"/>
        <v>6291888.6100499993</v>
      </c>
      <c r="AO142" s="1365">
        <f t="shared" si="133"/>
        <v>9712685.8849499989</v>
      </c>
      <c r="AW142" s="1364" t="s">
        <v>800</v>
      </c>
      <c r="AX142" s="1366">
        <v>4140000</v>
      </c>
      <c r="AY142" s="1366">
        <v>4140000</v>
      </c>
      <c r="AZ142" s="1366">
        <v>4140000</v>
      </c>
      <c r="BA142" s="1366">
        <v>0</v>
      </c>
      <c r="BB142" s="1365">
        <f t="shared" si="134"/>
        <v>4284.8999999999996</v>
      </c>
      <c r="BC142" s="1365">
        <f t="shared" si="135"/>
        <v>4284.8999999999996</v>
      </c>
      <c r="BD142" s="1365">
        <f t="shared" si="136"/>
        <v>4284.8999999999996</v>
      </c>
      <c r="BE142" s="1365">
        <f t="shared" si="137"/>
        <v>0</v>
      </c>
      <c r="BM142" s="1364" t="s">
        <v>872</v>
      </c>
      <c r="BN142" s="1365">
        <v>0</v>
      </c>
      <c r="BO142" s="1365">
        <v>0</v>
      </c>
      <c r="BP142" s="1365">
        <v>0</v>
      </c>
      <c r="BQ142" s="1365">
        <v>0</v>
      </c>
      <c r="BR142" s="1365">
        <f t="shared" si="138"/>
        <v>0</v>
      </c>
      <c r="BS142" s="1365">
        <f t="shared" si="139"/>
        <v>0</v>
      </c>
      <c r="BT142" s="1365">
        <f t="shared" si="140"/>
        <v>0</v>
      </c>
      <c r="BU142" s="1365">
        <f t="shared" si="141"/>
        <v>0</v>
      </c>
      <c r="CC142" s="1365" t="s">
        <v>912</v>
      </c>
      <c r="CD142" s="1365">
        <v>0</v>
      </c>
      <c r="CE142" s="1365">
        <v>28927981</v>
      </c>
      <c r="CF142" s="1365">
        <v>28927981</v>
      </c>
      <c r="CG142" s="1365">
        <v>-28927981</v>
      </c>
      <c r="CH142" s="1365">
        <f t="shared" si="118"/>
        <v>0</v>
      </c>
      <c r="CI142" s="1365">
        <f t="shared" si="119"/>
        <v>29940.460334999996</v>
      </c>
      <c r="CJ142" s="1365">
        <f t="shared" si="120"/>
        <v>29940.460334999996</v>
      </c>
      <c r="CK142" s="1365">
        <f t="shared" si="121"/>
        <v>-29940.460334999996</v>
      </c>
      <c r="CM142" s="1376"/>
      <c r="CS142" s="1364" t="s">
        <v>609</v>
      </c>
      <c r="CT142" s="1366">
        <v>165745000</v>
      </c>
      <c r="CU142" s="1366">
        <v>297236387</v>
      </c>
      <c r="CV142" s="1366">
        <v>297236387</v>
      </c>
      <c r="CW142" s="1366">
        <v>-131491387</v>
      </c>
      <c r="CX142" s="1365">
        <f t="shared" si="142"/>
        <v>165745</v>
      </c>
      <c r="CY142" s="1365">
        <f t="shared" si="143"/>
        <v>297236.38699999999</v>
      </c>
      <c r="CZ142" s="1365">
        <f t="shared" si="144"/>
        <v>297236.38699999999</v>
      </c>
      <c r="DA142" s="1365">
        <f t="shared" si="145"/>
        <v>-131491.38699999999</v>
      </c>
      <c r="DJ142" s="1372" t="s">
        <v>609</v>
      </c>
      <c r="DK142" s="1365">
        <v>165745000</v>
      </c>
      <c r="DL142" s="1365">
        <v>318482903</v>
      </c>
      <c r="DM142" s="1365">
        <v>-152737903</v>
      </c>
      <c r="DN142" s="1365">
        <v>318482903</v>
      </c>
      <c r="DO142" s="1365">
        <f t="shared" si="146"/>
        <v>165745</v>
      </c>
      <c r="DP142" s="1365">
        <f t="shared" si="147"/>
        <v>318482.90299999999</v>
      </c>
      <c r="DQ142" s="1365">
        <f t="shared" si="148"/>
        <v>-152737.90299999999</v>
      </c>
      <c r="DR142" s="1365">
        <f t="shared" si="149"/>
        <v>318482.90299999999</v>
      </c>
      <c r="EA142" s="1364" t="s">
        <v>609</v>
      </c>
      <c r="EB142" s="1366">
        <v>165745000</v>
      </c>
      <c r="EC142" s="1366">
        <v>358967674</v>
      </c>
      <c r="ED142" s="1366">
        <v>358967674</v>
      </c>
      <c r="EE142" s="1366">
        <v>-193222674</v>
      </c>
      <c r="EF142" s="1377">
        <f t="shared" si="150"/>
        <v>165745</v>
      </c>
      <c r="EG142" s="1377">
        <f t="shared" si="151"/>
        <v>358967.674</v>
      </c>
      <c r="EH142" s="1377">
        <f t="shared" si="152"/>
        <v>358967.674</v>
      </c>
      <c r="EI142" s="1377">
        <f t="shared" si="153"/>
        <v>-193222.674</v>
      </c>
      <c r="EQ142" s="1364" t="s">
        <v>609</v>
      </c>
      <c r="ER142" s="1366">
        <v>165745000</v>
      </c>
      <c r="ES142" s="1366">
        <v>413637576</v>
      </c>
      <c r="ET142" s="1366">
        <v>-247892576</v>
      </c>
      <c r="EU142" s="1366">
        <v>413637576</v>
      </c>
      <c r="EV142" s="1365">
        <f t="shared" si="154"/>
        <v>165745</v>
      </c>
      <c r="EW142" s="1365">
        <f t="shared" si="155"/>
        <v>413637.576</v>
      </c>
      <c r="EX142" s="1365">
        <f t="shared" si="156"/>
        <v>413637.576</v>
      </c>
      <c r="EY142" s="1365">
        <f t="shared" si="157"/>
        <v>-247892.576</v>
      </c>
      <c r="FD142" s="1365"/>
      <c r="FF142" s="1372" t="s">
        <v>589</v>
      </c>
      <c r="FG142" s="1365">
        <v>75758000</v>
      </c>
      <c r="FH142" s="1365">
        <v>0</v>
      </c>
      <c r="FI142" s="1365">
        <v>0</v>
      </c>
      <c r="FJ142" s="1365">
        <v>75758000</v>
      </c>
      <c r="FK142" s="1367">
        <f t="shared" si="158"/>
        <v>75758</v>
      </c>
      <c r="FL142" s="1367">
        <f t="shared" si="159"/>
        <v>0</v>
      </c>
      <c r="FM142" s="1367">
        <f t="shared" si="160"/>
        <v>0</v>
      </c>
      <c r="FN142" s="1367">
        <f t="shared" si="161"/>
        <v>75758</v>
      </c>
      <c r="FQ142" s="1364" t="s">
        <v>402</v>
      </c>
      <c r="FR142" s="1366">
        <v>47292805</v>
      </c>
      <c r="FS142" s="1365">
        <f t="shared" si="162"/>
        <v>47292.805</v>
      </c>
      <c r="FV142" s="1364" t="s">
        <v>509</v>
      </c>
      <c r="FW142" s="1366">
        <v>87853000</v>
      </c>
      <c r="FX142" s="1366">
        <v>87725560</v>
      </c>
      <c r="FY142" s="1366">
        <v>87725560</v>
      </c>
      <c r="FZ142" s="1366">
        <v>127440</v>
      </c>
      <c r="GA142" s="1367">
        <f t="shared" si="163"/>
        <v>87853</v>
      </c>
      <c r="GB142" s="1367">
        <f t="shared" si="164"/>
        <v>87725.56</v>
      </c>
      <c r="GC142" s="1367">
        <f t="shared" si="165"/>
        <v>87725.56</v>
      </c>
      <c r="GD142" s="1367">
        <f t="shared" si="166"/>
        <v>127.44</v>
      </c>
    </row>
    <row r="143" spans="1:186" ht="15" customHeight="1" x14ac:dyDescent="0.2">
      <c r="A143" s="1364" t="s">
        <v>406</v>
      </c>
      <c r="B143" s="1366">
        <v>2499111000</v>
      </c>
      <c r="C143" s="1366">
        <v>587996762</v>
      </c>
      <c r="D143" s="1366">
        <v>1911114238</v>
      </c>
      <c r="E143" s="1366">
        <v>587996762</v>
      </c>
      <c r="F143" s="1366">
        <f t="shared" si="122"/>
        <v>2586579.8849999998</v>
      </c>
      <c r="G143" s="1366">
        <f t="shared" si="123"/>
        <v>608576.64866999991</v>
      </c>
      <c r="H143" s="1366">
        <f t="shared" si="124"/>
        <v>1978003.2363299998</v>
      </c>
      <c r="I143" s="1366">
        <f t="shared" si="125"/>
        <v>608576.64866999991</v>
      </c>
      <c r="Q143" s="1364" t="s">
        <v>406</v>
      </c>
      <c r="R143" s="1366">
        <v>2499111000</v>
      </c>
      <c r="S143" s="1366">
        <v>587996762</v>
      </c>
      <c r="T143" s="1366">
        <v>1911114238</v>
      </c>
      <c r="U143" s="1366">
        <v>587996762</v>
      </c>
      <c r="V143" s="1365">
        <f t="shared" si="126"/>
        <v>2586579.8849999998</v>
      </c>
      <c r="W143" s="1365">
        <f t="shared" si="127"/>
        <v>608576.64866999991</v>
      </c>
      <c r="X143" s="1365">
        <f t="shared" si="128"/>
        <v>1978003.2363299998</v>
      </c>
      <c r="Y143" s="1365">
        <f t="shared" si="129"/>
        <v>608576.64866999991</v>
      </c>
      <c r="AG143" s="1364" t="s">
        <v>405</v>
      </c>
      <c r="AH143" s="1366">
        <v>15463357000</v>
      </c>
      <c r="AI143" s="1366">
        <v>6079119430</v>
      </c>
      <c r="AJ143" s="1366">
        <v>6079119430</v>
      </c>
      <c r="AK143" s="1366">
        <v>9384237570</v>
      </c>
      <c r="AL143" s="1365">
        <f t="shared" si="130"/>
        <v>16004574.494999999</v>
      </c>
      <c r="AM143" s="1365">
        <f t="shared" si="131"/>
        <v>6291888.6100499993</v>
      </c>
      <c r="AN143" s="1365">
        <f t="shared" si="132"/>
        <v>6291888.6100499993</v>
      </c>
      <c r="AO143" s="1365">
        <f t="shared" si="133"/>
        <v>9712685.8849499989</v>
      </c>
      <c r="AW143" s="1364" t="s">
        <v>403</v>
      </c>
      <c r="AX143" s="1366">
        <v>18420114000</v>
      </c>
      <c r="AY143" s="1366">
        <v>9420439069</v>
      </c>
      <c r="AZ143" s="1366">
        <v>9420439069</v>
      </c>
      <c r="BA143" s="1366">
        <v>8999674931</v>
      </c>
      <c r="BB143" s="1365">
        <f t="shared" si="134"/>
        <v>19064817.989999998</v>
      </c>
      <c r="BC143" s="1365">
        <f t="shared" si="135"/>
        <v>9750154.4364149999</v>
      </c>
      <c r="BD143" s="1365">
        <f t="shared" si="136"/>
        <v>9750154.4364149999</v>
      </c>
      <c r="BE143" s="1365">
        <f t="shared" si="137"/>
        <v>9314663.5535849985</v>
      </c>
      <c r="BM143" s="1364" t="s">
        <v>590</v>
      </c>
      <c r="BN143" s="1365">
        <v>332151000</v>
      </c>
      <c r="BO143" s="1365">
        <v>8552500</v>
      </c>
      <c r="BP143" s="1365">
        <v>13497000</v>
      </c>
      <c r="BQ143" s="1365">
        <v>318654000</v>
      </c>
      <c r="BR143" s="1365">
        <f t="shared" si="138"/>
        <v>343776.28499999997</v>
      </c>
      <c r="BS143" s="1365">
        <f t="shared" si="139"/>
        <v>8851.8374999999996</v>
      </c>
      <c r="BT143" s="1365">
        <f t="shared" si="140"/>
        <v>13969.394999999999</v>
      </c>
      <c r="BU143" s="1365">
        <f t="shared" si="141"/>
        <v>329806.88999999996</v>
      </c>
      <c r="CC143" s="1365" t="s">
        <v>871</v>
      </c>
      <c r="CD143" s="1365">
        <v>0</v>
      </c>
      <c r="CE143" s="1365">
        <v>0</v>
      </c>
      <c r="CF143" s="1365">
        <v>0</v>
      </c>
      <c r="CG143" s="1365">
        <v>0</v>
      </c>
      <c r="CH143" s="1365">
        <f t="shared" si="118"/>
        <v>0</v>
      </c>
      <c r="CI143" s="1365">
        <f t="shared" si="119"/>
        <v>0</v>
      </c>
      <c r="CJ143" s="1365">
        <f t="shared" si="120"/>
        <v>0</v>
      </c>
      <c r="CK143" s="1365">
        <f t="shared" si="121"/>
        <v>0</v>
      </c>
      <c r="CS143" s="1364" t="s">
        <v>610</v>
      </c>
      <c r="CT143" s="1366">
        <v>165745000</v>
      </c>
      <c r="CU143" s="1366">
        <v>297236387</v>
      </c>
      <c r="CV143" s="1366">
        <v>297236387</v>
      </c>
      <c r="CW143" s="1366">
        <v>-131491387</v>
      </c>
      <c r="CX143" s="1365">
        <f t="shared" si="142"/>
        <v>165745</v>
      </c>
      <c r="CY143" s="1365">
        <f t="shared" si="143"/>
        <v>297236.38699999999</v>
      </c>
      <c r="CZ143" s="1365">
        <f t="shared" si="144"/>
        <v>297236.38699999999</v>
      </c>
      <c r="DA143" s="1365">
        <f t="shared" si="145"/>
        <v>-131491.38699999999</v>
      </c>
      <c r="DJ143" s="1372" t="s">
        <v>610</v>
      </c>
      <c r="DK143" s="1365">
        <v>165745000</v>
      </c>
      <c r="DL143" s="1365">
        <v>318482903</v>
      </c>
      <c r="DM143" s="1365">
        <v>-152737903</v>
      </c>
      <c r="DN143" s="1365">
        <v>318482903</v>
      </c>
      <c r="DO143" s="1365">
        <f t="shared" si="146"/>
        <v>165745</v>
      </c>
      <c r="DP143" s="1365">
        <f t="shared" si="147"/>
        <v>318482.90299999999</v>
      </c>
      <c r="DQ143" s="1365">
        <f t="shared" si="148"/>
        <v>-152737.90299999999</v>
      </c>
      <c r="DR143" s="1365">
        <f t="shared" si="149"/>
        <v>318482.90299999999</v>
      </c>
      <c r="EA143" s="1364" t="s">
        <v>610</v>
      </c>
      <c r="EB143" s="1366">
        <v>165745000</v>
      </c>
      <c r="EC143" s="1366">
        <v>358967674</v>
      </c>
      <c r="ED143" s="1366">
        <v>358967674</v>
      </c>
      <c r="EE143" s="1366">
        <v>-193222674</v>
      </c>
      <c r="EF143" s="1377">
        <f t="shared" si="150"/>
        <v>165745</v>
      </c>
      <c r="EG143" s="1377">
        <f t="shared" si="151"/>
        <v>358967.674</v>
      </c>
      <c r="EH143" s="1377">
        <f t="shared" si="152"/>
        <v>358967.674</v>
      </c>
      <c r="EI143" s="1377">
        <f t="shared" si="153"/>
        <v>-193222.674</v>
      </c>
      <c r="EQ143" s="1364" t="s">
        <v>610</v>
      </c>
      <c r="ER143" s="1366">
        <v>165745000</v>
      </c>
      <c r="ES143" s="1366">
        <v>413637576</v>
      </c>
      <c r="ET143" s="1366">
        <v>-247892576</v>
      </c>
      <c r="EU143" s="1366">
        <v>413637576</v>
      </c>
      <c r="EV143" s="1365">
        <f t="shared" si="154"/>
        <v>165745</v>
      </c>
      <c r="EW143" s="1365">
        <f t="shared" si="155"/>
        <v>413637.576</v>
      </c>
      <c r="EX143" s="1365">
        <f t="shared" si="156"/>
        <v>413637.576</v>
      </c>
      <c r="EY143" s="1365">
        <f t="shared" si="157"/>
        <v>-247892.576</v>
      </c>
      <c r="FD143" s="1365"/>
      <c r="FF143" s="1372" t="s">
        <v>609</v>
      </c>
      <c r="FG143" s="1365">
        <v>165745000</v>
      </c>
      <c r="FH143" s="1365">
        <v>460164844</v>
      </c>
      <c r="FI143" s="1365">
        <v>460164844</v>
      </c>
      <c r="FJ143" s="1365">
        <v>-294419844</v>
      </c>
      <c r="FK143" s="1367">
        <f t="shared" si="158"/>
        <v>165745</v>
      </c>
      <c r="FL143" s="1367">
        <f t="shared" si="159"/>
        <v>460164.84399999998</v>
      </c>
      <c r="FM143" s="1367">
        <f t="shared" si="160"/>
        <v>460164.84399999998</v>
      </c>
      <c r="FN143" s="1367">
        <f t="shared" si="161"/>
        <v>-294419.84399999998</v>
      </c>
      <c r="FQ143" s="1364" t="s">
        <v>592</v>
      </c>
      <c r="FR143" s="1366">
        <v>47292805</v>
      </c>
      <c r="FS143" s="1365">
        <f t="shared" si="162"/>
        <v>47292.805</v>
      </c>
      <c r="FV143" s="1364" t="s">
        <v>476</v>
      </c>
      <c r="FW143" s="1366">
        <v>236779000</v>
      </c>
      <c r="FX143" s="1366">
        <v>128021000</v>
      </c>
      <c r="FY143" s="1366">
        <v>128021000</v>
      </c>
      <c r="FZ143" s="1366">
        <v>108758000</v>
      </c>
      <c r="GA143" s="1367">
        <f t="shared" si="163"/>
        <v>236779</v>
      </c>
      <c r="GB143" s="1367">
        <f t="shared" si="164"/>
        <v>128021</v>
      </c>
      <c r="GC143" s="1367">
        <f t="shared" si="165"/>
        <v>128021</v>
      </c>
      <c r="GD143" s="1367">
        <f t="shared" si="166"/>
        <v>108758</v>
      </c>
    </row>
    <row r="144" spans="1:186" ht="15" customHeight="1" x14ac:dyDescent="0.2">
      <c r="A144" s="1364" t="s">
        <v>407</v>
      </c>
      <c r="B144" s="1366">
        <v>2499111000</v>
      </c>
      <c r="C144" s="1366">
        <v>587996762</v>
      </c>
      <c r="D144" s="1366">
        <v>1911114238</v>
      </c>
      <c r="E144" s="1366">
        <v>587996762</v>
      </c>
      <c r="F144" s="1366">
        <f t="shared" si="122"/>
        <v>2586579.8849999998</v>
      </c>
      <c r="G144" s="1366">
        <f t="shared" si="123"/>
        <v>608576.64866999991</v>
      </c>
      <c r="H144" s="1366">
        <f t="shared" si="124"/>
        <v>1978003.2363299998</v>
      </c>
      <c r="I144" s="1366">
        <f t="shared" si="125"/>
        <v>608576.64866999991</v>
      </c>
      <c r="Q144" s="1364" t="s">
        <v>407</v>
      </c>
      <c r="R144" s="1366">
        <v>2499111000</v>
      </c>
      <c r="S144" s="1366">
        <v>587996762</v>
      </c>
      <c r="T144" s="1366">
        <v>1911114238</v>
      </c>
      <c r="U144" s="1366">
        <v>587996762</v>
      </c>
      <c r="V144" s="1365">
        <f t="shared" si="126"/>
        <v>2586579.8849999998</v>
      </c>
      <c r="W144" s="1365">
        <f t="shared" si="127"/>
        <v>608576.64866999991</v>
      </c>
      <c r="X144" s="1365">
        <f t="shared" si="128"/>
        <v>1978003.2363299998</v>
      </c>
      <c r="Y144" s="1365">
        <f t="shared" si="129"/>
        <v>608576.64866999991</v>
      </c>
      <c r="AG144" s="1364" t="s">
        <v>406</v>
      </c>
      <c r="AH144" s="1366">
        <v>2499111000</v>
      </c>
      <c r="AI144" s="1366">
        <v>1552383273</v>
      </c>
      <c r="AJ144" s="1366">
        <v>1552383273</v>
      </c>
      <c r="AK144" s="1366">
        <v>946727727</v>
      </c>
      <c r="AL144" s="1365">
        <f t="shared" si="130"/>
        <v>2586579.8849999998</v>
      </c>
      <c r="AM144" s="1365">
        <f t="shared" si="131"/>
        <v>1606716.687555</v>
      </c>
      <c r="AN144" s="1365">
        <f t="shared" si="132"/>
        <v>1606716.687555</v>
      </c>
      <c r="AO144" s="1365">
        <f t="shared" si="133"/>
        <v>979863.19744499982</v>
      </c>
      <c r="AW144" s="1364" t="s">
        <v>404</v>
      </c>
      <c r="AX144" s="1366">
        <v>15463357000</v>
      </c>
      <c r="AY144" s="1366">
        <v>7337591570</v>
      </c>
      <c r="AZ144" s="1366">
        <v>7337591570</v>
      </c>
      <c r="BA144" s="1366">
        <v>8125765430</v>
      </c>
      <c r="BB144" s="1365">
        <f t="shared" si="134"/>
        <v>16004574.494999999</v>
      </c>
      <c r="BC144" s="1365">
        <f t="shared" si="135"/>
        <v>7594407.2749499995</v>
      </c>
      <c r="BD144" s="1365">
        <f t="shared" si="136"/>
        <v>7594407.2749499995</v>
      </c>
      <c r="BE144" s="1365">
        <f t="shared" si="137"/>
        <v>8410167.2200499997</v>
      </c>
      <c r="BM144" s="1364" t="s">
        <v>811</v>
      </c>
      <c r="BN144" s="1365">
        <v>82914000</v>
      </c>
      <c r="BO144" s="1365">
        <v>0</v>
      </c>
      <c r="BP144" s="1365">
        <v>0</v>
      </c>
      <c r="BQ144" s="1365">
        <v>82914000</v>
      </c>
      <c r="BR144" s="1365">
        <f t="shared" si="138"/>
        <v>85815.989999999991</v>
      </c>
      <c r="BS144" s="1365">
        <f t="shared" si="139"/>
        <v>0</v>
      </c>
      <c r="BT144" s="1365">
        <f t="shared" si="140"/>
        <v>0</v>
      </c>
      <c r="BU144" s="1365">
        <f t="shared" si="141"/>
        <v>85815.989999999991</v>
      </c>
      <c r="CC144" s="1365" t="s">
        <v>872</v>
      </c>
      <c r="CD144" s="1365">
        <v>0</v>
      </c>
      <c r="CE144" s="1365">
        <v>0</v>
      </c>
      <c r="CF144" s="1365">
        <v>0</v>
      </c>
      <c r="CG144" s="1365">
        <v>0</v>
      </c>
      <c r="CH144" s="1365">
        <f t="shared" si="118"/>
        <v>0</v>
      </c>
      <c r="CI144" s="1365">
        <f t="shared" si="119"/>
        <v>0</v>
      </c>
      <c r="CJ144" s="1365">
        <f t="shared" si="120"/>
        <v>0</v>
      </c>
      <c r="CK144" s="1365">
        <f t="shared" si="121"/>
        <v>0</v>
      </c>
      <c r="CS144" s="1364" t="s">
        <v>912</v>
      </c>
      <c r="CT144" s="1366">
        <v>0</v>
      </c>
      <c r="CU144" s="1366">
        <v>107524774</v>
      </c>
      <c r="CV144" s="1366">
        <v>107524774</v>
      </c>
      <c r="CW144" s="1366">
        <v>-107524774</v>
      </c>
      <c r="CX144" s="1365">
        <f t="shared" si="142"/>
        <v>0</v>
      </c>
      <c r="CY144" s="1365">
        <f t="shared" si="143"/>
        <v>107524.774</v>
      </c>
      <c r="CZ144" s="1365">
        <f t="shared" si="144"/>
        <v>107524.774</v>
      </c>
      <c r="DA144" s="1365">
        <f t="shared" si="145"/>
        <v>-107524.774</v>
      </c>
      <c r="DJ144" s="1372" t="s">
        <v>912</v>
      </c>
      <c r="DK144" s="1365">
        <v>0</v>
      </c>
      <c r="DL144" s="1365">
        <v>128771290</v>
      </c>
      <c r="DM144" s="1365">
        <v>-128771290</v>
      </c>
      <c r="DN144" s="1365">
        <v>128771290</v>
      </c>
      <c r="DO144" s="1365">
        <f t="shared" si="146"/>
        <v>0</v>
      </c>
      <c r="DP144" s="1365">
        <f t="shared" si="147"/>
        <v>128771.29</v>
      </c>
      <c r="DQ144" s="1365">
        <f t="shared" si="148"/>
        <v>-128771.29</v>
      </c>
      <c r="DR144" s="1365">
        <f t="shared" si="149"/>
        <v>128771.29</v>
      </c>
      <c r="EA144" s="1364" t="s">
        <v>912</v>
      </c>
      <c r="EB144" s="1366">
        <v>0</v>
      </c>
      <c r="EC144" s="1366">
        <v>169256061</v>
      </c>
      <c r="ED144" s="1366">
        <v>169256061</v>
      </c>
      <c r="EE144" s="1366">
        <v>-169256061</v>
      </c>
      <c r="EF144" s="1377">
        <f t="shared" si="150"/>
        <v>0</v>
      </c>
      <c r="EG144" s="1377">
        <f t="shared" si="151"/>
        <v>169256.06099999999</v>
      </c>
      <c r="EH144" s="1377">
        <f t="shared" si="152"/>
        <v>169256.06099999999</v>
      </c>
      <c r="EI144" s="1377">
        <f t="shared" si="153"/>
        <v>-169256.06099999999</v>
      </c>
      <c r="EQ144" s="1364" t="s">
        <v>912</v>
      </c>
      <c r="ER144" s="1366">
        <v>0</v>
      </c>
      <c r="ES144" s="1366">
        <v>223925963</v>
      </c>
      <c r="ET144" s="1366">
        <v>-223925963</v>
      </c>
      <c r="EU144" s="1366">
        <v>223925963</v>
      </c>
      <c r="EV144" s="1365">
        <f t="shared" si="154"/>
        <v>0</v>
      </c>
      <c r="EW144" s="1365">
        <f t="shared" si="155"/>
        <v>223925.96299999999</v>
      </c>
      <c r="EX144" s="1365">
        <f t="shared" si="156"/>
        <v>223925.96299999999</v>
      </c>
      <c r="EY144" s="1365">
        <f t="shared" si="157"/>
        <v>-223925.96299999999</v>
      </c>
      <c r="FD144" s="1365"/>
      <c r="FF144" s="1372" t="s">
        <v>610</v>
      </c>
      <c r="FG144" s="1365">
        <v>165745000</v>
      </c>
      <c r="FH144" s="1365">
        <v>460164844</v>
      </c>
      <c r="FI144" s="1365">
        <v>460164844</v>
      </c>
      <c r="FJ144" s="1365">
        <v>-294419844</v>
      </c>
      <c r="FK144" s="1367">
        <f t="shared" si="158"/>
        <v>165745</v>
      </c>
      <c r="FL144" s="1367">
        <f t="shared" si="159"/>
        <v>460164.84399999998</v>
      </c>
      <c r="FM144" s="1367">
        <f t="shared" si="160"/>
        <v>460164.84399999998</v>
      </c>
      <c r="FN144" s="1367">
        <f t="shared" si="161"/>
        <v>-294419.84399999998</v>
      </c>
      <c r="FQ144" s="1364" t="s">
        <v>403</v>
      </c>
      <c r="FR144" s="1366">
        <v>1167844825</v>
      </c>
      <c r="FS144" s="1365">
        <f t="shared" si="162"/>
        <v>1167844.825</v>
      </c>
      <c r="FV144" s="1364" t="s">
        <v>588</v>
      </c>
      <c r="FW144" s="1366">
        <v>0</v>
      </c>
      <c r="FX144" s="1366">
        <v>0</v>
      </c>
      <c r="FY144" s="1366">
        <v>0</v>
      </c>
      <c r="FZ144" s="1366">
        <v>0</v>
      </c>
      <c r="GA144" s="1367">
        <f t="shared" si="163"/>
        <v>0</v>
      </c>
      <c r="GB144" s="1367">
        <f t="shared" si="164"/>
        <v>0</v>
      </c>
      <c r="GC144" s="1367">
        <f t="shared" si="165"/>
        <v>0</v>
      </c>
      <c r="GD144" s="1367">
        <f t="shared" si="166"/>
        <v>0</v>
      </c>
    </row>
    <row r="145" spans="1:186" ht="15" customHeight="1" x14ac:dyDescent="0.2">
      <c r="A145" s="1364" t="s">
        <v>593</v>
      </c>
      <c r="B145" s="1366">
        <v>2499111000</v>
      </c>
      <c r="C145" s="1366">
        <v>587996762</v>
      </c>
      <c r="D145" s="1366">
        <v>1911114238</v>
      </c>
      <c r="E145" s="1366">
        <v>587996762</v>
      </c>
      <c r="F145" s="1366">
        <f t="shared" si="122"/>
        <v>2586579.8849999998</v>
      </c>
      <c r="G145" s="1366">
        <f t="shared" si="123"/>
        <v>608576.64866999991</v>
      </c>
      <c r="H145" s="1366">
        <f t="shared" si="124"/>
        <v>1978003.2363299998</v>
      </c>
      <c r="I145" s="1366">
        <f t="shared" si="125"/>
        <v>608576.64866999991</v>
      </c>
      <c r="Q145" s="1364" t="s">
        <v>593</v>
      </c>
      <c r="R145" s="1366">
        <v>2499111000</v>
      </c>
      <c r="S145" s="1366">
        <v>587996762</v>
      </c>
      <c r="T145" s="1366">
        <v>1911114238</v>
      </c>
      <c r="U145" s="1366">
        <v>587996762</v>
      </c>
      <c r="V145" s="1365">
        <f t="shared" si="126"/>
        <v>2586579.8849999998</v>
      </c>
      <c r="W145" s="1365">
        <f t="shared" si="127"/>
        <v>608576.64866999991</v>
      </c>
      <c r="X145" s="1365">
        <f t="shared" si="128"/>
        <v>1978003.2363299998</v>
      </c>
      <c r="Y145" s="1365">
        <f t="shared" si="129"/>
        <v>608576.64866999991</v>
      </c>
      <c r="AG145" s="1364" t="s">
        <v>407</v>
      </c>
      <c r="AH145" s="1366">
        <v>2499111000</v>
      </c>
      <c r="AI145" s="1366">
        <v>1552383273</v>
      </c>
      <c r="AJ145" s="1366">
        <v>1552383273</v>
      </c>
      <c r="AK145" s="1366">
        <v>946727727</v>
      </c>
      <c r="AL145" s="1365">
        <f t="shared" si="130"/>
        <v>2586579.8849999998</v>
      </c>
      <c r="AM145" s="1365">
        <f t="shared" si="131"/>
        <v>1606716.687555</v>
      </c>
      <c r="AN145" s="1365">
        <f t="shared" si="132"/>
        <v>1606716.687555</v>
      </c>
      <c r="AO145" s="1365">
        <f t="shared" si="133"/>
        <v>979863.19744499982</v>
      </c>
      <c r="AW145" s="1364" t="s">
        <v>405</v>
      </c>
      <c r="AX145" s="1366">
        <v>15463357000</v>
      </c>
      <c r="AY145" s="1366">
        <v>7337591570</v>
      </c>
      <c r="AZ145" s="1366">
        <v>7337591570</v>
      </c>
      <c r="BA145" s="1366">
        <v>8125765430</v>
      </c>
      <c r="BB145" s="1365">
        <f t="shared" si="134"/>
        <v>16004574.494999999</v>
      </c>
      <c r="BC145" s="1365">
        <f t="shared" si="135"/>
        <v>7594407.2749499995</v>
      </c>
      <c r="BD145" s="1365">
        <f t="shared" si="136"/>
        <v>7594407.2749499995</v>
      </c>
      <c r="BE145" s="1365">
        <f t="shared" si="137"/>
        <v>8410167.2200499997</v>
      </c>
      <c r="BM145" s="1364" t="s">
        <v>873</v>
      </c>
      <c r="BN145" s="1365">
        <v>16508000</v>
      </c>
      <c r="BO145" s="1365">
        <v>0</v>
      </c>
      <c r="BP145" s="1365">
        <v>0</v>
      </c>
      <c r="BQ145" s="1365">
        <v>16508000</v>
      </c>
      <c r="BR145" s="1365">
        <f t="shared" si="138"/>
        <v>17085.78</v>
      </c>
      <c r="BS145" s="1365">
        <f t="shared" si="139"/>
        <v>0</v>
      </c>
      <c r="BT145" s="1365">
        <f t="shared" si="140"/>
        <v>0</v>
      </c>
      <c r="BU145" s="1365">
        <f t="shared" si="141"/>
        <v>17085.78</v>
      </c>
      <c r="CC145" s="1365" t="s">
        <v>590</v>
      </c>
      <c r="CD145" s="1365">
        <v>332151000</v>
      </c>
      <c r="CE145" s="1365">
        <v>59838701</v>
      </c>
      <c r="CF145" s="1365">
        <v>76788119</v>
      </c>
      <c r="CG145" s="1365">
        <v>255362881</v>
      </c>
      <c r="CH145" s="1365">
        <f t="shared" si="118"/>
        <v>343776.28499999997</v>
      </c>
      <c r="CI145" s="1365">
        <f t="shared" si="119"/>
        <v>61933.055535</v>
      </c>
      <c r="CJ145" s="1365">
        <f t="shared" si="120"/>
        <v>79475.703164999999</v>
      </c>
      <c r="CK145" s="1365">
        <f t="shared" si="121"/>
        <v>264300.58183499996</v>
      </c>
      <c r="CS145" s="1364" t="s">
        <v>918</v>
      </c>
      <c r="CT145" s="1366">
        <v>253028</v>
      </c>
      <c r="CU145" s="1366">
        <v>0</v>
      </c>
      <c r="CV145" s="1366">
        <v>0</v>
      </c>
      <c r="CW145" s="1366">
        <v>253028</v>
      </c>
      <c r="CX145" s="1365">
        <f t="shared" si="142"/>
        <v>253.02799999999999</v>
      </c>
      <c r="CY145" s="1365">
        <f t="shared" si="143"/>
        <v>0</v>
      </c>
      <c r="CZ145" s="1365">
        <f t="shared" si="144"/>
        <v>0</v>
      </c>
      <c r="DA145" s="1365">
        <f t="shared" si="145"/>
        <v>253.02799999999999</v>
      </c>
      <c r="DJ145" s="1372" t="s">
        <v>918</v>
      </c>
      <c r="DK145" s="1365">
        <v>253028</v>
      </c>
      <c r="DL145" s="1365">
        <v>0</v>
      </c>
      <c r="DM145" s="1365">
        <v>253028</v>
      </c>
      <c r="DN145" s="1365">
        <v>0</v>
      </c>
      <c r="DO145" s="1365">
        <f t="shared" si="146"/>
        <v>253.02799999999999</v>
      </c>
      <c r="DP145" s="1365">
        <f t="shared" si="147"/>
        <v>0</v>
      </c>
      <c r="DQ145" s="1365">
        <f t="shared" si="148"/>
        <v>253.02799999999999</v>
      </c>
      <c r="DR145" s="1365">
        <f t="shared" si="149"/>
        <v>0</v>
      </c>
      <c r="EA145" s="1364" t="s">
        <v>918</v>
      </c>
      <c r="EB145" s="1366">
        <v>253028</v>
      </c>
      <c r="EC145" s="1366">
        <v>0</v>
      </c>
      <c r="ED145" s="1366">
        <v>0</v>
      </c>
      <c r="EE145" s="1366">
        <v>253028</v>
      </c>
      <c r="EF145" s="1377">
        <f t="shared" si="150"/>
        <v>253.02799999999999</v>
      </c>
      <c r="EG145" s="1377">
        <f t="shared" si="151"/>
        <v>0</v>
      </c>
      <c r="EH145" s="1377">
        <f t="shared" si="152"/>
        <v>0</v>
      </c>
      <c r="EI145" s="1377">
        <f t="shared" si="153"/>
        <v>253.02799999999999</v>
      </c>
      <c r="EQ145" s="1364" t="s">
        <v>918</v>
      </c>
      <c r="ER145" s="1366">
        <v>253028</v>
      </c>
      <c r="ES145" s="1366">
        <v>0</v>
      </c>
      <c r="ET145" s="1366">
        <v>253028</v>
      </c>
      <c r="EU145" s="1366">
        <v>0</v>
      </c>
      <c r="EV145" s="1365">
        <f t="shared" si="154"/>
        <v>253.02799999999999</v>
      </c>
      <c r="EW145" s="1365">
        <f t="shared" si="155"/>
        <v>0</v>
      </c>
      <c r="EX145" s="1365">
        <f t="shared" si="156"/>
        <v>0</v>
      </c>
      <c r="EY145" s="1365">
        <f t="shared" si="157"/>
        <v>253.02799999999999</v>
      </c>
      <c r="FD145" s="1365"/>
      <c r="FF145" s="1372" t="s">
        <v>912</v>
      </c>
      <c r="FG145" s="1365">
        <v>0</v>
      </c>
      <c r="FH145" s="1365">
        <v>259437123</v>
      </c>
      <c r="FI145" s="1365">
        <v>259437123</v>
      </c>
      <c r="FJ145" s="1365">
        <v>-259437123</v>
      </c>
      <c r="FK145" s="1367">
        <f t="shared" si="158"/>
        <v>0</v>
      </c>
      <c r="FL145" s="1367">
        <f t="shared" si="159"/>
        <v>259437.12299999999</v>
      </c>
      <c r="FM145" s="1367">
        <f t="shared" si="160"/>
        <v>259437.12299999999</v>
      </c>
      <c r="FN145" s="1367">
        <f t="shared" si="161"/>
        <v>-259437.12299999999</v>
      </c>
      <c r="FQ145" s="1364" t="s">
        <v>404</v>
      </c>
      <c r="FR145" s="1366">
        <v>231368715</v>
      </c>
      <c r="FS145" s="1365">
        <f t="shared" si="162"/>
        <v>231368.715</v>
      </c>
      <c r="FV145" s="1364" t="s">
        <v>897</v>
      </c>
      <c r="FW145" s="1366">
        <v>128021000</v>
      </c>
      <c r="FX145" s="1366">
        <v>128021000</v>
      </c>
      <c r="FY145" s="1366">
        <v>128021000</v>
      </c>
      <c r="FZ145" s="1366">
        <v>0</v>
      </c>
      <c r="GA145" s="1367">
        <f t="shared" si="163"/>
        <v>128021</v>
      </c>
      <c r="GB145" s="1367">
        <f t="shared" si="164"/>
        <v>128021</v>
      </c>
      <c r="GC145" s="1367">
        <f t="shared" si="165"/>
        <v>128021</v>
      </c>
      <c r="GD145" s="1367">
        <f t="shared" si="166"/>
        <v>0</v>
      </c>
    </row>
    <row r="146" spans="1:186" ht="15" customHeight="1" x14ac:dyDescent="0.2">
      <c r="A146" s="1364" t="s">
        <v>408</v>
      </c>
      <c r="B146" s="1366">
        <v>10000</v>
      </c>
      <c r="C146" s="1366">
        <v>456496062</v>
      </c>
      <c r="D146" s="1366">
        <v>-456486062</v>
      </c>
      <c r="E146" s="1366">
        <v>456496062</v>
      </c>
      <c r="F146" s="1366">
        <f t="shared" si="122"/>
        <v>10.35</v>
      </c>
      <c r="G146" s="1366">
        <f t="shared" si="123"/>
        <v>472473.42416999995</v>
      </c>
      <c r="H146" s="1366">
        <f t="shared" si="124"/>
        <v>-472463.07416999992</v>
      </c>
      <c r="I146" s="1366">
        <f t="shared" si="125"/>
        <v>472473.42416999995</v>
      </c>
      <c r="Q146" s="1364" t="s">
        <v>408</v>
      </c>
      <c r="R146" s="1366">
        <v>10000</v>
      </c>
      <c r="S146" s="1366">
        <v>457645078</v>
      </c>
      <c r="T146" s="1366">
        <v>-457635078</v>
      </c>
      <c r="U146" s="1366">
        <v>457645078</v>
      </c>
      <c r="V146" s="1365">
        <f t="shared" si="126"/>
        <v>10.35</v>
      </c>
      <c r="W146" s="1365">
        <f t="shared" si="127"/>
        <v>473662.65572999994</v>
      </c>
      <c r="X146" s="1365">
        <f t="shared" si="128"/>
        <v>-473652.30572999996</v>
      </c>
      <c r="Y146" s="1365">
        <f t="shared" si="129"/>
        <v>473662.65572999994</v>
      </c>
      <c r="AG146" s="1364" t="s">
        <v>593</v>
      </c>
      <c r="AH146" s="1366">
        <v>2499111000</v>
      </c>
      <c r="AI146" s="1366">
        <v>1552383273</v>
      </c>
      <c r="AJ146" s="1366">
        <v>1552383273</v>
      </c>
      <c r="AK146" s="1366">
        <v>946727727</v>
      </c>
      <c r="AL146" s="1365">
        <f t="shared" si="130"/>
        <v>2586579.8849999998</v>
      </c>
      <c r="AM146" s="1365">
        <f t="shared" si="131"/>
        <v>1606716.687555</v>
      </c>
      <c r="AN146" s="1365">
        <f t="shared" si="132"/>
        <v>1606716.687555</v>
      </c>
      <c r="AO146" s="1365">
        <f t="shared" si="133"/>
        <v>979863.19744499982</v>
      </c>
      <c r="AW146" s="1364" t="s">
        <v>406</v>
      </c>
      <c r="AX146" s="1366">
        <v>2499111000</v>
      </c>
      <c r="AY146" s="1366">
        <v>1625202421</v>
      </c>
      <c r="AZ146" s="1366">
        <v>1625202421</v>
      </c>
      <c r="BA146" s="1366">
        <v>873908579</v>
      </c>
      <c r="BB146" s="1365">
        <f t="shared" si="134"/>
        <v>2586579.8849999998</v>
      </c>
      <c r="BC146" s="1365">
        <f t="shared" si="135"/>
        <v>1682084.5057349999</v>
      </c>
      <c r="BD146" s="1365">
        <f t="shared" si="136"/>
        <v>1682084.5057349999</v>
      </c>
      <c r="BE146" s="1365">
        <f t="shared" si="137"/>
        <v>904495.379265</v>
      </c>
      <c r="BM146" s="1364" t="s">
        <v>402</v>
      </c>
      <c r="BN146" s="1365">
        <v>232729000</v>
      </c>
      <c r="BO146" s="1365">
        <v>8552500</v>
      </c>
      <c r="BP146" s="1365">
        <v>13497000</v>
      </c>
      <c r="BQ146" s="1365">
        <v>219232000</v>
      </c>
      <c r="BR146" s="1365">
        <f t="shared" si="138"/>
        <v>240874.51499999998</v>
      </c>
      <c r="BS146" s="1365">
        <f t="shared" si="139"/>
        <v>8851.8374999999996</v>
      </c>
      <c r="BT146" s="1365">
        <f t="shared" si="140"/>
        <v>13969.394999999999</v>
      </c>
      <c r="BU146" s="1365">
        <f t="shared" si="141"/>
        <v>226905.12</v>
      </c>
      <c r="CC146" s="1365" t="s">
        <v>811</v>
      </c>
      <c r="CD146" s="1365">
        <v>82914000</v>
      </c>
      <c r="CE146" s="1365">
        <v>50929201</v>
      </c>
      <c r="CF146" s="1365">
        <v>50929201</v>
      </c>
      <c r="CG146" s="1365">
        <v>31984799</v>
      </c>
      <c r="CH146" s="1365">
        <f t="shared" si="118"/>
        <v>85815.989999999991</v>
      </c>
      <c r="CI146" s="1365">
        <f t="shared" si="119"/>
        <v>52711.723034999995</v>
      </c>
      <c r="CJ146" s="1365">
        <f t="shared" si="120"/>
        <v>52711.723034999995</v>
      </c>
      <c r="CK146" s="1365">
        <f t="shared" si="121"/>
        <v>33104.266964999995</v>
      </c>
      <c r="CS146" s="1364" t="s">
        <v>919</v>
      </c>
      <c r="CT146" s="1366">
        <v>102972</v>
      </c>
      <c r="CU146" s="1366">
        <v>0</v>
      </c>
      <c r="CV146" s="1366">
        <v>0</v>
      </c>
      <c r="CW146" s="1366">
        <v>102972</v>
      </c>
      <c r="CX146" s="1365">
        <f t="shared" si="142"/>
        <v>102.97199999999999</v>
      </c>
      <c r="CY146" s="1365">
        <f t="shared" si="143"/>
        <v>0</v>
      </c>
      <c r="CZ146" s="1365">
        <f t="shared" si="144"/>
        <v>0</v>
      </c>
      <c r="DA146" s="1365">
        <f t="shared" si="145"/>
        <v>102.97199999999999</v>
      </c>
      <c r="DJ146" s="1372" t="s">
        <v>919</v>
      </c>
      <c r="DK146" s="1365">
        <v>102972</v>
      </c>
      <c r="DL146" s="1365">
        <v>0</v>
      </c>
      <c r="DM146" s="1365">
        <v>102972</v>
      </c>
      <c r="DN146" s="1365">
        <v>0</v>
      </c>
      <c r="DO146" s="1365">
        <f t="shared" si="146"/>
        <v>102.97199999999999</v>
      </c>
      <c r="DP146" s="1365">
        <f t="shared" si="147"/>
        <v>0</v>
      </c>
      <c r="DQ146" s="1365">
        <f t="shared" si="148"/>
        <v>102.97199999999999</v>
      </c>
      <c r="DR146" s="1365">
        <f t="shared" si="149"/>
        <v>0</v>
      </c>
      <c r="EA146" s="1364" t="s">
        <v>919</v>
      </c>
      <c r="EB146" s="1366">
        <v>102972</v>
      </c>
      <c r="EC146" s="1366">
        <v>0</v>
      </c>
      <c r="ED146" s="1366">
        <v>0</v>
      </c>
      <c r="EE146" s="1366">
        <v>102972</v>
      </c>
      <c r="EF146" s="1377">
        <f t="shared" si="150"/>
        <v>102.97199999999999</v>
      </c>
      <c r="EG146" s="1377">
        <f t="shared" si="151"/>
        <v>0</v>
      </c>
      <c r="EH146" s="1377">
        <f t="shared" si="152"/>
        <v>0</v>
      </c>
      <c r="EI146" s="1377">
        <f t="shared" si="153"/>
        <v>102.97199999999999</v>
      </c>
      <c r="EQ146" s="1364" t="s">
        <v>919</v>
      </c>
      <c r="ER146" s="1366">
        <v>102972</v>
      </c>
      <c r="ES146" s="1366">
        <v>0</v>
      </c>
      <c r="ET146" s="1366">
        <v>102972</v>
      </c>
      <c r="EU146" s="1366">
        <v>0</v>
      </c>
      <c r="EV146" s="1365">
        <f t="shared" si="154"/>
        <v>102.97199999999999</v>
      </c>
      <c r="EW146" s="1365">
        <f t="shared" si="155"/>
        <v>0</v>
      </c>
      <c r="EX146" s="1365">
        <f t="shared" si="156"/>
        <v>0</v>
      </c>
      <c r="EY146" s="1365">
        <f t="shared" si="157"/>
        <v>102.97199999999999</v>
      </c>
      <c r="FF146" s="1372" t="s">
        <v>918</v>
      </c>
      <c r="FG146" s="1365">
        <v>253028</v>
      </c>
      <c r="FH146" s="1365">
        <v>11016108</v>
      </c>
      <c r="FI146" s="1365">
        <v>11016108</v>
      </c>
      <c r="FJ146" s="1365">
        <v>-10763080</v>
      </c>
      <c r="FK146" s="1367">
        <f t="shared" si="158"/>
        <v>253.02799999999999</v>
      </c>
      <c r="FL146" s="1367">
        <f t="shared" si="159"/>
        <v>11016.108</v>
      </c>
      <c r="FM146" s="1367">
        <f t="shared" si="160"/>
        <v>11016.108</v>
      </c>
      <c r="FN146" s="1367">
        <f t="shared" si="161"/>
        <v>-10763.08</v>
      </c>
      <c r="FQ146" s="1364" t="s">
        <v>405</v>
      </c>
      <c r="FR146" s="1366">
        <v>231368715</v>
      </c>
      <c r="FS146" s="1365">
        <f t="shared" si="162"/>
        <v>231368.715</v>
      </c>
      <c r="FV146" s="1364" t="s">
        <v>589</v>
      </c>
      <c r="FW146" s="1366">
        <v>75758000</v>
      </c>
      <c r="FX146" s="1366">
        <v>0</v>
      </c>
      <c r="FY146" s="1366">
        <v>0</v>
      </c>
      <c r="FZ146" s="1366">
        <v>75758000</v>
      </c>
      <c r="GA146" s="1367">
        <f t="shared" si="163"/>
        <v>75758</v>
      </c>
      <c r="GB146" s="1367">
        <f t="shared" si="164"/>
        <v>0</v>
      </c>
      <c r="GC146" s="1367">
        <f t="shared" si="165"/>
        <v>0</v>
      </c>
      <c r="GD146" s="1367">
        <f t="shared" si="166"/>
        <v>75758</v>
      </c>
    </row>
    <row r="147" spans="1:186" ht="15" customHeight="1" x14ac:dyDescent="0.2">
      <c r="F147" s="1366">
        <f t="shared" si="122"/>
        <v>0</v>
      </c>
      <c r="G147" s="1366">
        <f t="shared" si="123"/>
        <v>0</v>
      </c>
      <c r="H147" s="1366">
        <f t="shared" si="124"/>
        <v>0</v>
      </c>
      <c r="I147" s="1366">
        <f t="shared" si="125"/>
        <v>0</v>
      </c>
      <c r="AG147" s="1364" t="s">
        <v>408</v>
      </c>
      <c r="AH147" s="1366">
        <v>457646000</v>
      </c>
      <c r="AI147" s="1366">
        <v>457645078</v>
      </c>
      <c r="AJ147" s="1366">
        <v>457645078</v>
      </c>
      <c r="AK147" s="1366">
        <v>922</v>
      </c>
      <c r="AL147" s="1365">
        <f t="shared" si="130"/>
        <v>473663.61</v>
      </c>
      <c r="AM147" s="1365">
        <f t="shared" si="131"/>
        <v>473662.65572999994</v>
      </c>
      <c r="AN147" s="1365">
        <f t="shared" si="132"/>
        <v>473662.65572999994</v>
      </c>
      <c r="AO147" s="1365">
        <f t="shared" si="133"/>
        <v>0.95426999999999995</v>
      </c>
      <c r="AW147" s="1364" t="s">
        <v>407</v>
      </c>
      <c r="AX147" s="1366">
        <v>2499111000</v>
      </c>
      <c r="AY147" s="1366">
        <v>1625202421</v>
      </c>
      <c r="AZ147" s="1366">
        <v>1625202421</v>
      </c>
      <c r="BA147" s="1366">
        <v>873908579</v>
      </c>
      <c r="BB147" s="1365">
        <f t="shared" si="134"/>
        <v>2586579.8849999998</v>
      </c>
      <c r="BC147" s="1365">
        <f t="shared" si="135"/>
        <v>1682084.5057349999</v>
      </c>
      <c r="BD147" s="1365">
        <f t="shared" si="136"/>
        <v>1682084.5057349999</v>
      </c>
      <c r="BE147" s="1365">
        <f t="shared" si="137"/>
        <v>904495.379265</v>
      </c>
      <c r="BM147" s="1364" t="s">
        <v>592</v>
      </c>
      <c r="BN147" s="1365">
        <v>228589000</v>
      </c>
      <c r="BO147" s="1365">
        <v>4412500</v>
      </c>
      <c r="BP147" s="1365">
        <v>9357000</v>
      </c>
      <c r="BQ147" s="1365">
        <v>219232000</v>
      </c>
      <c r="BR147" s="1365">
        <f t="shared" si="138"/>
        <v>236589.61499999999</v>
      </c>
      <c r="BS147" s="1365">
        <f t="shared" si="139"/>
        <v>4566.9375</v>
      </c>
      <c r="BT147" s="1365">
        <f t="shared" si="140"/>
        <v>9684.494999999999</v>
      </c>
      <c r="BU147" s="1365">
        <f t="shared" si="141"/>
        <v>226905.12</v>
      </c>
      <c r="CC147" s="1365" t="s">
        <v>873</v>
      </c>
      <c r="CD147" s="1365">
        <v>16508000</v>
      </c>
      <c r="CE147" s="1365">
        <v>0</v>
      </c>
      <c r="CF147" s="1365">
        <v>0</v>
      </c>
      <c r="CG147" s="1365">
        <v>16508000</v>
      </c>
      <c r="CH147" s="1365">
        <f t="shared" si="118"/>
        <v>17085.78</v>
      </c>
      <c r="CI147" s="1365">
        <f t="shared" si="119"/>
        <v>0</v>
      </c>
      <c r="CJ147" s="1365">
        <f t="shared" si="120"/>
        <v>0</v>
      </c>
      <c r="CK147" s="1365">
        <f t="shared" si="121"/>
        <v>17085.78</v>
      </c>
      <c r="CS147" s="1364" t="s">
        <v>920</v>
      </c>
      <c r="CT147" s="1366">
        <v>165389000</v>
      </c>
      <c r="CU147" s="1366">
        <v>189711613</v>
      </c>
      <c r="CV147" s="1366">
        <v>189711613</v>
      </c>
      <c r="CW147" s="1366">
        <v>-24322613</v>
      </c>
      <c r="CX147" s="1365">
        <f t="shared" si="142"/>
        <v>165389</v>
      </c>
      <c r="CY147" s="1365">
        <f t="shared" si="143"/>
        <v>189711.61300000001</v>
      </c>
      <c r="CZ147" s="1365">
        <f t="shared" si="144"/>
        <v>189711.61300000001</v>
      </c>
      <c r="DA147" s="1365">
        <f t="shared" si="145"/>
        <v>-24322.613000000001</v>
      </c>
      <c r="DJ147" s="1372" t="s">
        <v>920</v>
      </c>
      <c r="DK147" s="1365">
        <v>165389000</v>
      </c>
      <c r="DL147" s="1365">
        <v>189711613</v>
      </c>
      <c r="DM147" s="1365">
        <v>-24322613</v>
      </c>
      <c r="DN147" s="1365">
        <v>189711613</v>
      </c>
      <c r="DO147" s="1365">
        <f t="shared" si="146"/>
        <v>165389</v>
      </c>
      <c r="DP147" s="1365">
        <f t="shared" si="147"/>
        <v>189711.61300000001</v>
      </c>
      <c r="DQ147" s="1365">
        <f t="shared" si="148"/>
        <v>-24322.613000000001</v>
      </c>
      <c r="DR147" s="1365">
        <f t="shared" si="149"/>
        <v>189711.61300000001</v>
      </c>
      <c r="EA147" s="1364" t="s">
        <v>920</v>
      </c>
      <c r="EB147" s="1366">
        <v>165389000</v>
      </c>
      <c r="EC147" s="1366">
        <v>189711613</v>
      </c>
      <c r="ED147" s="1366">
        <v>189711613</v>
      </c>
      <c r="EE147" s="1366">
        <v>-24322613</v>
      </c>
      <c r="EF147" s="1377">
        <f t="shared" si="150"/>
        <v>165389</v>
      </c>
      <c r="EG147" s="1377">
        <f t="shared" si="151"/>
        <v>189711.61300000001</v>
      </c>
      <c r="EH147" s="1377">
        <f t="shared" si="152"/>
        <v>189711.61300000001</v>
      </c>
      <c r="EI147" s="1377">
        <f t="shared" si="153"/>
        <v>-24322.613000000001</v>
      </c>
      <c r="EQ147" s="1364" t="s">
        <v>920</v>
      </c>
      <c r="ER147" s="1366">
        <v>165389000</v>
      </c>
      <c r="ES147" s="1366">
        <v>189711613</v>
      </c>
      <c r="ET147" s="1366">
        <v>-24322613</v>
      </c>
      <c r="EU147" s="1366">
        <v>189711613</v>
      </c>
      <c r="EV147" s="1365">
        <f t="shared" si="154"/>
        <v>165389</v>
      </c>
      <c r="EW147" s="1365">
        <f t="shared" si="155"/>
        <v>189711.61300000001</v>
      </c>
      <c r="EX147" s="1365">
        <f t="shared" si="156"/>
        <v>189711.61300000001</v>
      </c>
      <c r="EY147" s="1365">
        <f t="shared" si="157"/>
        <v>-24322.613000000001</v>
      </c>
      <c r="FF147" s="1372" t="s">
        <v>919</v>
      </c>
      <c r="FG147" s="1365">
        <v>102972</v>
      </c>
      <c r="FH147" s="1365">
        <v>0</v>
      </c>
      <c r="FI147" s="1365">
        <v>0</v>
      </c>
      <c r="FJ147" s="1365">
        <v>102972</v>
      </c>
      <c r="FK147" s="1367">
        <f t="shared" si="158"/>
        <v>102.97199999999999</v>
      </c>
      <c r="FL147" s="1367">
        <f t="shared" si="159"/>
        <v>0</v>
      </c>
      <c r="FM147" s="1367">
        <f t="shared" si="160"/>
        <v>0</v>
      </c>
      <c r="FN147" s="1367">
        <f t="shared" si="161"/>
        <v>102.97199999999999</v>
      </c>
      <c r="FQ147" s="1364" t="s">
        <v>406</v>
      </c>
      <c r="FR147" s="1366">
        <v>936476110</v>
      </c>
      <c r="FS147" s="1365">
        <f t="shared" si="162"/>
        <v>936476.11</v>
      </c>
      <c r="FV147" s="1364" t="s">
        <v>792</v>
      </c>
      <c r="FW147" s="1366">
        <v>33000000</v>
      </c>
      <c r="FX147" s="1366">
        <v>0</v>
      </c>
      <c r="FY147" s="1366">
        <v>0</v>
      </c>
      <c r="FZ147" s="1366">
        <v>33000000</v>
      </c>
      <c r="GA147" s="1367">
        <f t="shared" si="163"/>
        <v>33000</v>
      </c>
      <c r="GB147" s="1367">
        <f t="shared" si="164"/>
        <v>0</v>
      </c>
      <c r="GC147" s="1367">
        <f t="shared" si="165"/>
        <v>0</v>
      </c>
      <c r="GD147" s="1367">
        <f t="shared" si="166"/>
        <v>33000</v>
      </c>
    </row>
    <row r="148" spans="1:186" ht="15" customHeight="1" x14ac:dyDescent="0.2">
      <c r="AW148" s="1364" t="s">
        <v>593</v>
      </c>
      <c r="AX148" s="1366">
        <v>2499111000</v>
      </c>
      <c r="AY148" s="1366">
        <v>1625202421</v>
      </c>
      <c r="AZ148" s="1366">
        <v>1625202421</v>
      </c>
      <c r="BA148" s="1366">
        <v>873908579</v>
      </c>
      <c r="BB148" s="1365">
        <f t="shared" si="134"/>
        <v>2586579.8849999998</v>
      </c>
      <c r="BC148" s="1365">
        <f t="shared" si="135"/>
        <v>1682084.5057349999</v>
      </c>
      <c r="BD148" s="1365">
        <f t="shared" si="136"/>
        <v>1682084.5057349999</v>
      </c>
      <c r="BE148" s="1365">
        <f t="shared" si="137"/>
        <v>904495.379265</v>
      </c>
      <c r="BM148" s="1364" t="s">
        <v>800</v>
      </c>
      <c r="BN148" s="1365">
        <v>4140000</v>
      </c>
      <c r="BO148" s="1365">
        <v>4140000</v>
      </c>
      <c r="BP148" s="1365">
        <v>4140000</v>
      </c>
      <c r="BQ148" s="1365">
        <v>0</v>
      </c>
      <c r="BR148" s="1365">
        <f t="shared" si="138"/>
        <v>4284.8999999999996</v>
      </c>
      <c r="BS148" s="1365">
        <f t="shared" si="139"/>
        <v>4284.8999999999996</v>
      </c>
      <c r="BT148" s="1365">
        <f t="shared" si="140"/>
        <v>4284.8999999999996</v>
      </c>
      <c r="BU148" s="1365">
        <f t="shared" si="141"/>
        <v>0</v>
      </c>
      <c r="CC148" s="1365" t="s">
        <v>402</v>
      </c>
      <c r="CD148" s="1365">
        <v>232729000</v>
      </c>
      <c r="CE148" s="1365">
        <v>8909500</v>
      </c>
      <c r="CF148" s="1365">
        <v>25858918</v>
      </c>
      <c r="CG148" s="1365">
        <v>206870082</v>
      </c>
      <c r="CH148" s="1365">
        <f t="shared" si="118"/>
        <v>240874.51499999998</v>
      </c>
      <c r="CI148" s="1365">
        <f t="shared" si="119"/>
        <v>9221.3324999999986</v>
      </c>
      <c r="CJ148" s="1365">
        <f t="shared" si="120"/>
        <v>26763.98013</v>
      </c>
      <c r="CK148" s="1365">
        <f t="shared" si="121"/>
        <v>214110.53486999997</v>
      </c>
      <c r="CS148" s="1364" t="s">
        <v>871</v>
      </c>
      <c r="CT148" s="1366">
        <v>0</v>
      </c>
      <c r="CU148" s="1366">
        <v>0</v>
      </c>
      <c r="CV148" s="1366">
        <v>0</v>
      </c>
      <c r="CW148" s="1366">
        <v>0</v>
      </c>
      <c r="CX148" s="1365">
        <f t="shared" si="142"/>
        <v>0</v>
      </c>
      <c r="CY148" s="1365">
        <f t="shared" si="143"/>
        <v>0</v>
      </c>
      <c r="CZ148" s="1365">
        <f t="shared" si="144"/>
        <v>0</v>
      </c>
      <c r="DA148" s="1365">
        <f t="shared" si="145"/>
        <v>0</v>
      </c>
      <c r="DJ148" s="1372" t="s">
        <v>871</v>
      </c>
      <c r="DK148" s="1365">
        <v>0</v>
      </c>
      <c r="DL148" s="1365">
        <v>0</v>
      </c>
      <c r="DM148" s="1365">
        <v>0</v>
      </c>
      <c r="DN148" s="1365">
        <v>0</v>
      </c>
      <c r="DO148" s="1365">
        <f t="shared" si="146"/>
        <v>0</v>
      </c>
      <c r="DP148" s="1365">
        <f t="shared" si="147"/>
        <v>0</v>
      </c>
      <c r="DQ148" s="1365">
        <f t="shared" si="148"/>
        <v>0</v>
      </c>
      <c r="DR148" s="1365">
        <f t="shared" si="149"/>
        <v>0</v>
      </c>
      <c r="EA148" s="1364" t="s">
        <v>871</v>
      </c>
      <c r="EB148" s="1366">
        <v>0</v>
      </c>
      <c r="EC148" s="1366">
        <v>0</v>
      </c>
      <c r="ED148" s="1366">
        <v>0</v>
      </c>
      <c r="EE148" s="1366">
        <v>0</v>
      </c>
      <c r="EF148" s="1377">
        <f t="shared" si="150"/>
        <v>0</v>
      </c>
      <c r="EG148" s="1377">
        <f t="shared" si="151"/>
        <v>0</v>
      </c>
      <c r="EH148" s="1377">
        <f t="shared" si="152"/>
        <v>0</v>
      </c>
      <c r="EI148" s="1377">
        <f t="shared" si="153"/>
        <v>0</v>
      </c>
      <c r="EQ148" s="1364" t="s">
        <v>871</v>
      </c>
      <c r="ER148" s="1366">
        <v>0</v>
      </c>
      <c r="ES148" s="1366">
        <v>0</v>
      </c>
      <c r="ET148" s="1366">
        <v>0</v>
      </c>
      <c r="EU148" s="1366">
        <v>0</v>
      </c>
      <c r="EV148" s="1365">
        <f t="shared" si="154"/>
        <v>0</v>
      </c>
      <c r="EW148" s="1365">
        <f t="shared" si="155"/>
        <v>0</v>
      </c>
      <c r="EX148" s="1365">
        <f t="shared" si="156"/>
        <v>0</v>
      </c>
      <c r="EY148" s="1365">
        <f t="shared" si="157"/>
        <v>0</v>
      </c>
      <c r="FF148" s="1372" t="s">
        <v>920</v>
      </c>
      <c r="FG148" s="1365">
        <v>165389000</v>
      </c>
      <c r="FH148" s="1365">
        <v>189711613</v>
      </c>
      <c r="FI148" s="1365">
        <v>189711613</v>
      </c>
      <c r="FJ148" s="1365">
        <v>-24322613</v>
      </c>
      <c r="FK148" s="1367">
        <f t="shared" si="158"/>
        <v>165389</v>
      </c>
      <c r="FL148" s="1367">
        <f t="shared" si="159"/>
        <v>189711.61300000001</v>
      </c>
      <c r="FM148" s="1367">
        <f t="shared" si="160"/>
        <v>189711.61300000001</v>
      </c>
      <c r="FN148" s="1367">
        <f t="shared" si="161"/>
        <v>-24322.613000000001</v>
      </c>
      <c r="FQ148" s="1364" t="s">
        <v>407</v>
      </c>
      <c r="FR148" s="1366">
        <v>936476110</v>
      </c>
      <c r="FS148" s="1365">
        <f t="shared" si="162"/>
        <v>936476.11</v>
      </c>
      <c r="FV148" s="1364" t="s">
        <v>609</v>
      </c>
      <c r="FW148" s="1366">
        <v>364113000</v>
      </c>
      <c r="FX148" s="1366">
        <v>508177302</v>
      </c>
      <c r="FY148" s="1366">
        <v>508490754</v>
      </c>
      <c r="FZ148" s="1366">
        <v>-144377754</v>
      </c>
      <c r="GA148" s="1367">
        <f t="shared" si="163"/>
        <v>364113</v>
      </c>
      <c r="GB148" s="1367">
        <f t="shared" si="164"/>
        <v>508177.30200000003</v>
      </c>
      <c r="GC148" s="1367">
        <f t="shared" si="165"/>
        <v>508490.75400000002</v>
      </c>
      <c r="GD148" s="1367">
        <f t="shared" si="166"/>
        <v>-144377.75399999999</v>
      </c>
    </row>
    <row r="149" spans="1:186" ht="15" customHeight="1" x14ac:dyDescent="0.2">
      <c r="AW149" s="1364" t="s">
        <v>408</v>
      </c>
      <c r="AX149" s="1366">
        <v>457646000</v>
      </c>
      <c r="AY149" s="1366">
        <v>457645078</v>
      </c>
      <c r="AZ149" s="1366">
        <v>457645078</v>
      </c>
      <c r="BA149" s="1366">
        <v>922</v>
      </c>
      <c r="BB149" s="1365">
        <f t="shared" si="134"/>
        <v>473663.61</v>
      </c>
      <c r="BC149" s="1365">
        <f t="shared" si="135"/>
        <v>473662.65572999994</v>
      </c>
      <c r="BD149" s="1365">
        <f t="shared" si="136"/>
        <v>473662.65572999994</v>
      </c>
      <c r="BE149" s="1365">
        <f t="shared" si="137"/>
        <v>0.95426999999999995</v>
      </c>
      <c r="BM149" s="1364" t="s">
        <v>403</v>
      </c>
      <c r="BN149" s="1365">
        <v>18420114000</v>
      </c>
      <c r="BO149" s="1365">
        <v>9420439069</v>
      </c>
      <c r="BP149" s="1365">
        <v>9420439069</v>
      </c>
      <c r="BQ149" s="1365">
        <v>8999674931</v>
      </c>
      <c r="BR149" s="1365">
        <f t="shared" si="138"/>
        <v>19064817.989999998</v>
      </c>
      <c r="BS149" s="1365">
        <f t="shared" si="139"/>
        <v>9750154.4364149999</v>
      </c>
      <c r="BT149" s="1365">
        <f t="shared" si="140"/>
        <v>9750154.4364149999</v>
      </c>
      <c r="BU149" s="1365">
        <f t="shared" si="141"/>
        <v>9314663.5535849985</v>
      </c>
      <c r="CC149" s="1365" t="s">
        <v>592</v>
      </c>
      <c r="CD149" s="1365">
        <v>228589000</v>
      </c>
      <c r="CE149" s="1365">
        <v>4769500</v>
      </c>
      <c r="CF149" s="1365">
        <v>21718918</v>
      </c>
      <c r="CG149" s="1365">
        <v>206870082</v>
      </c>
      <c r="CH149" s="1365">
        <f t="shared" si="118"/>
        <v>236589.61499999999</v>
      </c>
      <c r="CI149" s="1365">
        <f t="shared" si="119"/>
        <v>4936.4324999999999</v>
      </c>
      <c r="CJ149" s="1365">
        <f t="shared" si="120"/>
        <v>22479.080129999998</v>
      </c>
      <c r="CK149" s="1365">
        <f t="shared" si="121"/>
        <v>214110.53486999997</v>
      </c>
      <c r="CS149" s="1364" t="s">
        <v>872</v>
      </c>
      <c r="CT149" s="1366">
        <v>0</v>
      </c>
      <c r="CU149" s="1366">
        <v>0</v>
      </c>
      <c r="CV149" s="1366">
        <v>0</v>
      </c>
      <c r="CW149" s="1366">
        <v>0</v>
      </c>
      <c r="CX149" s="1365">
        <f t="shared" si="142"/>
        <v>0</v>
      </c>
      <c r="CY149" s="1365">
        <f t="shared" si="143"/>
        <v>0</v>
      </c>
      <c r="CZ149" s="1365">
        <f t="shared" si="144"/>
        <v>0</v>
      </c>
      <c r="DA149" s="1365">
        <f t="shared" si="145"/>
        <v>0</v>
      </c>
      <c r="DJ149" s="1372" t="s">
        <v>872</v>
      </c>
      <c r="DK149" s="1365">
        <v>0</v>
      </c>
      <c r="DL149" s="1365">
        <v>0</v>
      </c>
      <c r="DM149" s="1365">
        <v>0</v>
      </c>
      <c r="DN149" s="1365">
        <v>0</v>
      </c>
      <c r="DO149" s="1365">
        <f t="shared" si="146"/>
        <v>0</v>
      </c>
      <c r="DP149" s="1365">
        <f t="shared" si="147"/>
        <v>0</v>
      </c>
      <c r="DQ149" s="1365">
        <f t="shared" si="148"/>
        <v>0</v>
      </c>
      <c r="DR149" s="1365">
        <f t="shared" si="149"/>
        <v>0</v>
      </c>
      <c r="EA149" s="1364" t="s">
        <v>872</v>
      </c>
      <c r="EB149" s="1366">
        <v>0</v>
      </c>
      <c r="EC149" s="1366">
        <v>0</v>
      </c>
      <c r="ED149" s="1366">
        <v>0</v>
      </c>
      <c r="EE149" s="1366">
        <v>0</v>
      </c>
      <c r="EF149" s="1377">
        <f t="shared" si="150"/>
        <v>0</v>
      </c>
      <c r="EG149" s="1377">
        <f t="shared" si="151"/>
        <v>0</v>
      </c>
      <c r="EH149" s="1377">
        <f t="shared" si="152"/>
        <v>0</v>
      </c>
      <c r="EI149" s="1377">
        <f t="shared" si="153"/>
        <v>0</v>
      </c>
      <c r="EQ149" s="1364" t="s">
        <v>872</v>
      </c>
      <c r="ER149" s="1366">
        <v>0</v>
      </c>
      <c r="ES149" s="1366">
        <v>0</v>
      </c>
      <c r="ET149" s="1366">
        <v>0</v>
      </c>
      <c r="EU149" s="1366">
        <v>0</v>
      </c>
      <c r="EV149" s="1365">
        <f t="shared" si="154"/>
        <v>0</v>
      </c>
      <c r="EW149" s="1365">
        <f t="shared" si="155"/>
        <v>0</v>
      </c>
      <c r="EX149" s="1365">
        <f t="shared" si="156"/>
        <v>0</v>
      </c>
      <c r="EY149" s="1365">
        <f t="shared" si="157"/>
        <v>0</v>
      </c>
      <c r="FF149" s="1372" t="s">
        <v>871</v>
      </c>
      <c r="FG149" s="1365">
        <v>0</v>
      </c>
      <c r="FH149" s="1365">
        <v>0</v>
      </c>
      <c r="FI149" s="1365">
        <v>0</v>
      </c>
      <c r="FJ149" s="1365">
        <v>0</v>
      </c>
      <c r="FK149" s="1367">
        <f t="shared" si="158"/>
        <v>0</v>
      </c>
      <c r="FL149" s="1367">
        <f t="shared" si="159"/>
        <v>0</v>
      </c>
      <c r="FM149" s="1367">
        <f t="shared" si="160"/>
        <v>0</v>
      </c>
      <c r="FN149" s="1367">
        <f t="shared" si="161"/>
        <v>0</v>
      </c>
      <c r="FQ149" s="1364" t="s">
        <v>593</v>
      </c>
      <c r="FR149" s="1366">
        <v>936476110</v>
      </c>
      <c r="FS149" s="1365">
        <f t="shared" si="162"/>
        <v>936476.11</v>
      </c>
      <c r="FV149" s="1364" t="s">
        <v>610</v>
      </c>
      <c r="FW149" s="1366">
        <v>364113000</v>
      </c>
      <c r="FX149" s="1366">
        <v>508177302</v>
      </c>
      <c r="FY149" s="1366">
        <v>508490754</v>
      </c>
      <c r="FZ149" s="1366">
        <v>-144377754</v>
      </c>
      <c r="GA149" s="1367">
        <f t="shared" si="163"/>
        <v>364113</v>
      </c>
      <c r="GB149" s="1367">
        <f t="shared" si="164"/>
        <v>508177.30200000003</v>
      </c>
      <c r="GC149" s="1367">
        <f t="shared" si="165"/>
        <v>508490.75400000002</v>
      </c>
      <c r="GD149" s="1367">
        <f t="shared" si="166"/>
        <v>-144377.75399999999</v>
      </c>
    </row>
    <row r="150" spans="1:186" ht="15" customHeight="1" x14ac:dyDescent="0.2">
      <c r="BM150" s="1364" t="s">
        <v>404</v>
      </c>
      <c r="BN150" s="1365">
        <v>15463357000</v>
      </c>
      <c r="BO150" s="1365">
        <v>7337591570</v>
      </c>
      <c r="BP150" s="1365">
        <v>7337591570</v>
      </c>
      <c r="BQ150" s="1365">
        <v>8125765430</v>
      </c>
      <c r="BR150" s="1365">
        <f t="shared" si="138"/>
        <v>16004574.494999999</v>
      </c>
      <c r="BS150" s="1365">
        <f t="shared" si="139"/>
        <v>7594407.2749499995</v>
      </c>
      <c r="BT150" s="1365">
        <f t="shared" si="140"/>
        <v>7594407.2749499995</v>
      </c>
      <c r="BU150" s="1365">
        <f t="shared" si="141"/>
        <v>8410167.2200499997</v>
      </c>
      <c r="CC150" s="1365" t="s">
        <v>800</v>
      </c>
      <c r="CD150" s="1365">
        <v>4140000</v>
      </c>
      <c r="CE150" s="1365">
        <v>4140000</v>
      </c>
      <c r="CF150" s="1365">
        <v>4140000</v>
      </c>
      <c r="CG150" s="1365">
        <v>0</v>
      </c>
      <c r="CH150" s="1365">
        <f t="shared" si="118"/>
        <v>4284.8999999999996</v>
      </c>
      <c r="CI150" s="1365">
        <f t="shared" si="119"/>
        <v>4284.8999999999996</v>
      </c>
      <c r="CJ150" s="1365">
        <f t="shared" si="120"/>
        <v>4284.8999999999996</v>
      </c>
      <c r="CK150" s="1365">
        <f t="shared" si="121"/>
        <v>0</v>
      </c>
      <c r="CS150" s="1364" t="s">
        <v>590</v>
      </c>
      <c r="CT150" s="1366">
        <v>332151000</v>
      </c>
      <c r="CU150" s="1366">
        <v>72200619</v>
      </c>
      <c r="CV150" s="1366">
        <v>76788119</v>
      </c>
      <c r="CW150" s="1366">
        <v>255362881</v>
      </c>
      <c r="CX150" s="1365">
        <f t="shared" si="142"/>
        <v>332151</v>
      </c>
      <c r="CY150" s="1365">
        <f t="shared" si="143"/>
        <v>72200.619000000006</v>
      </c>
      <c r="CZ150" s="1365">
        <f t="shared" si="144"/>
        <v>76788.119000000006</v>
      </c>
      <c r="DA150" s="1365">
        <f t="shared" si="145"/>
        <v>255362.88099999999</v>
      </c>
      <c r="DJ150" s="1372" t="s">
        <v>590</v>
      </c>
      <c r="DK150" s="1365">
        <v>332151000</v>
      </c>
      <c r="DL150" s="1365">
        <v>167903428</v>
      </c>
      <c r="DM150" s="1365">
        <v>164247572</v>
      </c>
      <c r="DN150" s="1365">
        <v>97665220</v>
      </c>
      <c r="DO150" s="1365">
        <f t="shared" si="146"/>
        <v>332151</v>
      </c>
      <c r="DP150" s="1365">
        <f t="shared" si="147"/>
        <v>167903.42800000001</v>
      </c>
      <c r="DQ150" s="1365">
        <f t="shared" si="148"/>
        <v>164247.57199999999</v>
      </c>
      <c r="DR150" s="1365">
        <f t="shared" si="149"/>
        <v>97665.22</v>
      </c>
      <c r="EA150" s="1364" t="s">
        <v>590</v>
      </c>
      <c r="EB150" s="1366">
        <v>332151000</v>
      </c>
      <c r="EC150" s="1366">
        <v>166156314</v>
      </c>
      <c r="ED150" s="1366">
        <v>170743814</v>
      </c>
      <c r="EE150" s="1366">
        <v>161407186</v>
      </c>
      <c r="EF150" s="1377">
        <f t="shared" si="150"/>
        <v>332151</v>
      </c>
      <c r="EG150" s="1377">
        <f t="shared" si="151"/>
        <v>166156.31400000001</v>
      </c>
      <c r="EH150" s="1377">
        <f t="shared" si="152"/>
        <v>170743.81400000001</v>
      </c>
      <c r="EI150" s="1377">
        <f t="shared" si="153"/>
        <v>161407.18599999999</v>
      </c>
      <c r="EQ150" s="1364" t="s">
        <v>590</v>
      </c>
      <c r="ER150" s="1366">
        <v>332151000</v>
      </c>
      <c r="ES150" s="1366">
        <v>204984398</v>
      </c>
      <c r="ET150" s="1366">
        <v>127166602</v>
      </c>
      <c r="EU150" s="1366">
        <v>193145514</v>
      </c>
      <c r="EV150" s="1365">
        <f t="shared" si="154"/>
        <v>332151</v>
      </c>
      <c r="EW150" s="1365">
        <f t="shared" si="155"/>
        <v>193145.514</v>
      </c>
      <c r="EX150" s="1365">
        <f t="shared" si="156"/>
        <v>204984.39799999999</v>
      </c>
      <c r="EY150" s="1365">
        <f t="shared" si="157"/>
        <v>127166.602</v>
      </c>
      <c r="FF150" s="1372" t="s">
        <v>872</v>
      </c>
      <c r="FG150" s="1365">
        <v>0</v>
      </c>
      <c r="FH150" s="1365">
        <v>0</v>
      </c>
      <c r="FI150" s="1365">
        <v>0</v>
      </c>
      <c r="FJ150" s="1365">
        <v>0</v>
      </c>
      <c r="FK150" s="1367">
        <f t="shared" si="158"/>
        <v>0</v>
      </c>
      <c r="FL150" s="1367">
        <f t="shared" si="159"/>
        <v>0</v>
      </c>
      <c r="FM150" s="1367">
        <f t="shared" si="160"/>
        <v>0</v>
      </c>
      <c r="FN150" s="1367">
        <f t="shared" si="161"/>
        <v>0</v>
      </c>
      <c r="FV150" s="1364" t="s">
        <v>912</v>
      </c>
      <c r="FW150" s="1366">
        <v>113257000</v>
      </c>
      <c r="FX150" s="1366">
        <v>306123756</v>
      </c>
      <c r="FY150" s="1366">
        <v>306123756</v>
      </c>
      <c r="FZ150" s="1366">
        <v>-192866756</v>
      </c>
      <c r="GA150" s="1367">
        <f t="shared" si="163"/>
        <v>113257</v>
      </c>
      <c r="GB150" s="1367">
        <f t="shared" si="164"/>
        <v>306123.75599999999</v>
      </c>
      <c r="GC150" s="1367">
        <f t="shared" si="165"/>
        <v>306123.75599999999</v>
      </c>
      <c r="GD150" s="1367">
        <f t="shared" si="166"/>
        <v>-192866.75599999999</v>
      </c>
    </row>
    <row r="151" spans="1:186" ht="15" customHeight="1" x14ac:dyDescent="0.2">
      <c r="BM151" s="1364" t="s">
        <v>405</v>
      </c>
      <c r="BN151" s="1365">
        <v>15463357000</v>
      </c>
      <c r="BO151" s="1365">
        <v>7337591570</v>
      </c>
      <c r="BP151" s="1365">
        <v>7337591570</v>
      </c>
      <c r="BQ151" s="1365">
        <v>8125765430</v>
      </c>
      <c r="BR151" s="1365">
        <f t="shared" si="138"/>
        <v>16004574.494999999</v>
      </c>
      <c r="BS151" s="1365">
        <f t="shared" si="139"/>
        <v>7594407.2749499995</v>
      </c>
      <c r="BT151" s="1365">
        <f t="shared" si="140"/>
        <v>7594407.2749499995</v>
      </c>
      <c r="BU151" s="1365">
        <f t="shared" si="141"/>
        <v>8410167.2200499997</v>
      </c>
      <c r="CC151" s="1365" t="s">
        <v>403</v>
      </c>
      <c r="CD151" s="1365">
        <v>18420114000</v>
      </c>
      <c r="CE151" s="1365">
        <v>9546449397</v>
      </c>
      <c r="CF151" s="1365">
        <v>9546449397</v>
      </c>
      <c r="CG151" s="1365">
        <v>8873664603</v>
      </c>
      <c r="CH151" s="1365">
        <f t="shared" si="118"/>
        <v>19064817.989999998</v>
      </c>
      <c r="CI151" s="1365">
        <f t="shared" si="119"/>
        <v>9880575.1258949991</v>
      </c>
      <c r="CJ151" s="1365">
        <f t="shared" si="120"/>
        <v>9880575.1258949991</v>
      </c>
      <c r="CK151" s="1365">
        <f t="shared" si="121"/>
        <v>9184242.8641049992</v>
      </c>
      <c r="CS151" s="1364" t="s">
        <v>811</v>
      </c>
      <c r="CT151" s="1366">
        <v>82914000</v>
      </c>
      <c r="CU151" s="1366">
        <v>50929201</v>
      </c>
      <c r="CV151" s="1366">
        <v>50929201</v>
      </c>
      <c r="CW151" s="1366">
        <v>31984799</v>
      </c>
      <c r="CX151" s="1365">
        <f t="shared" si="142"/>
        <v>82914</v>
      </c>
      <c r="CY151" s="1365">
        <f t="shared" si="143"/>
        <v>50929.201000000001</v>
      </c>
      <c r="CZ151" s="1365">
        <f t="shared" si="144"/>
        <v>50929.201000000001</v>
      </c>
      <c r="DA151" s="1365">
        <f t="shared" si="145"/>
        <v>31984.798999999999</v>
      </c>
      <c r="DJ151" s="1372" t="s">
        <v>811</v>
      </c>
      <c r="DK151" s="1365">
        <v>82914000</v>
      </c>
      <c r="DL151" s="1365">
        <v>76393802</v>
      </c>
      <c r="DM151" s="1365">
        <v>6520198</v>
      </c>
      <c r="DN151" s="1365">
        <v>76393802</v>
      </c>
      <c r="DO151" s="1365">
        <f t="shared" si="146"/>
        <v>82914</v>
      </c>
      <c r="DP151" s="1365">
        <f t="shared" si="147"/>
        <v>76393.801999999996</v>
      </c>
      <c r="DQ151" s="1365">
        <f t="shared" si="148"/>
        <v>6520.1980000000003</v>
      </c>
      <c r="DR151" s="1365">
        <f t="shared" si="149"/>
        <v>76393.801999999996</v>
      </c>
      <c r="EA151" s="1364" t="s">
        <v>811</v>
      </c>
      <c r="EB151" s="1366">
        <v>82914000</v>
      </c>
      <c r="EC151" s="1366">
        <v>76393802</v>
      </c>
      <c r="ED151" s="1366">
        <v>76393802</v>
      </c>
      <c r="EE151" s="1366">
        <v>6520198</v>
      </c>
      <c r="EF151" s="1377">
        <f t="shared" si="150"/>
        <v>82914</v>
      </c>
      <c r="EG151" s="1377">
        <f t="shared" si="151"/>
        <v>76393.801999999996</v>
      </c>
      <c r="EH151" s="1377">
        <f t="shared" si="152"/>
        <v>76393.801999999996</v>
      </c>
      <c r="EI151" s="1377">
        <f t="shared" si="153"/>
        <v>6520.1980000000003</v>
      </c>
      <c r="EQ151" s="1364" t="s">
        <v>811</v>
      </c>
      <c r="ER151" s="1366">
        <v>82914000</v>
      </c>
      <c r="ES151" s="1366">
        <v>76393802</v>
      </c>
      <c r="ET151" s="1366">
        <v>6520198</v>
      </c>
      <c r="EU151" s="1366">
        <v>76393802</v>
      </c>
      <c r="EV151" s="1365">
        <f t="shared" si="154"/>
        <v>82914</v>
      </c>
      <c r="EW151" s="1365">
        <f t="shared" si="155"/>
        <v>76393.801999999996</v>
      </c>
      <c r="EX151" s="1365">
        <f t="shared" si="156"/>
        <v>76393.801999999996</v>
      </c>
      <c r="EY151" s="1365">
        <f t="shared" si="157"/>
        <v>6520.1980000000003</v>
      </c>
      <c r="FF151" s="1372" t="s">
        <v>590</v>
      </c>
      <c r="FG151" s="1365">
        <v>332151000</v>
      </c>
      <c r="FH151" s="1365">
        <v>228449581</v>
      </c>
      <c r="FI151" s="1365">
        <v>252032096</v>
      </c>
      <c r="FJ151" s="1365">
        <v>80118904</v>
      </c>
      <c r="FK151" s="1377">
        <f t="shared" si="158"/>
        <v>332151</v>
      </c>
      <c r="FL151" s="1377">
        <f t="shared" si="159"/>
        <v>228449.58100000001</v>
      </c>
      <c r="FM151" s="1377">
        <f t="shared" si="160"/>
        <v>252032.09599999999</v>
      </c>
      <c r="FN151" s="1377">
        <f t="shared" si="161"/>
        <v>80118.903999999995</v>
      </c>
      <c r="FV151" s="1364" t="s">
        <v>918</v>
      </c>
      <c r="FW151" s="1366">
        <v>253028</v>
      </c>
      <c r="FX151" s="1366">
        <v>12341933</v>
      </c>
      <c r="FY151" s="1366">
        <v>12655385</v>
      </c>
      <c r="FZ151" s="1366">
        <v>-12402357</v>
      </c>
      <c r="GA151" s="1377">
        <f t="shared" si="163"/>
        <v>253.02799999999999</v>
      </c>
      <c r="GB151" s="1377">
        <f t="shared" si="164"/>
        <v>12341.933000000001</v>
      </c>
      <c r="GC151" s="1377">
        <f t="shared" si="165"/>
        <v>12655.385</v>
      </c>
      <c r="GD151" s="1377">
        <f t="shared" si="166"/>
        <v>-12402.357</v>
      </c>
    </row>
    <row r="152" spans="1:186" ht="15" customHeight="1" x14ac:dyDescent="0.2">
      <c r="BM152" s="1364" t="s">
        <v>406</v>
      </c>
      <c r="BN152" s="1365">
        <v>2499111000</v>
      </c>
      <c r="BO152" s="1365">
        <v>1625202421</v>
      </c>
      <c r="BP152" s="1365">
        <v>1625202421</v>
      </c>
      <c r="BQ152" s="1365">
        <v>873908579</v>
      </c>
      <c r="BR152" s="1365">
        <f t="shared" si="138"/>
        <v>2586579.8849999998</v>
      </c>
      <c r="BS152" s="1365">
        <f t="shared" si="139"/>
        <v>1682084.5057349999</v>
      </c>
      <c r="BT152" s="1365">
        <f t="shared" si="140"/>
        <v>1682084.5057349999</v>
      </c>
      <c r="BU152" s="1365">
        <f t="shared" si="141"/>
        <v>904495.379265</v>
      </c>
      <c r="CC152" s="1365" t="s">
        <v>404</v>
      </c>
      <c r="CD152" s="1365">
        <v>15463357000</v>
      </c>
      <c r="CE152" s="1365">
        <v>7443941702</v>
      </c>
      <c r="CF152" s="1365">
        <v>7443941702</v>
      </c>
      <c r="CG152" s="1365">
        <v>8019415298</v>
      </c>
      <c r="CH152" s="1365">
        <f t="shared" si="118"/>
        <v>16004574.494999999</v>
      </c>
      <c r="CI152" s="1365">
        <f t="shared" si="119"/>
        <v>7704479.6615699986</v>
      </c>
      <c r="CJ152" s="1365">
        <f t="shared" si="120"/>
        <v>7704479.6615699986</v>
      </c>
      <c r="CK152" s="1365">
        <f t="shared" si="121"/>
        <v>8300094.8334299996</v>
      </c>
      <c r="CS152" s="1364" t="s">
        <v>873</v>
      </c>
      <c r="CT152" s="1366">
        <v>16508000</v>
      </c>
      <c r="CU152" s="1366">
        <v>0</v>
      </c>
      <c r="CV152" s="1366">
        <v>0</v>
      </c>
      <c r="CW152" s="1366">
        <v>16508000</v>
      </c>
      <c r="CX152" s="1365">
        <f t="shared" si="142"/>
        <v>16508</v>
      </c>
      <c r="CY152" s="1365">
        <f t="shared" si="143"/>
        <v>0</v>
      </c>
      <c r="CZ152" s="1365">
        <f t="shared" si="144"/>
        <v>0</v>
      </c>
      <c r="DA152" s="1365">
        <f t="shared" si="145"/>
        <v>16508</v>
      </c>
      <c r="DJ152" s="1372" t="s">
        <v>873</v>
      </c>
      <c r="DK152" s="1365">
        <v>16508000</v>
      </c>
      <c r="DL152" s="1365">
        <v>0</v>
      </c>
      <c r="DM152" s="1365">
        <v>16508000</v>
      </c>
      <c r="DN152" s="1365">
        <v>0</v>
      </c>
      <c r="DO152" s="1365">
        <f t="shared" si="146"/>
        <v>16508</v>
      </c>
      <c r="DP152" s="1365">
        <f t="shared" si="147"/>
        <v>0</v>
      </c>
      <c r="DQ152" s="1365">
        <f t="shared" si="148"/>
        <v>16508</v>
      </c>
      <c r="DR152" s="1365">
        <f t="shared" si="149"/>
        <v>0</v>
      </c>
      <c r="EA152" s="1364" t="s">
        <v>873</v>
      </c>
      <c r="EB152" s="1366">
        <v>16508000</v>
      </c>
      <c r="EC152" s="1366">
        <v>0</v>
      </c>
      <c r="ED152" s="1366">
        <v>0</v>
      </c>
      <c r="EE152" s="1366">
        <v>16508000</v>
      </c>
      <c r="EF152" s="1377">
        <f t="shared" si="150"/>
        <v>16508</v>
      </c>
      <c r="EG152" s="1377">
        <f t="shared" si="151"/>
        <v>0</v>
      </c>
      <c r="EH152" s="1377">
        <f t="shared" si="152"/>
        <v>0</v>
      </c>
      <c r="EI152" s="1377">
        <f t="shared" si="153"/>
        <v>16508</v>
      </c>
      <c r="EQ152" s="1364" t="s">
        <v>873</v>
      </c>
      <c r="ER152" s="1366">
        <v>16508000</v>
      </c>
      <c r="ES152" s="1366">
        <v>0</v>
      </c>
      <c r="ET152" s="1366">
        <v>16508000</v>
      </c>
      <c r="EU152" s="1366">
        <v>0</v>
      </c>
      <c r="EV152" s="1365">
        <f t="shared" si="154"/>
        <v>16508</v>
      </c>
      <c r="EW152" s="1365">
        <f t="shared" si="155"/>
        <v>0</v>
      </c>
      <c r="EX152" s="1365">
        <f t="shared" si="156"/>
        <v>0</v>
      </c>
      <c r="EY152" s="1365">
        <f t="shared" si="157"/>
        <v>16508</v>
      </c>
      <c r="FF152" s="1372" t="s">
        <v>811</v>
      </c>
      <c r="FG152" s="1365">
        <v>82914000</v>
      </c>
      <c r="FH152" s="1365">
        <v>76393802</v>
      </c>
      <c r="FI152" s="1365">
        <v>76393802</v>
      </c>
      <c r="FJ152" s="1365">
        <v>6520198</v>
      </c>
      <c r="FK152" s="1377">
        <f t="shared" si="158"/>
        <v>82914</v>
      </c>
      <c r="FL152" s="1377">
        <f t="shared" si="159"/>
        <v>76393.801999999996</v>
      </c>
      <c r="FM152" s="1377">
        <f t="shared" si="160"/>
        <v>76393.801999999996</v>
      </c>
      <c r="FN152" s="1377">
        <f t="shared" si="161"/>
        <v>6520.1980000000003</v>
      </c>
      <c r="FV152" s="1364" t="s">
        <v>919</v>
      </c>
      <c r="FW152" s="1366">
        <v>102972</v>
      </c>
      <c r="FX152" s="1366">
        <v>0</v>
      </c>
      <c r="FY152" s="1366">
        <v>0</v>
      </c>
      <c r="FZ152" s="1366">
        <v>102972</v>
      </c>
      <c r="GA152" s="1377">
        <f t="shared" si="163"/>
        <v>102.97199999999999</v>
      </c>
      <c r="GB152" s="1377">
        <f t="shared" si="164"/>
        <v>0</v>
      </c>
      <c r="GC152" s="1377">
        <f t="shared" si="165"/>
        <v>0</v>
      </c>
      <c r="GD152" s="1377">
        <f t="shared" si="166"/>
        <v>102.97199999999999</v>
      </c>
    </row>
    <row r="153" spans="1:186" ht="15" customHeight="1" x14ac:dyDescent="0.2">
      <c r="BM153" s="1364" t="s">
        <v>407</v>
      </c>
      <c r="BN153" s="1365">
        <v>2499111000</v>
      </c>
      <c r="BO153" s="1365">
        <v>1625202421</v>
      </c>
      <c r="BP153" s="1365">
        <v>1625202421</v>
      </c>
      <c r="BQ153" s="1365">
        <v>873908579</v>
      </c>
      <c r="BR153" s="1365">
        <f t="shared" si="138"/>
        <v>2586579.8849999998</v>
      </c>
      <c r="BS153" s="1365">
        <f t="shared" si="139"/>
        <v>1682084.5057349999</v>
      </c>
      <c r="BT153" s="1365">
        <f t="shared" si="140"/>
        <v>1682084.5057349999</v>
      </c>
      <c r="BU153" s="1365">
        <f t="shared" si="141"/>
        <v>904495.379265</v>
      </c>
      <c r="CC153" s="1365" t="s">
        <v>405</v>
      </c>
      <c r="CD153" s="1365">
        <v>15463357000</v>
      </c>
      <c r="CE153" s="1365">
        <v>7443941702</v>
      </c>
      <c r="CF153" s="1365">
        <v>7443941702</v>
      </c>
      <c r="CG153" s="1365">
        <v>8019415298</v>
      </c>
      <c r="CH153" s="1365"/>
      <c r="CI153" s="1365"/>
      <c r="CJ153" s="1365">
        <f t="shared" ref="CJ153:CK157" si="167">+CF153/$CJ$1*$CK$1</f>
        <v>7704479.6615699986</v>
      </c>
      <c r="CK153" s="1365">
        <f t="shared" si="167"/>
        <v>8300094.8334299996</v>
      </c>
      <c r="CS153" s="1364" t="s">
        <v>402</v>
      </c>
      <c r="CT153" s="1366">
        <v>232729000</v>
      </c>
      <c r="CU153" s="1366">
        <v>21271418</v>
      </c>
      <c r="CV153" s="1366">
        <v>25858918</v>
      </c>
      <c r="CW153" s="1366">
        <v>206870082</v>
      </c>
      <c r="CX153" s="1365">
        <f t="shared" si="142"/>
        <v>232729</v>
      </c>
      <c r="CY153" s="1365">
        <f t="shared" si="143"/>
        <v>21271.418000000001</v>
      </c>
      <c r="CZ153" s="1365">
        <f t="shared" si="144"/>
        <v>25858.918000000001</v>
      </c>
      <c r="DA153" s="1365">
        <f t="shared" si="145"/>
        <v>206870.08199999999</v>
      </c>
      <c r="DJ153" s="1372" t="s">
        <v>402</v>
      </c>
      <c r="DK153" s="1365">
        <v>232729000</v>
      </c>
      <c r="DL153" s="1365">
        <v>91509626</v>
      </c>
      <c r="DM153" s="1365">
        <v>141219374</v>
      </c>
      <c r="DN153" s="1365">
        <v>21271418</v>
      </c>
      <c r="DO153" s="1365">
        <f t="shared" si="146"/>
        <v>232729</v>
      </c>
      <c r="DP153" s="1365">
        <f t="shared" si="147"/>
        <v>91509.626000000004</v>
      </c>
      <c r="DQ153" s="1365">
        <f t="shared" si="148"/>
        <v>141219.37400000001</v>
      </c>
      <c r="DR153" s="1365">
        <f t="shared" si="149"/>
        <v>21271.418000000001</v>
      </c>
      <c r="EA153" s="1364" t="s">
        <v>402</v>
      </c>
      <c r="EB153" s="1366">
        <v>232729000</v>
      </c>
      <c r="EC153" s="1366">
        <v>89762512</v>
      </c>
      <c r="ED153" s="1366">
        <v>94350012</v>
      </c>
      <c r="EE153" s="1366">
        <v>138378988</v>
      </c>
      <c r="EF153" s="1377">
        <f t="shared" si="150"/>
        <v>232729</v>
      </c>
      <c r="EG153" s="1377">
        <f t="shared" si="151"/>
        <v>89762.512000000002</v>
      </c>
      <c r="EH153" s="1377">
        <f t="shared" si="152"/>
        <v>94350.012000000002</v>
      </c>
      <c r="EI153" s="1377">
        <f t="shared" si="153"/>
        <v>138378.98800000001</v>
      </c>
      <c r="EQ153" s="1364" t="s">
        <v>402</v>
      </c>
      <c r="ER153" s="1366">
        <v>232729000</v>
      </c>
      <c r="ES153" s="1366">
        <v>128590596</v>
      </c>
      <c r="ET153" s="1366">
        <v>104138404</v>
      </c>
      <c r="EU153" s="1366">
        <v>116751712</v>
      </c>
      <c r="EV153" s="1365">
        <f t="shared" si="154"/>
        <v>232729</v>
      </c>
      <c r="EW153" s="1365">
        <f t="shared" si="155"/>
        <v>116751.712</v>
      </c>
      <c r="EX153" s="1365">
        <f t="shared" si="156"/>
        <v>128590.59600000001</v>
      </c>
      <c r="EY153" s="1365">
        <f t="shared" si="157"/>
        <v>104138.40399999999</v>
      </c>
      <c r="FF153" s="1372" t="s">
        <v>873</v>
      </c>
      <c r="FG153" s="1365">
        <v>16508000</v>
      </c>
      <c r="FH153" s="1365">
        <v>0</v>
      </c>
      <c r="FI153" s="1365">
        <v>16184000</v>
      </c>
      <c r="FJ153" s="1365">
        <v>324000</v>
      </c>
      <c r="FK153" s="1365">
        <f t="shared" si="158"/>
        <v>16508</v>
      </c>
      <c r="FL153" s="1365">
        <f t="shared" si="159"/>
        <v>0</v>
      </c>
      <c r="FM153" s="1365">
        <f t="shared" si="160"/>
        <v>16184</v>
      </c>
      <c r="FN153" s="1365">
        <f t="shared" si="161"/>
        <v>324</v>
      </c>
      <c r="FV153" s="1364" t="s">
        <v>920</v>
      </c>
      <c r="FW153" s="1366">
        <v>250500000</v>
      </c>
      <c r="FX153" s="1366">
        <v>189711613</v>
      </c>
      <c r="FY153" s="1366">
        <v>189711613</v>
      </c>
      <c r="FZ153" s="1366">
        <v>60788387</v>
      </c>
      <c r="GA153" s="1377">
        <f t="shared" si="163"/>
        <v>250500</v>
      </c>
      <c r="GB153" s="1377">
        <f t="shared" si="164"/>
        <v>189711.61300000001</v>
      </c>
      <c r="GC153" s="1377">
        <f t="shared" si="165"/>
        <v>189711.61300000001</v>
      </c>
      <c r="GD153" s="1377">
        <f t="shared" si="166"/>
        <v>60788.387000000002</v>
      </c>
    </row>
    <row r="154" spans="1:186" ht="15" customHeight="1" x14ac:dyDescent="0.2">
      <c r="BM154" s="1364" t="s">
        <v>593</v>
      </c>
      <c r="BN154" s="1365">
        <v>2499111000</v>
      </c>
      <c r="BO154" s="1365">
        <v>1625202421</v>
      </c>
      <c r="BP154" s="1365">
        <v>1625202421</v>
      </c>
      <c r="BQ154" s="1365">
        <v>873908579</v>
      </c>
      <c r="BR154" s="1365">
        <f t="shared" si="138"/>
        <v>2586579.8849999998</v>
      </c>
      <c r="BS154" s="1365">
        <f t="shared" si="139"/>
        <v>1682084.5057349999</v>
      </c>
      <c r="BT154" s="1365">
        <f t="shared" si="140"/>
        <v>1682084.5057349999</v>
      </c>
      <c r="BU154" s="1365">
        <f t="shared" si="141"/>
        <v>904495.379265</v>
      </c>
      <c r="CC154" s="1365" t="s">
        <v>406</v>
      </c>
      <c r="CD154" s="1365">
        <v>2499111000</v>
      </c>
      <c r="CE154" s="1365">
        <v>1644862617</v>
      </c>
      <c r="CF154" s="1365">
        <v>1644862617</v>
      </c>
      <c r="CG154" s="1365">
        <v>854248383</v>
      </c>
      <c r="CH154" s="1365">
        <f>+CD154/$CJ$1*$CK$1</f>
        <v>2586579.8849999998</v>
      </c>
      <c r="CI154" s="1365">
        <f>+CE154/$CJ$1*$CK$1</f>
        <v>1702432.8085950001</v>
      </c>
      <c r="CJ154" s="1365">
        <f t="shared" si="167"/>
        <v>1702432.8085950001</v>
      </c>
      <c r="CK154" s="1365">
        <f t="shared" si="167"/>
        <v>884147.07640499994</v>
      </c>
      <c r="CS154" s="1364" t="s">
        <v>592</v>
      </c>
      <c r="CT154" s="1366">
        <v>228589000</v>
      </c>
      <c r="CU154" s="1366">
        <v>17131418</v>
      </c>
      <c r="CV154" s="1366">
        <v>21718918</v>
      </c>
      <c r="CW154" s="1366">
        <v>206870082</v>
      </c>
      <c r="CX154" s="1365">
        <f t="shared" si="142"/>
        <v>228589</v>
      </c>
      <c r="CY154" s="1365">
        <f t="shared" si="143"/>
        <v>17131.418000000001</v>
      </c>
      <c r="CZ154" s="1365">
        <f t="shared" si="144"/>
        <v>21718.918000000001</v>
      </c>
      <c r="DA154" s="1365">
        <f t="shared" si="145"/>
        <v>206870.08199999999</v>
      </c>
      <c r="DJ154" s="1372" t="s">
        <v>592</v>
      </c>
      <c r="DK154" s="1365">
        <v>228589000</v>
      </c>
      <c r="DL154" s="1365">
        <v>87369626</v>
      </c>
      <c r="DM154" s="1365">
        <v>141219374</v>
      </c>
      <c r="DN154" s="1365">
        <v>17131418</v>
      </c>
      <c r="DO154" s="1365">
        <f t="shared" si="146"/>
        <v>228589</v>
      </c>
      <c r="DP154" s="1365">
        <f t="shared" si="147"/>
        <v>87369.626000000004</v>
      </c>
      <c r="DQ154" s="1365">
        <f t="shared" si="148"/>
        <v>141219.37400000001</v>
      </c>
      <c r="DR154" s="1365">
        <f t="shared" si="149"/>
        <v>17131.418000000001</v>
      </c>
      <c r="EA154" s="1364" t="s">
        <v>592</v>
      </c>
      <c r="EB154" s="1366">
        <v>228589000</v>
      </c>
      <c r="EC154" s="1366">
        <v>85622512</v>
      </c>
      <c r="ED154" s="1366">
        <v>90210012</v>
      </c>
      <c r="EE154" s="1366">
        <v>138378988</v>
      </c>
      <c r="EF154" s="1377">
        <f t="shared" si="150"/>
        <v>228589</v>
      </c>
      <c r="EG154" s="1377">
        <f t="shared" si="151"/>
        <v>85622.512000000002</v>
      </c>
      <c r="EH154" s="1377">
        <f t="shared" si="152"/>
        <v>90210.012000000002</v>
      </c>
      <c r="EI154" s="1377">
        <f t="shared" si="153"/>
        <v>138378.98800000001</v>
      </c>
      <c r="EQ154" s="1364" t="s">
        <v>592</v>
      </c>
      <c r="ER154" s="1366">
        <v>228589000</v>
      </c>
      <c r="ES154" s="1366">
        <v>124450596</v>
      </c>
      <c r="ET154" s="1366">
        <v>104138404</v>
      </c>
      <c r="EU154" s="1366">
        <v>112611712</v>
      </c>
      <c r="EV154" s="1365">
        <f t="shared" si="154"/>
        <v>228589</v>
      </c>
      <c r="EW154" s="1365">
        <f t="shared" si="155"/>
        <v>112611.712</v>
      </c>
      <c r="EX154" s="1365">
        <f t="shared" si="156"/>
        <v>124450.59600000001</v>
      </c>
      <c r="EY154" s="1365">
        <f t="shared" si="157"/>
        <v>104138.40399999999</v>
      </c>
      <c r="FF154" s="1372" t="s">
        <v>402</v>
      </c>
      <c r="FG154" s="1365">
        <v>232729000</v>
      </c>
      <c r="FH154" s="1365">
        <v>152055779</v>
      </c>
      <c r="FI154" s="1365">
        <v>159454294</v>
      </c>
      <c r="FJ154" s="1365">
        <v>73274706</v>
      </c>
      <c r="FK154" s="1365">
        <f t="shared" si="158"/>
        <v>232729</v>
      </c>
      <c r="FL154" s="1365">
        <f t="shared" si="159"/>
        <v>152055.77900000001</v>
      </c>
      <c r="FM154" s="1365">
        <f t="shared" si="160"/>
        <v>159454.29399999999</v>
      </c>
      <c r="FN154" s="1365">
        <f t="shared" si="161"/>
        <v>73274.706000000006</v>
      </c>
      <c r="FV154" s="1364" t="s">
        <v>871</v>
      </c>
      <c r="FW154" s="1366">
        <v>0</v>
      </c>
      <c r="FX154" s="1366">
        <v>0</v>
      </c>
      <c r="FY154" s="1366">
        <v>0</v>
      </c>
      <c r="FZ154" s="1366">
        <v>0</v>
      </c>
      <c r="GA154" s="1377">
        <f t="shared" si="163"/>
        <v>0</v>
      </c>
      <c r="GB154" s="1377">
        <f t="shared" si="164"/>
        <v>0</v>
      </c>
      <c r="GC154" s="1377">
        <f t="shared" si="165"/>
        <v>0</v>
      </c>
      <c r="GD154" s="1377">
        <f t="shared" si="166"/>
        <v>0</v>
      </c>
    </row>
    <row r="155" spans="1:186" ht="15" customHeight="1" x14ac:dyDescent="0.2">
      <c r="BM155" s="1364" t="s">
        <v>408</v>
      </c>
      <c r="BN155" s="1365">
        <v>457646000</v>
      </c>
      <c r="BO155" s="1365">
        <v>457645078</v>
      </c>
      <c r="BP155" s="1365">
        <v>457645078</v>
      </c>
      <c r="BQ155" s="1365">
        <v>922</v>
      </c>
      <c r="BR155" s="1365">
        <f t="shared" si="138"/>
        <v>473663.61</v>
      </c>
      <c r="BS155" s="1365">
        <f t="shared" si="139"/>
        <v>473662.65572999994</v>
      </c>
      <c r="BT155" s="1365">
        <f t="shared" si="140"/>
        <v>473662.65572999994</v>
      </c>
      <c r="BU155" s="1365">
        <f t="shared" si="141"/>
        <v>0.95426999999999995</v>
      </c>
      <c r="CC155" s="1365" t="s">
        <v>407</v>
      </c>
      <c r="CD155" s="1365">
        <v>2499111000</v>
      </c>
      <c r="CE155" s="1365">
        <v>1644862617</v>
      </c>
      <c r="CF155" s="1365">
        <v>1644862617</v>
      </c>
      <c r="CG155" s="1365">
        <v>854248383</v>
      </c>
      <c r="CH155" s="1365"/>
      <c r="CI155" s="1365"/>
      <c r="CJ155" s="1365">
        <f t="shared" si="167"/>
        <v>1702432.8085950001</v>
      </c>
      <c r="CK155" s="1365">
        <f t="shared" si="167"/>
        <v>884147.07640499994</v>
      </c>
      <c r="CS155" s="1364" t="s">
        <v>800</v>
      </c>
      <c r="CT155" s="1366">
        <v>4140000</v>
      </c>
      <c r="CU155" s="1366">
        <v>4140000</v>
      </c>
      <c r="CV155" s="1366">
        <v>4140000</v>
      </c>
      <c r="CW155" s="1366">
        <v>0</v>
      </c>
      <c r="CX155" s="1365">
        <f t="shared" si="142"/>
        <v>4140</v>
      </c>
      <c r="CY155" s="1365">
        <f t="shared" si="143"/>
        <v>4140</v>
      </c>
      <c r="CZ155" s="1365">
        <f t="shared" si="144"/>
        <v>4140</v>
      </c>
      <c r="DA155" s="1365">
        <f t="shared" si="145"/>
        <v>0</v>
      </c>
      <c r="DJ155" s="1372" t="s">
        <v>800</v>
      </c>
      <c r="DK155" s="1365">
        <v>4140000</v>
      </c>
      <c r="DL155" s="1365">
        <v>4140000</v>
      </c>
      <c r="DM155" s="1365">
        <v>0</v>
      </c>
      <c r="DN155" s="1365">
        <v>4140000</v>
      </c>
      <c r="DO155" s="1365">
        <f t="shared" si="146"/>
        <v>4140</v>
      </c>
      <c r="DP155" s="1365">
        <f t="shared" si="147"/>
        <v>4140</v>
      </c>
      <c r="DQ155" s="1365">
        <f t="shared" si="148"/>
        <v>0</v>
      </c>
      <c r="DR155" s="1365">
        <f t="shared" si="149"/>
        <v>4140</v>
      </c>
      <c r="EA155" s="1364" t="s">
        <v>800</v>
      </c>
      <c r="EB155" s="1366">
        <v>4140000</v>
      </c>
      <c r="EC155" s="1366">
        <v>4140000</v>
      </c>
      <c r="ED155" s="1366">
        <v>4140000</v>
      </c>
      <c r="EE155" s="1366">
        <v>0</v>
      </c>
      <c r="EF155" s="1367">
        <f t="shared" si="150"/>
        <v>4140</v>
      </c>
      <c r="EG155" s="1367">
        <f t="shared" si="151"/>
        <v>4140</v>
      </c>
      <c r="EH155" s="1367">
        <f t="shared" si="152"/>
        <v>4140</v>
      </c>
      <c r="EI155" s="1367">
        <f t="shared" si="153"/>
        <v>0</v>
      </c>
      <c r="EQ155" s="1364" t="s">
        <v>800</v>
      </c>
      <c r="ER155" s="1366">
        <v>4140000</v>
      </c>
      <c r="ES155" s="1366">
        <v>4140000</v>
      </c>
      <c r="ET155" s="1366">
        <v>0</v>
      </c>
      <c r="EU155" s="1366">
        <v>4140000</v>
      </c>
      <c r="EV155" s="1365">
        <f t="shared" si="154"/>
        <v>4140</v>
      </c>
      <c r="EW155" s="1365">
        <f t="shared" si="155"/>
        <v>4140</v>
      </c>
      <c r="EX155" s="1365">
        <f t="shared" si="156"/>
        <v>4140</v>
      </c>
      <c r="EY155" s="1365">
        <f t="shared" si="157"/>
        <v>0</v>
      </c>
      <c r="FF155" s="1372" t="s">
        <v>592</v>
      </c>
      <c r="FG155" s="1365">
        <v>228589000</v>
      </c>
      <c r="FH155" s="1365">
        <v>147915779</v>
      </c>
      <c r="FI155" s="1365">
        <v>155314294</v>
      </c>
      <c r="FJ155" s="1365">
        <v>73274706</v>
      </c>
      <c r="FK155" s="1378">
        <f t="shared" si="158"/>
        <v>228589</v>
      </c>
      <c r="FL155" s="1378">
        <f t="shared" si="159"/>
        <v>147915.77900000001</v>
      </c>
      <c r="FM155" s="1378">
        <f t="shared" si="160"/>
        <v>155314.29399999999</v>
      </c>
      <c r="FN155" s="1378">
        <f t="shared" si="161"/>
        <v>73274.706000000006</v>
      </c>
      <c r="FV155" s="1364" t="s">
        <v>872</v>
      </c>
      <c r="FW155" s="1366">
        <v>0</v>
      </c>
      <c r="FX155" s="1366">
        <v>0</v>
      </c>
      <c r="FY155" s="1366">
        <v>0</v>
      </c>
      <c r="FZ155" s="1366">
        <v>0</v>
      </c>
      <c r="GA155" s="1367">
        <f t="shared" si="163"/>
        <v>0</v>
      </c>
      <c r="GB155" s="1367">
        <f t="shared" si="164"/>
        <v>0</v>
      </c>
      <c r="GC155" s="1367">
        <f t="shared" si="165"/>
        <v>0</v>
      </c>
      <c r="GD155" s="1367">
        <f t="shared" si="166"/>
        <v>0</v>
      </c>
    </row>
    <row r="156" spans="1:186" x14ac:dyDescent="0.2">
      <c r="CC156" s="1365" t="s">
        <v>593</v>
      </c>
      <c r="CD156" s="1365">
        <v>2499111000</v>
      </c>
      <c r="CE156" s="1365">
        <v>1644862617</v>
      </c>
      <c r="CF156" s="1365">
        <v>1644862617</v>
      </c>
      <c r="CG156" s="1365">
        <v>854248383</v>
      </c>
      <c r="CH156" s="1365"/>
      <c r="CI156" s="1365"/>
      <c r="CJ156" s="1365">
        <f t="shared" si="167"/>
        <v>1702432.8085950001</v>
      </c>
      <c r="CK156" s="1365">
        <f t="shared" si="167"/>
        <v>884147.07640499994</v>
      </c>
      <c r="CS156" s="1364" t="s">
        <v>403</v>
      </c>
      <c r="CT156" s="1366">
        <v>18420114000</v>
      </c>
      <c r="CU156" s="1366">
        <v>10346112193</v>
      </c>
      <c r="CV156" s="1366">
        <v>10346112193</v>
      </c>
      <c r="CW156" s="1366">
        <v>8074001807</v>
      </c>
      <c r="CX156" s="1365">
        <f t="shared" si="142"/>
        <v>18420114</v>
      </c>
      <c r="CY156" s="1365">
        <f t="shared" si="143"/>
        <v>10346112.193</v>
      </c>
      <c r="CZ156" s="1365">
        <f t="shared" si="144"/>
        <v>10346112.193</v>
      </c>
      <c r="DA156" s="1365">
        <f t="shared" si="145"/>
        <v>8074001.807</v>
      </c>
      <c r="DJ156" s="1372" t="s">
        <v>403</v>
      </c>
      <c r="DK156" s="1365">
        <v>18420114000</v>
      </c>
      <c r="DL156" s="1365">
        <v>10346112193</v>
      </c>
      <c r="DM156" s="1365">
        <v>8074001807</v>
      </c>
      <c r="DN156" s="1365">
        <v>10346112193</v>
      </c>
      <c r="DO156" s="1365">
        <f t="shared" si="146"/>
        <v>18420114</v>
      </c>
      <c r="DP156" s="1365">
        <f t="shared" si="147"/>
        <v>10346112.193</v>
      </c>
      <c r="DQ156" s="1365">
        <f t="shared" si="148"/>
        <v>8074001.807</v>
      </c>
      <c r="DR156" s="1365">
        <f t="shared" si="149"/>
        <v>10346112.193</v>
      </c>
      <c r="EA156" s="1364" t="s">
        <v>403</v>
      </c>
      <c r="EB156" s="1366">
        <v>18420114000</v>
      </c>
      <c r="EC156" s="1366">
        <v>17122041865</v>
      </c>
      <c r="ED156" s="1366">
        <v>17122041865</v>
      </c>
      <c r="EE156" s="1366">
        <v>1298072135</v>
      </c>
      <c r="EF156" s="1367">
        <f t="shared" si="150"/>
        <v>18420114</v>
      </c>
      <c r="EG156" s="1367">
        <f t="shared" si="151"/>
        <v>17122041.864999998</v>
      </c>
      <c r="EH156" s="1367">
        <f t="shared" si="152"/>
        <v>17122041.864999998</v>
      </c>
      <c r="EI156" s="1367">
        <f t="shared" si="153"/>
        <v>1298072.135</v>
      </c>
      <c r="EQ156" s="1364" t="s">
        <v>403</v>
      </c>
      <c r="ER156" s="1366">
        <v>18420114000</v>
      </c>
      <c r="ES156" s="1366">
        <v>18420113078</v>
      </c>
      <c r="ET156" s="1366">
        <v>922</v>
      </c>
      <c r="EU156" s="1366">
        <v>18420113078</v>
      </c>
      <c r="EV156" s="1365">
        <f t="shared" si="154"/>
        <v>18420114</v>
      </c>
      <c r="EW156" s="1365">
        <f t="shared" si="155"/>
        <v>18420113.078000002</v>
      </c>
      <c r="EX156" s="1365">
        <f t="shared" si="156"/>
        <v>18420113.078000002</v>
      </c>
      <c r="EY156" s="1365">
        <f t="shared" si="157"/>
        <v>0.92200000000000004</v>
      </c>
      <c r="FF156" s="1372" t="s">
        <v>800</v>
      </c>
      <c r="FG156" s="1365">
        <v>4140000</v>
      </c>
      <c r="FH156" s="1365">
        <v>4140000</v>
      </c>
      <c r="FI156" s="1365">
        <v>4140000</v>
      </c>
      <c r="FJ156" s="1365">
        <v>0</v>
      </c>
      <c r="FK156" s="1378">
        <f t="shared" si="158"/>
        <v>4140</v>
      </c>
      <c r="FL156" s="1378">
        <f t="shared" si="159"/>
        <v>4140</v>
      </c>
      <c r="FM156" s="1378">
        <f t="shared" si="160"/>
        <v>4140</v>
      </c>
      <c r="FN156" s="1378">
        <f t="shared" si="161"/>
        <v>0</v>
      </c>
      <c r="FV156" s="1364" t="s">
        <v>590</v>
      </c>
      <c r="FW156" s="1366">
        <v>374172000</v>
      </c>
      <c r="FX156" s="1366">
        <v>331742183</v>
      </c>
      <c r="FY156" s="1366">
        <v>335896059</v>
      </c>
      <c r="FZ156" s="1366">
        <v>38275941</v>
      </c>
      <c r="GA156" s="1367">
        <f t="shared" si="163"/>
        <v>374172</v>
      </c>
      <c r="GB156" s="1367">
        <f t="shared" si="164"/>
        <v>331742.18300000002</v>
      </c>
      <c r="GC156" s="1367">
        <f t="shared" si="165"/>
        <v>335896.05900000001</v>
      </c>
      <c r="GD156" s="1367">
        <f t="shared" si="166"/>
        <v>38275.940999999999</v>
      </c>
    </row>
    <row r="157" spans="1:186" x14ac:dyDescent="0.2">
      <c r="CC157" s="1365" t="s">
        <v>408</v>
      </c>
      <c r="CD157" s="1365">
        <v>457646000</v>
      </c>
      <c r="CE157" s="1365">
        <v>457645078</v>
      </c>
      <c r="CF157" s="1365">
        <v>457645078</v>
      </c>
      <c r="CG157" s="1365">
        <v>922</v>
      </c>
      <c r="CH157" s="1365">
        <f>+CD157/$CJ$1*$CK$1</f>
        <v>473663.61</v>
      </c>
      <c r="CI157" s="1365">
        <f>+CE157/$CJ$1*$CK$1</f>
        <v>473662.65572999994</v>
      </c>
      <c r="CJ157" s="1365">
        <f t="shared" si="167"/>
        <v>473662.65572999994</v>
      </c>
      <c r="CK157" s="1365">
        <f t="shared" si="167"/>
        <v>0.95426999999999995</v>
      </c>
      <c r="CS157" s="1364" t="s">
        <v>404</v>
      </c>
      <c r="CT157" s="1366">
        <v>15463357000</v>
      </c>
      <c r="CU157" s="1366">
        <v>7443941702</v>
      </c>
      <c r="CV157" s="1366">
        <v>7443941702</v>
      </c>
      <c r="CW157" s="1366">
        <v>8019415298</v>
      </c>
      <c r="CX157" s="1365">
        <f t="shared" si="142"/>
        <v>15463357</v>
      </c>
      <c r="CY157" s="1365">
        <f t="shared" si="143"/>
        <v>7443941.7019999996</v>
      </c>
      <c r="CZ157" s="1365">
        <f t="shared" si="144"/>
        <v>7443941.7019999996</v>
      </c>
      <c r="DA157" s="1365">
        <f t="shared" si="145"/>
        <v>8019415.2980000004</v>
      </c>
      <c r="DJ157" s="1372" t="s">
        <v>404</v>
      </c>
      <c r="DK157" s="1365">
        <v>15463357000</v>
      </c>
      <c r="DL157" s="1365">
        <v>7443941702</v>
      </c>
      <c r="DM157" s="1365">
        <v>8019415298</v>
      </c>
      <c r="DN157" s="1365">
        <v>7443941702</v>
      </c>
      <c r="DO157" s="1365">
        <f t="shared" si="146"/>
        <v>15463357</v>
      </c>
      <c r="DP157" s="1365">
        <f t="shared" si="147"/>
        <v>7443941.7019999996</v>
      </c>
      <c r="DQ157" s="1365">
        <f t="shared" si="148"/>
        <v>8019415.2980000004</v>
      </c>
      <c r="DR157" s="1365">
        <f t="shared" si="149"/>
        <v>7443941.7019999996</v>
      </c>
      <c r="EA157" s="1364" t="s">
        <v>404</v>
      </c>
      <c r="EB157" s="1366">
        <v>15463357000</v>
      </c>
      <c r="EC157" s="1366">
        <v>14165285787</v>
      </c>
      <c r="ED157" s="1366">
        <v>14165285787</v>
      </c>
      <c r="EE157" s="1366">
        <v>1298071213</v>
      </c>
      <c r="EF157" s="1367">
        <f t="shared" si="150"/>
        <v>15463357</v>
      </c>
      <c r="EG157" s="1367">
        <f t="shared" si="151"/>
        <v>14165285.787</v>
      </c>
      <c r="EH157" s="1367">
        <f t="shared" si="152"/>
        <v>14165285.787</v>
      </c>
      <c r="EI157" s="1367">
        <f t="shared" si="153"/>
        <v>1298071.213</v>
      </c>
      <c r="EQ157" s="1364" t="s">
        <v>404</v>
      </c>
      <c r="ER157" s="1366">
        <v>15463357000</v>
      </c>
      <c r="ES157" s="1366">
        <v>15463357000</v>
      </c>
      <c r="ET157" s="1366">
        <v>0</v>
      </c>
      <c r="EU157" s="1366">
        <v>15463357000</v>
      </c>
      <c r="EV157" s="1365">
        <f t="shared" si="154"/>
        <v>15463357</v>
      </c>
      <c r="EW157" s="1365">
        <f t="shared" si="155"/>
        <v>15463357</v>
      </c>
      <c r="EX157" s="1365">
        <f t="shared" si="156"/>
        <v>15463357</v>
      </c>
      <c r="EY157" s="1365">
        <f t="shared" si="157"/>
        <v>0</v>
      </c>
      <c r="FF157" s="1372" t="s">
        <v>403</v>
      </c>
      <c r="FG157" s="1365">
        <v>18420114000</v>
      </c>
      <c r="FH157" s="1365">
        <v>18420113078</v>
      </c>
      <c r="FI157" s="1365">
        <v>18420113078</v>
      </c>
      <c r="FJ157" s="1365">
        <v>922</v>
      </c>
      <c r="FK157" s="1378">
        <f t="shared" si="158"/>
        <v>18420114</v>
      </c>
      <c r="FL157" s="1378">
        <f t="shared" si="159"/>
        <v>18420113.078000002</v>
      </c>
      <c r="FM157" s="1378">
        <f t="shared" si="160"/>
        <v>18420113.078000002</v>
      </c>
      <c r="FN157" s="1378">
        <f t="shared" si="161"/>
        <v>0.92200000000000004</v>
      </c>
      <c r="FV157" s="1364" t="s">
        <v>811</v>
      </c>
      <c r="FW157" s="1366">
        <v>76394000</v>
      </c>
      <c r="FX157" s="1366">
        <v>76393802</v>
      </c>
      <c r="FY157" s="1366">
        <v>76393802</v>
      </c>
      <c r="FZ157" s="1366">
        <v>198</v>
      </c>
      <c r="GA157" s="1367">
        <f t="shared" si="163"/>
        <v>76394</v>
      </c>
      <c r="GB157" s="1367">
        <f t="shared" si="164"/>
        <v>76393.801999999996</v>
      </c>
      <c r="GC157" s="1367">
        <f t="shared" si="165"/>
        <v>76393.801999999996</v>
      </c>
      <c r="GD157" s="1367">
        <f t="shared" si="166"/>
        <v>0.19800000000000001</v>
      </c>
    </row>
    <row r="158" spans="1:186" x14ac:dyDescent="0.2">
      <c r="CH158" s="1373"/>
      <c r="CI158" s="1373"/>
      <c r="CS158" s="1364" t="s">
        <v>405</v>
      </c>
      <c r="CT158" s="1366">
        <v>15463357000</v>
      </c>
      <c r="CU158" s="1366">
        <v>7443941702</v>
      </c>
      <c r="CV158" s="1366">
        <v>7443941702</v>
      </c>
      <c r="CW158" s="1366">
        <v>8019415298</v>
      </c>
      <c r="CX158" s="1365">
        <f t="shared" si="142"/>
        <v>15463357</v>
      </c>
      <c r="CY158" s="1365">
        <f t="shared" si="143"/>
        <v>7443941.7019999996</v>
      </c>
      <c r="CZ158" s="1365">
        <f t="shared" si="144"/>
        <v>7443941.7019999996</v>
      </c>
      <c r="DA158" s="1365">
        <f t="shared" si="145"/>
        <v>8019415.2980000004</v>
      </c>
      <c r="DJ158" s="1372" t="s">
        <v>405</v>
      </c>
      <c r="DK158" s="1365">
        <v>15463357000</v>
      </c>
      <c r="DL158" s="1365">
        <v>7443941702</v>
      </c>
      <c r="DM158" s="1365">
        <v>8019415298</v>
      </c>
      <c r="DN158" s="1365">
        <v>7443941702</v>
      </c>
      <c r="DO158" s="1365">
        <v>0</v>
      </c>
      <c r="DP158" s="1365">
        <v>0</v>
      </c>
      <c r="DQ158" s="1365">
        <v>0</v>
      </c>
      <c r="DR158" s="1365">
        <v>0</v>
      </c>
      <c r="EA158" s="1364" t="s">
        <v>405</v>
      </c>
      <c r="EB158" s="1366">
        <v>15463357000</v>
      </c>
      <c r="EC158" s="1366">
        <v>14165285787</v>
      </c>
      <c r="ED158" s="1366">
        <v>14165285787</v>
      </c>
      <c r="EE158" s="1366">
        <v>1298071213</v>
      </c>
      <c r="EF158" s="1367">
        <f t="shared" si="150"/>
        <v>15463357</v>
      </c>
      <c r="EG158" s="1367">
        <f t="shared" si="151"/>
        <v>14165285.787</v>
      </c>
      <c r="EH158" s="1367">
        <f t="shared" si="152"/>
        <v>14165285.787</v>
      </c>
      <c r="EI158" s="1367">
        <f t="shared" si="153"/>
        <v>1298071.213</v>
      </c>
      <c r="EQ158" s="1364" t="s">
        <v>405</v>
      </c>
      <c r="ER158" s="1366">
        <v>15463357000</v>
      </c>
      <c r="ES158" s="1366">
        <v>15463357000</v>
      </c>
      <c r="ET158" s="1366">
        <v>0</v>
      </c>
      <c r="EU158" s="1366">
        <v>15463357000</v>
      </c>
      <c r="EV158" s="1365">
        <f t="shared" si="154"/>
        <v>15463357</v>
      </c>
      <c r="EW158" s="1365">
        <f t="shared" si="155"/>
        <v>15463357</v>
      </c>
      <c r="EX158" s="1365">
        <f t="shared" si="156"/>
        <v>15463357</v>
      </c>
      <c r="EY158" s="1365">
        <f t="shared" si="157"/>
        <v>0</v>
      </c>
      <c r="FF158" s="1372" t="s">
        <v>404</v>
      </c>
      <c r="FG158" s="1365">
        <v>15463357000</v>
      </c>
      <c r="FH158" s="1365">
        <v>15463357000</v>
      </c>
      <c r="FI158" s="1365">
        <v>15463357000</v>
      </c>
      <c r="FJ158" s="1365">
        <v>0</v>
      </c>
      <c r="FK158" s="1378">
        <f t="shared" si="158"/>
        <v>15463357</v>
      </c>
      <c r="FL158" s="1378">
        <f t="shared" si="159"/>
        <v>15463357</v>
      </c>
      <c r="FM158" s="1378">
        <f t="shared" si="160"/>
        <v>15463357</v>
      </c>
      <c r="FN158" s="1378">
        <f t="shared" si="161"/>
        <v>0</v>
      </c>
      <c r="FV158" s="1364" t="s">
        <v>873</v>
      </c>
      <c r="FW158" s="1366">
        <v>16184000</v>
      </c>
      <c r="FX158" s="1366">
        <v>16184000</v>
      </c>
      <c r="FY158" s="1366">
        <v>16184000</v>
      </c>
      <c r="FZ158" s="1366">
        <v>0</v>
      </c>
      <c r="GA158" s="1367">
        <f t="shared" si="163"/>
        <v>16184</v>
      </c>
      <c r="GB158" s="1367">
        <f t="shared" si="164"/>
        <v>16184</v>
      </c>
      <c r="GC158" s="1367">
        <f t="shared" si="165"/>
        <v>16184</v>
      </c>
      <c r="GD158" s="1367">
        <f t="shared" si="166"/>
        <v>0</v>
      </c>
    </row>
    <row r="159" spans="1:186" x14ac:dyDescent="0.2">
      <c r="CS159" s="1364" t="s">
        <v>406</v>
      </c>
      <c r="CT159" s="1366">
        <v>2499111000</v>
      </c>
      <c r="CU159" s="1366">
        <v>2444525413</v>
      </c>
      <c r="CV159" s="1366">
        <v>2444525413</v>
      </c>
      <c r="CW159" s="1366">
        <v>54585587</v>
      </c>
      <c r="CX159" s="1365">
        <f t="shared" si="142"/>
        <v>2499111</v>
      </c>
      <c r="CY159" s="1365">
        <f t="shared" si="143"/>
        <v>2444525.4130000002</v>
      </c>
      <c r="CZ159" s="1365">
        <f t="shared" si="144"/>
        <v>2444525.4130000002</v>
      </c>
      <c r="DA159" s="1365">
        <f t="shared" si="145"/>
        <v>54585.587</v>
      </c>
      <c r="DJ159" s="1372" t="s">
        <v>406</v>
      </c>
      <c r="DK159" s="1365">
        <v>2499111000</v>
      </c>
      <c r="DL159" s="1365">
        <v>2444525413</v>
      </c>
      <c r="DM159" s="1365">
        <v>54585587</v>
      </c>
      <c r="DN159" s="1365">
        <v>2444525413</v>
      </c>
      <c r="DO159" s="1365">
        <f t="shared" si="146"/>
        <v>2499111</v>
      </c>
      <c r="DP159" s="1365">
        <f t="shared" si="147"/>
        <v>2444525.4130000002</v>
      </c>
      <c r="DQ159" s="1365">
        <f t="shared" si="148"/>
        <v>54585.587</v>
      </c>
      <c r="DR159" s="1365">
        <f t="shared" si="149"/>
        <v>2444525.4130000002</v>
      </c>
      <c r="EA159" s="1364" t="s">
        <v>406</v>
      </c>
      <c r="EB159" s="1366">
        <v>2499111000</v>
      </c>
      <c r="EC159" s="1366">
        <v>2499111000</v>
      </c>
      <c r="ED159" s="1366">
        <v>2499111000</v>
      </c>
      <c r="EE159" s="1366">
        <v>0</v>
      </c>
      <c r="EF159" s="1367">
        <f t="shared" si="150"/>
        <v>2499111</v>
      </c>
      <c r="EG159" s="1367">
        <f t="shared" si="151"/>
        <v>2499111</v>
      </c>
      <c r="EH159" s="1367">
        <f t="shared" si="152"/>
        <v>2499111</v>
      </c>
      <c r="EI159" s="1367">
        <f t="shared" si="153"/>
        <v>0</v>
      </c>
      <c r="EQ159" s="1364" t="s">
        <v>406</v>
      </c>
      <c r="ER159" s="1366">
        <v>2499111000</v>
      </c>
      <c r="ES159" s="1366">
        <v>2499111000</v>
      </c>
      <c r="ET159" s="1366">
        <v>0</v>
      </c>
      <c r="EU159" s="1366">
        <v>2499111000</v>
      </c>
      <c r="EV159" s="1365">
        <f t="shared" si="154"/>
        <v>2499111</v>
      </c>
      <c r="EW159" s="1365">
        <f t="shared" si="155"/>
        <v>2499111</v>
      </c>
      <c r="EX159" s="1365">
        <f t="shared" si="156"/>
        <v>2499111</v>
      </c>
      <c r="EY159" s="1365">
        <f t="shared" si="157"/>
        <v>0</v>
      </c>
      <c r="FF159" s="1372" t="s">
        <v>405</v>
      </c>
      <c r="FG159" s="1365">
        <v>15463357000</v>
      </c>
      <c r="FH159" s="1365">
        <v>15463357000</v>
      </c>
      <c r="FI159" s="1365">
        <v>15463357000</v>
      </c>
      <c r="FJ159" s="1365">
        <v>0</v>
      </c>
      <c r="FK159" s="1378">
        <f t="shared" si="158"/>
        <v>15463357</v>
      </c>
      <c r="FL159" s="1378">
        <f t="shared" si="159"/>
        <v>15463357</v>
      </c>
      <c r="FM159" s="1378">
        <f t="shared" si="160"/>
        <v>15463357</v>
      </c>
      <c r="FN159" s="1378">
        <f t="shared" si="161"/>
        <v>0</v>
      </c>
      <c r="FV159" s="1364" t="s">
        <v>948</v>
      </c>
      <c r="FW159" s="1366">
        <v>24300000</v>
      </c>
      <c r="FX159" s="1366">
        <v>20678966</v>
      </c>
      <c r="FY159" s="1366">
        <v>20678966</v>
      </c>
      <c r="FZ159" s="1366">
        <v>3621034</v>
      </c>
      <c r="GA159" s="1367">
        <f t="shared" si="163"/>
        <v>24300</v>
      </c>
      <c r="GB159" s="1367">
        <f t="shared" si="164"/>
        <v>20678.966</v>
      </c>
      <c r="GC159" s="1367">
        <f t="shared" si="165"/>
        <v>20678.966</v>
      </c>
      <c r="GD159" s="1367">
        <f t="shared" si="166"/>
        <v>3621.0340000000001</v>
      </c>
    </row>
    <row r="160" spans="1:186" x14ac:dyDescent="0.2">
      <c r="CS160" s="1364" t="s">
        <v>407</v>
      </c>
      <c r="CT160" s="1366">
        <v>2499111000</v>
      </c>
      <c r="CU160" s="1366">
        <v>2444525413</v>
      </c>
      <c r="CV160" s="1366">
        <v>2444525413</v>
      </c>
      <c r="CW160" s="1366">
        <v>54585587</v>
      </c>
      <c r="CX160" s="1365">
        <f t="shared" si="142"/>
        <v>2499111</v>
      </c>
      <c r="CY160" s="1365">
        <f t="shared" si="143"/>
        <v>2444525.4130000002</v>
      </c>
      <c r="CZ160" s="1365">
        <f t="shared" si="144"/>
        <v>2444525.4130000002</v>
      </c>
      <c r="DA160" s="1365">
        <f t="shared" si="145"/>
        <v>54585.587</v>
      </c>
      <c r="DJ160" s="1372" t="s">
        <v>407</v>
      </c>
      <c r="DK160" s="1365">
        <v>2499111000</v>
      </c>
      <c r="DL160" s="1365">
        <v>2444525413</v>
      </c>
      <c r="DM160" s="1365">
        <v>54585587</v>
      </c>
      <c r="DN160" s="1365">
        <v>2444525413</v>
      </c>
      <c r="DO160" s="1365">
        <v>0</v>
      </c>
      <c r="DP160" s="1365">
        <v>0</v>
      </c>
      <c r="DQ160" s="1365">
        <v>0</v>
      </c>
      <c r="DR160" s="1365">
        <v>0</v>
      </c>
      <c r="EA160" s="1364" t="s">
        <v>407</v>
      </c>
      <c r="EB160" s="1366">
        <v>2499111000</v>
      </c>
      <c r="EC160" s="1366">
        <v>2499111000</v>
      </c>
      <c r="ED160" s="1366">
        <v>2499111000</v>
      </c>
      <c r="EE160" s="1366">
        <v>0</v>
      </c>
      <c r="EF160" s="1367">
        <f t="shared" si="150"/>
        <v>2499111</v>
      </c>
      <c r="EG160" s="1367">
        <f t="shared" si="151"/>
        <v>2499111</v>
      </c>
      <c r="EH160" s="1367">
        <f t="shared" si="152"/>
        <v>2499111</v>
      </c>
      <c r="EI160" s="1367">
        <f t="shared" si="153"/>
        <v>0</v>
      </c>
      <c r="EQ160" s="1364" t="s">
        <v>407</v>
      </c>
      <c r="ER160" s="1366">
        <v>2499111000</v>
      </c>
      <c r="ES160" s="1366">
        <v>2499111000</v>
      </c>
      <c r="ET160" s="1366">
        <v>0</v>
      </c>
      <c r="EU160" s="1366">
        <v>2499111000</v>
      </c>
      <c r="EV160" s="1365">
        <f t="shared" si="154"/>
        <v>2499111</v>
      </c>
      <c r="EW160" s="1365">
        <f t="shared" si="155"/>
        <v>2499111</v>
      </c>
      <c r="EX160" s="1365">
        <f t="shared" si="156"/>
        <v>2499111</v>
      </c>
      <c r="EY160" s="1365">
        <f t="shared" si="157"/>
        <v>0</v>
      </c>
      <c r="FF160" s="1372" t="s">
        <v>406</v>
      </c>
      <c r="FG160" s="1365">
        <v>2499111000</v>
      </c>
      <c r="FH160" s="1365">
        <v>2499111000</v>
      </c>
      <c r="FI160" s="1365">
        <v>2499111000</v>
      </c>
      <c r="FJ160" s="1365">
        <v>0</v>
      </c>
      <c r="FK160" s="1378">
        <f t="shared" si="158"/>
        <v>2499111</v>
      </c>
      <c r="FL160" s="1378">
        <f t="shared" si="159"/>
        <v>2499111</v>
      </c>
      <c r="FM160" s="1378">
        <f t="shared" si="160"/>
        <v>2499111</v>
      </c>
      <c r="FN160" s="1378">
        <f t="shared" si="161"/>
        <v>0</v>
      </c>
      <c r="FV160" s="1364" t="s">
        <v>949</v>
      </c>
      <c r="FW160" s="1366">
        <v>24300000</v>
      </c>
      <c r="FX160" s="1366">
        <v>20678966</v>
      </c>
      <c r="FY160" s="1366">
        <v>20678966</v>
      </c>
      <c r="FZ160" s="1366">
        <v>3621034</v>
      </c>
      <c r="GA160" s="1367">
        <f t="shared" si="163"/>
        <v>24300</v>
      </c>
      <c r="GB160" s="1367">
        <f t="shared" si="164"/>
        <v>20678.966</v>
      </c>
      <c r="GC160" s="1367">
        <f t="shared" si="165"/>
        <v>20678.966</v>
      </c>
      <c r="GD160" s="1367">
        <f t="shared" si="166"/>
        <v>3621.0340000000001</v>
      </c>
    </row>
    <row r="161" spans="97:186" x14ac:dyDescent="0.2">
      <c r="CS161" s="1364" t="s">
        <v>593</v>
      </c>
      <c r="CT161" s="1366">
        <v>2499111000</v>
      </c>
      <c r="CU161" s="1366">
        <v>2444525413</v>
      </c>
      <c r="CV161" s="1366">
        <v>2444525413</v>
      </c>
      <c r="CW161" s="1366">
        <v>54585587</v>
      </c>
      <c r="CX161" s="1365">
        <f t="shared" si="142"/>
        <v>2499111</v>
      </c>
      <c r="CY161" s="1365">
        <f t="shared" si="143"/>
        <v>2444525.4130000002</v>
      </c>
      <c r="CZ161" s="1365">
        <f t="shared" si="144"/>
        <v>2444525.4130000002</v>
      </c>
      <c r="DA161" s="1365">
        <f t="shared" si="145"/>
        <v>54585.587</v>
      </c>
      <c r="DJ161" s="1372" t="s">
        <v>593</v>
      </c>
      <c r="DK161" s="1365">
        <v>2499111000</v>
      </c>
      <c r="DL161" s="1365">
        <v>2444525413</v>
      </c>
      <c r="DM161" s="1365">
        <v>54585587</v>
      </c>
      <c r="DN161" s="1365">
        <v>2444525413</v>
      </c>
      <c r="DO161" s="1365">
        <v>0</v>
      </c>
      <c r="DP161" s="1365">
        <v>0</v>
      </c>
      <c r="DQ161" s="1365">
        <v>0</v>
      </c>
      <c r="DR161" s="1365">
        <v>0</v>
      </c>
      <c r="EA161" s="1364" t="s">
        <v>593</v>
      </c>
      <c r="EB161" s="1366">
        <v>2499111000</v>
      </c>
      <c r="EC161" s="1366">
        <v>2499111000</v>
      </c>
      <c r="ED161" s="1366">
        <v>2499111000</v>
      </c>
      <c r="EE161" s="1366">
        <v>0</v>
      </c>
      <c r="EF161" s="1367">
        <f t="shared" si="150"/>
        <v>2499111</v>
      </c>
      <c r="EG161" s="1367">
        <f t="shared" si="151"/>
        <v>2499111</v>
      </c>
      <c r="EH161" s="1367">
        <f t="shared" si="152"/>
        <v>2499111</v>
      </c>
      <c r="EI161" s="1367">
        <f t="shared" si="153"/>
        <v>0</v>
      </c>
      <c r="EQ161" s="1364" t="s">
        <v>593</v>
      </c>
      <c r="ER161" s="1366">
        <v>2499111000</v>
      </c>
      <c r="ES161" s="1366">
        <v>2499111000</v>
      </c>
      <c r="ET161" s="1366">
        <v>0</v>
      </c>
      <c r="EU161" s="1366">
        <v>2499111000</v>
      </c>
      <c r="EV161" s="1365">
        <f t="shared" si="154"/>
        <v>2499111</v>
      </c>
      <c r="EW161" s="1365">
        <f t="shared" si="155"/>
        <v>2499111</v>
      </c>
      <c r="EX161" s="1365">
        <f t="shared" si="156"/>
        <v>2499111</v>
      </c>
      <c r="EY161" s="1365">
        <f t="shared" si="157"/>
        <v>0</v>
      </c>
      <c r="FF161" s="1372" t="s">
        <v>407</v>
      </c>
      <c r="FG161" s="1365">
        <v>2499111000</v>
      </c>
      <c r="FH161" s="1365">
        <v>2499111000</v>
      </c>
      <c r="FI161" s="1365">
        <v>2499111000</v>
      </c>
      <c r="FJ161" s="1365">
        <v>0</v>
      </c>
      <c r="FK161" s="1378">
        <f t="shared" si="158"/>
        <v>2499111</v>
      </c>
      <c r="FL161" s="1378">
        <f t="shared" si="159"/>
        <v>2499111</v>
      </c>
      <c r="FM161" s="1378">
        <f t="shared" si="160"/>
        <v>2499111</v>
      </c>
      <c r="FN161" s="1378">
        <f t="shared" si="161"/>
        <v>0</v>
      </c>
      <c r="FV161" s="1364" t="s">
        <v>401</v>
      </c>
      <c r="FW161" s="1366">
        <v>20000000</v>
      </c>
      <c r="FX161" s="1366">
        <v>19136831</v>
      </c>
      <c r="FY161" s="1366">
        <v>19136832</v>
      </c>
      <c r="FZ161" s="1366">
        <v>863168</v>
      </c>
      <c r="GA161" s="1367">
        <f t="shared" si="163"/>
        <v>20000</v>
      </c>
      <c r="GB161" s="1367">
        <f t="shared" si="164"/>
        <v>19136.830999999998</v>
      </c>
      <c r="GC161" s="1367">
        <f t="shared" si="165"/>
        <v>19136.831999999999</v>
      </c>
      <c r="GD161" s="1367">
        <f t="shared" si="166"/>
        <v>863.16800000000001</v>
      </c>
    </row>
    <row r="162" spans="97:186" x14ac:dyDescent="0.2">
      <c r="CS162" s="1364" t="s">
        <v>408</v>
      </c>
      <c r="CT162" s="1366">
        <v>457646000</v>
      </c>
      <c r="CU162" s="1366">
        <v>457645078</v>
      </c>
      <c r="CV162" s="1366">
        <v>457645078</v>
      </c>
      <c r="CW162" s="1366">
        <v>922</v>
      </c>
      <c r="CX162" s="1365">
        <f t="shared" si="142"/>
        <v>457646</v>
      </c>
      <c r="CY162" s="1365">
        <f t="shared" si="143"/>
        <v>457645.07799999998</v>
      </c>
      <c r="CZ162" s="1365">
        <f t="shared" si="144"/>
        <v>457645.07799999998</v>
      </c>
      <c r="DA162" s="1365">
        <f t="shared" si="145"/>
        <v>0.92200000000000004</v>
      </c>
      <c r="DJ162" s="1372" t="s">
        <v>408</v>
      </c>
      <c r="DK162" s="1365">
        <v>457646000</v>
      </c>
      <c r="DL162" s="1365">
        <v>457645078</v>
      </c>
      <c r="DM162" s="1365">
        <v>922</v>
      </c>
      <c r="DN162" s="1365">
        <v>457645078</v>
      </c>
      <c r="DO162" s="1365">
        <f t="shared" si="146"/>
        <v>457646</v>
      </c>
      <c r="DP162" s="1365">
        <f t="shared" si="147"/>
        <v>457645.07799999998</v>
      </c>
      <c r="DQ162" s="1365">
        <f t="shared" si="148"/>
        <v>0.92200000000000004</v>
      </c>
      <c r="DR162" s="1365">
        <f t="shared" si="149"/>
        <v>457645.07799999998</v>
      </c>
      <c r="EA162" s="1364" t="s">
        <v>408</v>
      </c>
      <c r="EB162" s="1366">
        <v>457646000</v>
      </c>
      <c r="EC162" s="1366">
        <v>457645078</v>
      </c>
      <c r="ED162" s="1366">
        <v>457645078</v>
      </c>
      <c r="EE162" s="1366">
        <v>922</v>
      </c>
      <c r="EF162" s="1367">
        <f t="shared" si="150"/>
        <v>457646</v>
      </c>
      <c r="EG162" s="1367">
        <f t="shared" si="151"/>
        <v>457645.07799999998</v>
      </c>
      <c r="EH162" s="1367">
        <f t="shared" si="152"/>
        <v>457645.07799999998</v>
      </c>
      <c r="EI162" s="1367">
        <f t="shared" si="153"/>
        <v>0.92200000000000004</v>
      </c>
      <c r="EQ162" s="1364" t="s">
        <v>408</v>
      </c>
      <c r="ER162" s="1366">
        <v>457646000</v>
      </c>
      <c r="ES162" s="1366">
        <v>457645078</v>
      </c>
      <c r="ET162" s="1366">
        <v>922</v>
      </c>
      <c r="EU162" s="1366">
        <v>457645078</v>
      </c>
      <c r="EV162" s="1365">
        <f t="shared" si="154"/>
        <v>457646</v>
      </c>
      <c r="EW162" s="1365">
        <f t="shared" si="155"/>
        <v>457645.07799999998</v>
      </c>
      <c r="EX162" s="1365">
        <f t="shared" si="156"/>
        <v>457645.07799999998</v>
      </c>
      <c r="EY162" s="1365">
        <f t="shared" si="157"/>
        <v>0.92200000000000004</v>
      </c>
      <c r="FF162" s="1372" t="s">
        <v>593</v>
      </c>
      <c r="FG162" s="1365">
        <v>2499111000</v>
      </c>
      <c r="FH162" s="1365">
        <v>2499111000</v>
      </c>
      <c r="FI162" s="1365">
        <v>2499111000</v>
      </c>
      <c r="FJ162" s="1365">
        <v>0</v>
      </c>
      <c r="FK162" s="1378">
        <f t="shared" si="158"/>
        <v>2499111</v>
      </c>
      <c r="FL162" s="1378">
        <f t="shared" si="159"/>
        <v>2499111</v>
      </c>
      <c r="FM162" s="1378">
        <f t="shared" si="160"/>
        <v>2499111</v>
      </c>
      <c r="FN162" s="1378">
        <f t="shared" si="161"/>
        <v>0</v>
      </c>
      <c r="FV162" s="1364" t="s">
        <v>591</v>
      </c>
      <c r="FW162" s="1366">
        <v>20000000</v>
      </c>
      <c r="FX162" s="1366">
        <v>19136831</v>
      </c>
      <c r="FY162" s="1366">
        <v>19136832</v>
      </c>
      <c r="FZ162" s="1366">
        <v>863168</v>
      </c>
      <c r="GA162" s="1367">
        <f t="shared" si="163"/>
        <v>20000</v>
      </c>
      <c r="GB162" s="1367">
        <f t="shared" si="164"/>
        <v>19136.830999999998</v>
      </c>
      <c r="GC162" s="1367">
        <f t="shared" si="165"/>
        <v>19136.831999999999</v>
      </c>
      <c r="GD162" s="1367">
        <f t="shared" si="166"/>
        <v>863.16800000000001</v>
      </c>
    </row>
    <row r="163" spans="97:186" x14ac:dyDescent="0.2">
      <c r="DO163" s="1365">
        <f>SUM(DO3:DO162)</f>
        <v>123715923.65700004</v>
      </c>
      <c r="DP163" s="1365">
        <f>SUM(DP3:DP162)</f>
        <v>78495549.372000009</v>
      </c>
      <c r="DQ163" s="1365">
        <f>SUM(DQ3:DQ162)</f>
        <v>45220374.284999996</v>
      </c>
      <c r="DR163" s="1365">
        <f>SUM(DR3:DR162)</f>
        <v>74804199.083999962</v>
      </c>
      <c r="FF163" s="1372" t="s">
        <v>408</v>
      </c>
      <c r="FG163" s="1365">
        <v>457646000</v>
      </c>
      <c r="FH163" s="1365">
        <v>457645078</v>
      </c>
      <c r="FI163" s="1365">
        <v>457645078</v>
      </c>
      <c r="FJ163" s="1365">
        <v>922</v>
      </c>
      <c r="FK163" s="1378">
        <f t="shared" si="158"/>
        <v>457646</v>
      </c>
      <c r="FL163" s="1378">
        <f t="shared" si="159"/>
        <v>457645.07799999998</v>
      </c>
      <c r="FM163" s="1378">
        <f t="shared" si="160"/>
        <v>457645.07799999998</v>
      </c>
      <c r="FN163" s="1378">
        <f t="shared" si="161"/>
        <v>0.92200000000000004</v>
      </c>
      <c r="FV163" s="1364" t="s">
        <v>402</v>
      </c>
      <c r="FW163" s="1366">
        <v>237294000</v>
      </c>
      <c r="FX163" s="1366">
        <v>199348584</v>
      </c>
      <c r="FY163" s="1366">
        <v>203502459</v>
      </c>
      <c r="FZ163" s="1366">
        <v>33791541</v>
      </c>
      <c r="GA163" s="1367">
        <f t="shared" si="163"/>
        <v>237294</v>
      </c>
      <c r="GB163" s="1367">
        <f t="shared" si="164"/>
        <v>199348.584</v>
      </c>
      <c r="GC163" s="1367">
        <f t="shared" si="165"/>
        <v>203502.459</v>
      </c>
      <c r="GD163" s="1367">
        <f t="shared" si="166"/>
        <v>33791.540999999997</v>
      </c>
    </row>
    <row r="164" spans="97:186" x14ac:dyDescent="0.2">
      <c r="FK164" s="1378">
        <f t="shared" si="158"/>
        <v>0</v>
      </c>
      <c r="FL164" s="1378">
        <f t="shared" si="159"/>
        <v>0</v>
      </c>
      <c r="FM164" s="1378">
        <f t="shared" si="160"/>
        <v>0</v>
      </c>
      <c r="FN164" s="1378">
        <f t="shared" si="161"/>
        <v>0</v>
      </c>
      <c r="FV164" s="1364" t="s">
        <v>592</v>
      </c>
      <c r="FW164" s="1366">
        <v>233154000</v>
      </c>
      <c r="FX164" s="1366">
        <v>195208584</v>
      </c>
      <c r="FY164" s="1366">
        <v>199362459</v>
      </c>
      <c r="FZ164" s="1366">
        <v>33791541</v>
      </c>
      <c r="GA164" s="1367">
        <f t="shared" si="163"/>
        <v>233154</v>
      </c>
      <c r="GB164" s="1367">
        <f t="shared" si="164"/>
        <v>195208.584</v>
      </c>
      <c r="GC164" s="1367">
        <f t="shared" si="165"/>
        <v>199362.459</v>
      </c>
      <c r="GD164" s="1367">
        <f t="shared" si="166"/>
        <v>33791.540999999997</v>
      </c>
    </row>
    <row r="165" spans="97:186" x14ac:dyDescent="0.2">
      <c r="FK165" s="1372"/>
      <c r="FV165" s="1364" t="s">
        <v>800</v>
      </c>
      <c r="FW165" s="1366">
        <v>4140000</v>
      </c>
      <c r="FX165" s="1366">
        <v>4140000</v>
      </c>
      <c r="FY165" s="1366">
        <v>4140000</v>
      </c>
      <c r="FZ165" s="1366">
        <v>0</v>
      </c>
      <c r="GA165" s="1367">
        <f t="shared" si="163"/>
        <v>4140</v>
      </c>
      <c r="GB165" s="1367">
        <f t="shared" si="164"/>
        <v>4140</v>
      </c>
      <c r="GC165" s="1367">
        <f t="shared" si="165"/>
        <v>4140</v>
      </c>
      <c r="GD165" s="1367">
        <f t="shared" si="166"/>
        <v>0</v>
      </c>
    </row>
    <row r="166" spans="97:186" x14ac:dyDescent="0.2">
      <c r="FV166" s="1364" t="s">
        <v>403</v>
      </c>
      <c r="FW166" s="1366">
        <v>19618081000</v>
      </c>
      <c r="FX166" s="1366">
        <v>19587957903</v>
      </c>
      <c r="FY166" s="1366">
        <v>19587957903</v>
      </c>
      <c r="FZ166" s="1366">
        <v>30123097</v>
      </c>
      <c r="GA166" s="1367">
        <f t="shared" si="163"/>
        <v>19618081</v>
      </c>
      <c r="GB166" s="1367">
        <f t="shared" si="164"/>
        <v>19587957.903000001</v>
      </c>
      <c r="GC166" s="1367">
        <f t="shared" si="165"/>
        <v>19587957.903000001</v>
      </c>
      <c r="GD166" s="1367">
        <f t="shared" si="166"/>
        <v>30123.097000000002</v>
      </c>
    </row>
    <row r="167" spans="97:186" x14ac:dyDescent="0.2">
      <c r="FV167" s="1364" t="s">
        <v>404</v>
      </c>
      <c r="FW167" s="1366">
        <v>15724168000</v>
      </c>
      <c r="FX167" s="1366">
        <v>15694725715</v>
      </c>
      <c r="FY167" s="1366">
        <v>15694725715</v>
      </c>
      <c r="FZ167" s="1366">
        <v>29442285</v>
      </c>
      <c r="GA167" s="1367">
        <f t="shared" si="163"/>
        <v>15724168</v>
      </c>
      <c r="GB167" s="1367">
        <f t="shared" si="164"/>
        <v>15694725.715</v>
      </c>
      <c r="GC167" s="1367">
        <f t="shared" si="165"/>
        <v>15694725.715</v>
      </c>
      <c r="GD167" s="1367">
        <f t="shared" si="166"/>
        <v>29442.285</v>
      </c>
    </row>
    <row r="168" spans="97:186" x14ac:dyDescent="0.2">
      <c r="FV168" s="1364" t="s">
        <v>405</v>
      </c>
      <c r="FW168" s="1366">
        <v>15724168000</v>
      </c>
      <c r="FX168" s="1366">
        <v>15694725715</v>
      </c>
      <c r="FY168" s="1366">
        <v>15694725715</v>
      </c>
      <c r="FZ168" s="1366">
        <v>29442285</v>
      </c>
      <c r="GA168" s="1367">
        <f t="shared" si="163"/>
        <v>15724168</v>
      </c>
      <c r="GB168" s="1367">
        <f t="shared" si="164"/>
        <v>15694725.715</v>
      </c>
      <c r="GC168" s="1367">
        <f t="shared" si="165"/>
        <v>15694725.715</v>
      </c>
      <c r="GD168" s="1367">
        <f t="shared" si="166"/>
        <v>29442.285</v>
      </c>
    </row>
    <row r="169" spans="97:186" x14ac:dyDescent="0.2">
      <c r="FV169" s="1364" t="s">
        <v>406</v>
      </c>
      <c r="FW169" s="1366">
        <v>3436267000</v>
      </c>
      <c r="FX169" s="1366">
        <v>3435587110</v>
      </c>
      <c r="FY169" s="1366">
        <v>3435587110</v>
      </c>
      <c r="FZ169" s="1366">
        <v>679890</v>
      </c>
      <c r="GA169" s="1367">
        <f t="shared" si="163"/>
        <v>3436267</v>
      </c>
      <c r="GB169" s="1367">
        <f t="shared" si="164"/>
        <v>3435587.11</v>
      </c>
      <c r="GC169" s="1367">
        <f t="shared" si="165"/>
        <v>3435587.11</v>
      </c>
      <c r="GD169" s="1367">
        <f t="shared" si="166"/>
        <v>679.89</v>
      </c>
    </row>
    <row r="170" spans="97:186" x14ac:dyDescent="0.2">
      <c r="FV170" s="1364" t="s">
        <v>407</v>
      </c>
      <c r="FW170" s="1366">
        <v>3436267000</v>
      </c>
      <c r="FX170" s="1366">
        <v>3435587110</v>
      </c>
      <c r="FY170" s="1366">
        <v>3435587110</v>
      </c>
      <c r="FZ170" s="1366">
        <v>679890</v>
      </c>
      <c r="GA170" s="1367">
        <f t="shared" si="163"/>
        <v>3436267</v>
      </c>
      <c r="GB170" s="1367">
        <f t="shared" si="164"/>
        <v>3435587.11</v>
      </c>
      <c r="GC170" s="1367">
        <f t="shared" si="165"/>
        <v>3435587.11</v>
      </c>
      <c r="GD170" s="1367">
        <f t="shared" si="166"/>
        <v>679.89</v>
      </c>
    </row>
    <row r="171" spans="97:186" x14ac:dyDescent="0.2">
      <c r="FV171" s="1364" t="s">
        <v>593</v>
      </c>
      <c r="FW171" s="1366">
        <v>3436267000</v>
      </c>
      <c r="FX171" s="1366">
        <v>3435587110</v>
      </c>
      <c r="FY171" s="1366">
        <v>3435587110</v>
      </c>
      <c r="FZ171" s="1366">
        <v>679890</v>
      </c>
      <c r="GA171" s="1367">
        <f t="shared" si="163"/>
        <v>3436267</v>
      </c>
      <c r="GB171" s="1367">
        <f t="shared" si="164"/>
        <v>3435587.11</v>
      </c>
      <c r="GC171" s="1367">
        <f t="shared" si="165"/>
        <v>3435587.11</v>
      </c>
      <c r="GD171" s="1367">
        <f t="shared" si="166"/>
        <v>679.89</v>
      </c>
    </row>
    <row r="172" spans="97:186" x14ac:dyDescent="0.2">
      <c r="FV172" s="1364" t="s">
        <v>408</v>
      </c>
      <c r="FW172" s="1366">
        <v>457646000</v>
      </c>
      <c r="FX172" s="1366">
        <v>457645078</v>
      </c>
      <c r="FY172" s="1366">
        <v>457645078</v>
      </c>
      <c r="FZ172" s="1366">
        <v>922</v>
      </c>
      <c r="GA172" s="1367">
        <f t="shared" si="163"/>
        <v>457646</v>
      </c>
      <c r="GB172" s="1367">
        <f t="shared" si="164"/>
        <v>457645.07799999998</v>
      </c>
      <c r="GC172" s="1367">
        <f t="shared" si="165"/>
        <v>457645.07799999998</v>
      </c>
      <c r="GD172" s="1367">
        <f t="shared" si="166"/>
        <v>0.92200000000000004</v>
      </c>
    </row>
  </sheetData>
  <autoFilter ref="A2:FN147"/>
  <mergeCells count="14">
    <mergeCell ref="FV1:GB1"/>
    <mergeCell ref="FF1:FJ1"/>
    <mergeCell ref="EQ1:EW1"/>
    <mergeCell ref="CC1:CI1"/>
    <mergeCell ref="L1:M1"/>
    <mergeCell ref="Q1:W1"/>
    <mergeCell ref="AB1:AC1"/>
    <mergeCell ref="AG1:AM1"/>
    <mergeCell ref="BX1:BY1"/>
    <mergeCell ref="DV1:DW1"/>
    <mergeCell ref="EA1:EG1"/>
    <mergeCell ref="DD1:DF1"/>
    <mergeCell ref="DJ1:DR1"/>
    <mergeCell ref="CS1:CY1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E1C1D6"/>
  </sheetPr>
  <dimension ref="A1:CH162"/>
  <sheetViews>
    <sheetView workbookViewId="0">
      <pane xSplit="1" ySplit="2" topLeftCell="BT87" activePane="bottomRight" state="frozen"/>
      <selection pane="topRight" activeCell="B1" sqref="B1"/>
      <selection pane="bottomLeft" activeCell="A3" sqref="A3"/>
      <selection pane="bottomRight" activeCell="CJ87" sqref="CJ87"/>
    </sheetView>
  </sheetViews>
  <sheetFormatPr baseColWidth="10" defaultColWidth="11.42578125" defaultRowHeight="16.5" x14ac:dyDescent="0.35"/>
  <cols>
    <col min="1" max="1" width="11.140625" style="920" customWidth="1"/>
    <col min="2" max="2" width="51.140625" style="920" bestFit="1" customWidth="1"/>
    <col min="3" max="3" width="18.140625" style="920" hidden="1" customWidth="1"/>
    <col min="4" max="4" width="12.5703125" style="920" hidden="1" customWidth="1"/>
    <col min="5" max="5" width="11.28515625" style="920" hidden="1" customWidth="1"/>
    <col min="6" max="6" width="19.85546875" style="920" hidden="1" customWidth="1"/>
    <col min="7" max="7" width="11.28515625" style="920" hidden="1" customWidth="1"/>
    <col min="8" max="8" width="12.7109375" style="920" bestFit="1" customWidth="1"/>
    <col min="9" max="9" width="10.5703125" style="920" bestFit="1" customWidth="1"/>
    <col min="10" max="10" width="12.85546875" style="920" customWidth="1"/>
    <col min="11" max="11" width="9.5703125" style="920" bestFit="1" customWidth="1"/>
    <col min="12" max="12" width="11.5703125" style="920" bestFit="1" customWidth="1"/>
    <col min="13" max="14" width="11.42578125" style="920"/>
    <col min="15" max="15" width="33.85546875" style="920" customWidth="1"/>
    <col min="16" max="16" width="0" style="920" hidden="1" customWidth="1"/>
    <col min="17" max="17" width="11.5703125" style="920" bestFit="1" customWidth="1"/>
    <col min="18" max="18" width="11.42578125" style="920"/>
    <col min="19" max="19" width="24.42578125" style="920" customWidth="1"/>
    <col min="20" max="20" width="0" style="920" hidden="1" customWidth="1"/>
    <col min="21" max="21" width="0" style="981" hidden="1" customWidth="1"/>
    <col min="22" max="23" width="0" style="920" hidden="1" customWidth="1"/>
    <col min="24" max="24" width="14.42578125" style="981" bestFit="1" customWidth="1"/>
    <col min="25" max="26" width="12.140625" style="920" bestFit="1" customWidth="1"/>
    <col min="27" max="27" width="14.42578125" style="920" bestFit="1" customWidth="1"/>
    <col min="28" max="28" width="11.42578125" style="920"/>
    <col min="29" max="29" width="29.5703125" style="920" customWidth="1"/>
    <col min="30" max="30" width="0" style="920" hidden="1" customWidth="1"/>
    <col min="31" max="32" width="11.42578125" style="920"/>
    <col min="33" max="33" width="24.140625" style="920" customWidth="1"/>
    <col min="34" max="37" width="0" style="920" hidden="1" customWidth="1"/>
    <col min="39" max="43" width="11.42578125" style="920"/>
    <col min="44" max="44" width="34.7109375" style="920" customWidth="1"/>
    <col min="45" max="45" width="0" style="920" hidden="1" customWidth="1"/>
    <col min="46" max="47" width="11.42578125" style="920"/>
    <col min="48" max="48" width="44.5703125" style="920" customWidth="1"/>
    <col min="49" max="52" width="11.42578125" style="920" hidden="1" customWidth="1"/>
    <col min="53" max="59" width="11.42578125" style="920"/>
    <col min="60" max="60" width="0" style="920" hidden="1" customWidth="1"/>
    <col min="61" max="62" width="11.42578125" style="920"/>
    <col min="63" max="63" width="30.28515625" style="920" customWidth="1"/>
    <col min="64" max="67" width="0" style="920" hidden="1" customWidth="1"/>
    <col min="68" max="75" width="11.42578125" style="920"/>
    <col min="76" max="76" width="11.42578125" style="1584"/>
    <col min="77" max="77" width="11.42578125" style="920"/>
    <col min="78" max="78" width="37" style="920" customWidth="1"/>
    <col min="79" max="82" width="0" style="920" hidden="1" customWidth="1"/>
    <col min="84" max="16384" width="11.42578125" style="920"/>
  </cols>
  <sheetData>
    <row r="1" spans="1:86" ht="16.5" customHeight="1" x14ac:dyDescent="0.35">
      <c r="A1" s="1780" t="s">
        <v>969</v>
      </c>
      <c r="B1" s="1780"/>
      <c r="C1" s="1780"/>
      <c r="D1" s="1780"/>
      <c r="E1" s="1780"/>
      <c r="F1" s="1780"/>
      <c r="G1" s="1780"/>
      <c r="I1" s="920">
        <v>1000</v>
      </c>
      <c r="J1" s="920">
        <v>1</v>
      </c>
      <c r="O1" s="920" t="s">
        <v>136</v>
      </c>
      <c r="P1" s="920">
        <v>1000</v>
      </c>
      <c r="Q1" s="920">
        <v>1</v>
      </c>
      <c r="S1" s="1780" t="s">
        <v>1008</v>
      </c>
      <c r="T1" s="1780"/>
      <c r="U1" s="1780"/>
      <c r="V1" s="1780"/>
      <c r="W1" s="1780"/>
      <c r="X1" s="1780"/>
      <c r="Y1" s="1780"/>
      <c r="Z1" s="920">
        <v>1000</v>
      </c>
      <c r="AA1" s="920">
        <v>1</v>
      </c>
      <c r="AC1" s="920" t="s">
        <v>6</v>
      </c>
      <c r="AD1" s="920">
        <v>1000</v>
      </c>
      <c r="AE1" s="920">
        <v>1</v>
      </c>
      <c r="AG1" s="1780" t="s">
        <v>886</v>
      </c>
      <c r="AH1" s="1780"/>
      <c r="AI1" s="1780"/>
      <c r="AJ1" s="1780"/>
      <c r="AK1" s="1780"/>
      <c r="AL1" s="1780"/>
      <c r="AM1" s="1780"/>
      <c r="AN1" s="920">
        <v>1000</v>
      </c>
      <c r="AO1" s="920">
        <v>1</v>
      </c>
      <c r="AR1" s="920" t="s">
        <v>7</v>
      </c>
      <c r="AS1" s="920">
        <v>1000</v>
      </c>
      <c r="AT1" s="920">
        <v>1</v>
      </c>
      <c r="AV1" s="1780" t="s">
        <v>1029</v>
      </c>
      <c r="AW1" s="1780"/>
      <c r="AX1" s="1780"/>
      <c r="AY1" s="1780"/>
      <c r="AZ1" s="1780"/>
      <c r="BA1" s="1780"/>
      <c r="BB1" s="1780"/>
      <c r="BC1" s="920">
        <v>1000</v>
      </c>
      <c r="BD1" s="920">
        <v>1</v>
      </c>
      <c r="BG1" s="1780" t="s">
        <v>8</v>
      </c>
      <c r="BH1" s="1780"/>
      <c r="BI1" s="1780"/>
      <c r="BK1" s="1780" t="s">
        <v>898</v>
      </c>
      <c r="BL1" s="1780"/>
      <c r="BM1" s="1780"/>
      <c r="BN1" s="1780"/>
      <c r="BO1" s="1780"/>
      <c r="BP1" s="1780"/>
      <c r="BQ1" s="1780"/>
      <c r="BR1" s="920">
        <v>1000</v>
      </c>
      <c r="BS1" s="920">
        <v>1</v>
      </c>
      <c r="BV1" s="920" t="s">
        <v>9</v>
      </c>
      <c r="BW1" s="920">
        <v>1000</v>
      </c>
      <c r="BX1" s="1584">
        <v>1</v>
      </c>
      <c r="BZ1" s="1780" t="s">
        <v>913</v>
      </c>
      <c r="CA1" s="1780"/>
      <c r="CB1" s="1780"/>
      <c r="CC1" s="1780"/>
      <c r="CD1" s="1780"/>
      <c r="CE1" s="1780"/>
      <c r="CF1" s="1780"/>
      <c r="CG1" s="920">
        <v>1000</v>
      </c>
      <c r="CH1" s="920">
        <v>1</v>
      </c>
    </row>
    <row r="2" spans="1:86" ht="45" x14ac:dyDescent="0.35">
      <c r="A2" s="921" t="s">
        <v>973</v>
      </c>
      <c r="B2" s="921" t="s">
        <v>339</v>
      </c>
      <c r="C2" s="921" t="s">
        <v>965</v>
      </c>
      <c r="D2" s="921" t="s">
        <v>343</v>
      </c>
      <c r="E2" s="921" t="s">
        <v>340</v>
      </c>
      <c r="F2" s="921" t="s">
        <v>410</v>
      </c>
      <c r="G2" s="921" t="s">
        <v>341</v>
      </c>
      <c r="H2" s="921" t="s">
        <v>343</v>
      </c>
      <c r="I2" s="921" t="s">
        <v>340</v>
      </c>
      <c r="J2" s="919" t="s">
        <v>410</v>
      </c>
      <c r="K2" s="921" t="s">
        <v>341</v>
      </c>
      <c r="L2" s="919" t="str">
        <f>+C2</f>
        <v xml:space="preserve">Ley de Presupuestos </v>
      </c>
      <c r="O2" s="919" t="s">
        <v>339</v>
      </c>
      <c r="P2" s="919" t="s">
        <v>341</v>
      </c>
      <c r="Q2" s="919" t="s">
        <v>341</v>
      </c>
      <c r="S2" s="919" t="s">
        <v>339</v>
      </c>
      <c r="T2" s="919" t="s">
        <v>343</v>
      </c>
      <c r="U2" s="919" t="s">
        <v>341</v>
      </c>
      <c r="V2" s="919" t="s">
        <v>340</v>
      </c>
      <c r="W2" s="919" t="s">
        <v>410</v>
      </c>
      <c r="X2" s="919" t="s">
        <v>343</v>
      </c>
      <c r="Y2" s="919" t="s">
        <v>341</v>
      </c>
      <c r="Z2" s="919" t="s">
        <v>340</v>
      </c>
      <c r="AA2" s="919" t="s">
        <v>410</v>
      </c>
      <c r="AC2" s="919" t="s">
        <v>339</v>
      </c>
      <c r="AD2" s="919" t="s">
        <v>341</v>
      </c>
      <c r="AE2" s="919" t="s">
        <v>341</v>
      </c>
      <c r="AG2" s="919" t="s">
        <v>339</v>
      </c>
      <c r="AH2" s="919" t="s">
        <v>343</v>
      </c>
      <c r="AI2" s="919" t="s">
        <v>341</v>
      </c>
      <c r="AJ2" s="919" t="s">
        <v>340</v>
      </c>
      <c r="AK2" s="919" t="s">
        <v>410</v>
      </c>
      <c r="AL2" s="919" t="s">
        <v>1013</v>
      </c>
      <c r="AM2" s="919" t="s">
        <v>341</v>
      </c>
      <c r="AN2" s="919" t="s">
        <v>340</v>
      </c>
      <c r="AO2" s="919" t="s">
        <v>410</v>
      </c>
      <c r="AR2" s="921" t="s">
        <v>339</v>
      </c>
      <c r="AS2" s="921" t="s">
        <v>341</v>
      </c>
      <c r="AT2" s="921" t="s">
        <v>341</v>
      </c>
      <c r="AV2" s="921" t="s">
        <v>339</v>
      </c>
      <c r="AW2" s="921" t="s">
        <v>343</v>
      </c>
      <c r="AX2" s="921" t="s">
        <v>341</v>
      </c>
      <c r="AY2" s="921" t="s">
        <v>340</v>
      </c>
      <c r="AZ2" s="921" t="s">
        <v>410</v>
      </c>
      <c r="BA2" s="919" t="s">
        <v>1035</v>
      </c>
      <c r="BB2" s="919" t="s">
        <v>1033</v>
      </c>
      <c r="BC2" s="919" t="s">
        <v>1032</v>
      </c>
      <c r="BD2" s="919" t="s">
        <v>1034</v>
      </c>
      <c r="BG2" s="921" t="s">
        <v>339</v>
      </c>
      <c r="BH2" s="921" t="s">
        <v>341</v>
      </c>
      <c r="BI2" s="921" t="s">
        <v>1033</v>
      </c>
      <c r="BK2" s="919" t="s">
        <v>339</v>
      </c>
      <c r="BL2" s="919" t="s">
        <v>343</v>
      </c>
      <c r="BM2" s="919" t="s">
        <v>341</v>
      </c>
      <c r="BN2" s="919" t="s">
        <v>340</v>
      </c>
      <c r="BO2" s="919" t="s">
        <v>410</v>
      </c>
      <c r="BP2" s="919" t="s">
        <v>1035</v>
      </c>
      <c r="BQ2" s="919" t="s">
        <v>1033</v>
      </c>
      <c r="BR2" s="919" t="s">
        <v>1032</v>
      </c>
      <c r="BS2" s="919" t="s">
        <v>1034</v>
      </c>
      <c r="BV2" s="1339" t="s">
        <v>339</v>
      </c>
      <c r="BW2" s="1339" t="s">
        <v>341</v>
      </c>
      <c r="BX2" s="1339" t="s">
        <v>1033</v>
      </c>
      <c r="BZ2" s="1339" t="s">
        <v>339</v>
      </c>
      <c r="CA2" s="1339" t="s">
        <v>343</v>
      </c>
      <c r="CB2" s="1339" t="s">
        <v>341</v>
      </c>
      <c r="CC2" s="1339" t="s">
        <v>340</v>
      </c>
      <c r="CD2" s="1339" t="s">
        <v>410</v>
      </c>
      <c r="CE2" s="1339" t="s">
        <v>1035</v>
      </c>
      <c r="CF2" s="1339" t="s">
        <v>1033</v>
      </c>
      <c r="CG2" s="1339" t="s">
        <v>1032</v>
      </c>
      <c r="CH2" s="1339" t="s">
        <v>1034</v>
      </c>
    </row>
    <row r="3" spans="1:86" ht="15" x14ac:dyDescent="0.35">
      <c r="A3" s="922" t="s">
        <v>433</v>
      </c>
      <c r="B3" s="923" t="s">
        <v>462</v>
      </c>
      <c r="C3" s="924">
        <v>19060021000</v>
      </c>
      <c r="D3" s="924">
        <v>19060021000</v>
      </c>
      <c r="E3" s="924">
        <v>1271754440</v>
      </c>
      <c r="F3" s="924">
        <v>17788266560</v>
      </c>
      <c r="G3" s="924">
        <v>1271754440</v>
      </c>
      <c r="H3" s="925">
        <f>+D3/$I$1*$J$1</f>
        <v>19060021</v>
      </c>
      <c r="I3" s="925">
        <f>+E3/$I$1*$J$1</f>
        <v>1271754.44</v>
      </c>
      <c r="J3" s="925">
        <f>+F3/$I$1*$J$1</f>
        <v>17788266.559999999</v>
      </c>
      <c r="K3" s="925">
        <f>+G3/$I$1*$J$1</f>
        <v>1271754.44</v>
      </c>
      <c r="O3" s="923" t="s">
        <v>462</v>
      </c>
      <c r="P3" s="924">
        <v>1289694690</v>
      </c>
      <c r="Q3" s="925">
        <f>+P3/$P$1*$Q$1</f>
        <v>1289694.69</v>
      </c>
      <c r="S3" s="923" t="s">
        <v>462</v>
      </c>
      <c r="T3" s="924">
        <v>19060021000</v>
      </c>
      <c r="U3" s="924">
        <v>2561449130</v>
      </c>
      <c r="V3" s="924">
        <v>2561449130</v>
      </c>
      <c r="W3" s="924">
        <v>16498571870</v>
      </c>
      <c r="X3" s="984">
        <f>+T3/$Z$1*$AA$1</f>
        <v>19060021</v>
      </c>
      <c r="Y3" s="984">
        <f>+U3/$Z$1*$AA$1</f>
        <v>2561449.13</v>
      </c>
      <c r="Z3" s="984">
        <f>+V3/$Z$1*$AA$1</f>
        <v>2561449.13</v>
      </c>
      <c r="AA3" s="984">
        <f>+W3/$Z$1*$AA$1</f>
        <v>16498571.869999999</v>
      </c>
      <c r="AC3" s="1276" t="s">
        <v>462</v>
      </c>
      <c r="AD3" s="1277">
        <v>2224450593</v>
      </c>
      <c r="AE3" s="1278">
        <f>+AD3/$AD$1*$AE$1</f>
        <v>2224450.5929999999</v>
      </c>
      <c r="AG3" s="1276" t="s">
        <v>462</v>
      </c>
      <c r="AH3" s="1277">
        <v>19060021000</v>
      </c>
      <c r="AI3" s="1277">
        <v>4785899723</v>
      </c>
      <c r="AJ3" s="1277">
        <v>4785899723</v>
      </c>
      <c r="AK3" s="1277">
        <v>14274121277</v>
      </c>
      <c r="AL3" s="1277">
        <f>+AH3/$AN$1*$AO$1</f>
        <v>19060021</v>
      </c>
      <c r="AM3" s="1277">
        <f>+AI3/$AN$1*$AO$1</f>
        <v>4785899.7230000002</v>
      </c>
      <c r="AN3" s="1277">
        <f>+AJ3/$AN$1*$AO$1</f>
        <v>4785899.7230000002</v>
      </c>
      <c r="AO3" s="1277">
        <f>+AK3/$AN$1*$AO$1</f>
        <v>14274121.277000001</v>
      </c>
      <c r="AR3" s="1276" t="s">
        <v>462</v>
      </c>
      <c r="AS3" s="1277">
        <v>1325958870</v>
      </c>
      <c r="AT3" s="1277">
        <f>+AS3/$AS$1*$AT$1</f>
        <v>1325958.8700000001</v>
      </c>
      <c r="AV3" s="1276" t="s">
        <v>462</v>
      </c>
      <c r="AW3" s="1277">
        <v>19078325000</v>
      </c>
      <c r="AX3" s="1435">
        <v>6111858593</v>
      </c>
      <c r="AY3" s="1435">
        <v>6111858593</v>
      </c>
      <c r="AZ3" s="1435">
        <v>12966466407</v>
      </c>
      <c r="BA3" s="1278">
        <f>+AW3/$BC$1*$BD$1</f>
        <v>19078325</v>
      </c>
      <c r="BB3" s="1278">
        <f>+AX3/$BC$1*$BD$1</f>
        <v>6111858.5930000003</v>
      </c>
      <c r="BC3" s="1278">
        <f>+AY3/$BC$1*$BD$1</f>
        <v>6111858.5930000003</v>
      </c>
      <c r="BD3" s="1278">
        <f>+AZ3/$BC$1*$BD$1</f>
        <v>12966466.407</v>
      </c>
      <c r="BG3" s="1276" t="s">
        <v>462</v>
      </c>
      <c r="BH3" s="1277">
        <v>1314037568</v>
      </c>
      <c r="BI3" s="1277">
        <f>+BH3/$BR$1*$BS$1</f>
        <v>1314037.568</v>
      </c>
      <c r="BK3" s="1276" t="s">
        <v>462</v>
      </c>
      <c r="BL3" s="1277">
        <v>19078325000</v>
      </c>
      <c r="BM3" s="1277">
        <v>7425896161</v>
      </c>
      <c r="BN3" s="1277">
        <v>7425896161</v>
      </c>
      <c r="BO3" s="1277">
        <v>11652428839</v>
      </c>
      <c r="BP3" s="1277">
        <f>+BL3/$BR$1*$BS$1</f>
        <v>19078325</v>
      </c>
      <c r="BQ3" s="1277">
        <f t="shared" ref="BQ3:BS3" si="0">+BM3/$BR$1*$BS$1</f>
        <v>7425896.1610000003</v>
      </c>
      <c r="BR3" s="1277">
        <f t="shared" si="0"/>
        <v>7425896.1610000003</v>
      </c>
      <c r="BS3" s="1277">
        <f t="shared" si="0"/>
        <v>11652428.839</v>
      </c>
      <c r="BV3" s="1276" t="s">
        <v>462</v>
      </c>
      <c r="BW3" s="1435">
        <v>2268204696</v>
      </c>
      <c r="BX3" s="1585">
        <f>+BW3/$BW$1*$BX$1</f>
        <v>2268204.696</v>
      </c>
      <c r="BZ3" s="1276" t="s">
        <v>462</v>
      </c>
      <c r="CA3" s="1277">
        <v>19078325000</v>
      </c>
      <c r="CB3" s="1277">
        <v>9694100857</v>
      </c>
      <c r="CC3" s="1277">
        <v>9694100857</v>
      </c>
      <c r="CD3" s="1277">
        <v>9384224143</v>
      </c>
      <c r="CE3" s="1277">
        <f>+CA3/$CG$1*$CH$1</f>
        <v>19078325</v>
      </c>
      <c r="CF3" s="1277">
        <f t="shared" ref="CF3:CH3" si="1">+CB3/$CG$1*$CH$1</f>
        <v>9694100.8570000008</v>
      </c>
      <c r="CG3" s="1277">
        <f t="shared" si="1"/>
        <v>9694100.8570000008</v>
      </c>
      <c r="CH3" s="1277">
        <f t="shared" si="1"/>
        <v>9384224.1429999992</v>
      </c>
    </row>
    <row r="4" spans="1:86" ht="15" x14ac:dyDescent="0.35">
      <c r="A4" s="922" t="s">
        <v>974</v>
      </c>
      <c r="B4" s="923" t="s">
        <v>461</v>
      </c>
      <c r="C4" s="924">
        <v>0</v>
      </c>
      <c r="D4" s="924">
        <v>980243500</v>
      </c>
      <c r="E4" s="924">
        <v>61946520</v>
      </c>
      <c r="F4" s="924">
        <v>918296980</v>
      </c>
      <c r="G4" s="924">
        <v>61946520</v>
      </c>
      <c r="H4" s="925">
        <f t="shared" ref="H4:H67" si="2">+D4/$I$1*$J$1</f>
        <v>980243.5</v>
      </c>
      <c r="I4" s="925">
        <f t="shared" ref="I4:I67" si="3">+E4/$I$1*$J$1</f>
        <v>61946.52</v>
      </c>
      <c r="J4" s="925">
        <f t="shared" ref="J4:J67" si="4">+F4/$I$1*$J$1</f>
        <v>918296.98</v>
      </c>
      <c r="K4" s="925">
        <f t="shared" ref="K4:K67" si="5">+G4/$I$1*$J$1</f>
        <v>61946.52</v>
      </c>
      <c r="O4" s="923" t="s">
        <v>461</v>
      </c>
      <c r="P4" s="924">
        <v>60628006</v>
      </c>
      <c r="Q4" s="925">
        <f t="shared" ref="Q4:Q67" si="6">+P4/$P$1*$Q$1</f>
        <v>60628.006000000001</v>
      </c>
      <c r="S4" s="923" t="s">
        <v>461</v>
      </c>
      <c r="T4" s="924">
        <v>982743500</v>
      </c>
      <c r="U4" s="924">
        <v>122574526</v>
      </c>
      <c r="V4" s="924">
        <v>122574526</v>
      </c>
      <c r="W4" s="924">
        <v>860168974</v>
      </c>
      <c r="X4" s="984">
        <f t="shared" ref="X4:X67" si="7">+T4/$Z$1*$AA$1</f>
        <v>982743.5</v>
      </c>
      <c r="Y4" s="984">
        <f t="shared" ref="Y4:Y67" si="8">+U4/$Z$1*$AA$1</f>
        <v>122574.526</v>
      </c>
      <c r="Z4" s="984">
        <f t="shared" ref="Z4:Z67" si="9">+V4/$Z$1*$AA$1</f>
        <v>122574.526</v>
      </c>
      <c r="AA4" s="984">
        <f t="shared" ref="AA4:AA67" si="10">+W4/$Z$1*$AA$1</f>
        <v>860168.97400000005</v>
      </c>
      <c r="AC4" s="1276" t="s">
        <v>461</v>
      </c>
      <c r="AD4" s="1277">
        <v>95449534</v>
      </c>
      <c r="AE4" s="1278">
        <f t="shared" ref="AE4:AE67" si="11">+AD4/$AD$1*$AE$1</f>
        <v>95449.534</v>
      </c>
      <c r="AG4" s="1276" t="s">
        <v>461</v>
      </c>
      <c r="AH4" s="1277">
        <v>982743500</v>
      </c>
      <c r="AI4" s="1277">
        <v>218024060</v>
      </c>
      <c r="AJ4" s="1277">
        <v>218024060</v>
      </c>
      <c r="AK4" s="1277">
        <v>764719440</v>
      </c>
      <c r="AL4" s="1277">
        <f t="shared" ref="AL4:AL67" si="12">+AH4/$AN$1*$AO$1</f>
        <v>982743.5</v>
      </c>
      <c r="AM4" s="1277">
        <f t="shared" ref="AM4:AM67" si="13">+AI4/$AN$1*$AO$1</f>
        <v>218024.06</v>
      </c>
      <c r="AN4" s="1277">
        <f t="shared" ref="AN4:AN67" si="14">+AJ4/$AN$1*$AO$1</f>
        <v>218024.06</v>
      </c>
      <c r="AO4" s="1277">
        <f t="shared" ref="AO4:AO67" si="15">+AK4/$AN$1*$AO$1</f>
        <v>764719.44</v>
      </c>
      <c r="AR4" s="1276" t="s">
        <v>461</v>
      </c>
      <c r="AS4" s="1277">
        <v>60448628</v>
      </c>
      <c r="AT4" s="1277">
        <f t="shared" ref="AT4:AT67" si="16">+AS4/$AS$1*$AT$1</f>
        <v>60448.627999999997</v>
      </c>
      <c r="AV4" s="1276" t="s">
        <v>461</v>
      </c>
      <c r="AW4" s="1277">
        <v>982943500</v>
      </c>
      <c r="AX4" s="1435">
        <v>278472688</v>
      </c>
      <c r="AY4" s="1435">
        <v>278472688</v>
      </c>
      <c r="AZ4" s="1435">
        <v>704470812</v>
      </c>
      <c r="BA4" s="1278">
        <f t="shared" ref="BA4:BA67" si="17">+AW4/$BC$1*$BD$1</f>
        <v>982943.5</v>
      </c>
      <c r="BB4" s="1278">
        <f t="shared" ref="BB4:BB67" si="18">+AX4/$BC$1*$BD$1</f>
        <v>278472.68800000002</v>
      </c>
      <c r="BC4" s="1278">
        <f t="shared" ref="BC4:BC67" si="19">+AY4/$BC$1*$BD$1</f>
        <v>278472.68800000002</v>
      </c>
      <c r="BD4" s="1278">
        <f t="shared" ref="BD4:BD67" si="20">+AZ4/$BC$1*$BD$1</f>
        <v>704470.81200000003</v>
      </c>
      <c r="BG4" s="1276" t="s">
        <v>461</v>
      </c>
      <c r="BH4" s="1277">
        <v>56809208</v>
      </c>
      <c r="BI4" s="1277">
        <f t="shared" ref="BI4:BI67" si="21">+BH4/$BR$1*$BS$1</f>
        <v>56809.207999999999</v>
      </c>
      <c r="BK4" s="1276" t="s">
        <v>461</v>
      </c>
      <c r="BL4" s="1277">
        <v>982243500</v>
      </c>
      <c r="BM4" s="1277">
        <v>335281896</v>
      </c>
      <c r="BN4" s="1277">
        <v>335281896</v>
      </c>
      <c r="BO4" s="1277">
        <v>646961604</v>
      </c>
      <c r="BP4" s="1277">
        <f t="shared" ref="BP4:BP67" si="22">+BL4/$BR$1*$BS$1</f>
        <v>982243.5</v>
      </c>
      <c r="BQ4" s="1277">
        <f t="shared" ref="BQ4:BQ67" si="23">+BM4/$BR$1*$BS$1</f>
        <v>335281.89600000001</v>
      </c>
      <c r="BR4" s="1277">
        <f t="shared" ref="BR4:BR67" si="24">+BN4/$BR$1*$BS$1</f>
        <v>335281.89600000001</v>
      </c>
      <c r="BS4" s="1277">
        <f t="shared" ref="BS4:BS67" si="25">+BO4/$BR$1*$BS$1</f>
        <v>646961.60400000005</v>
      </c>
      <c r="BV4" s="1276" t="s">
        <v>461</v>
      </c>
      <c r="BW4" s="1435">
        <v>91423101</v>
      </c>
      <c r="BX4" s="1585">
        <f t="shared" ref="BX4:BX67" si="26">+BW4/$BW$1*$BX$1</f>
        <v>91423.100999999995</v>
      </c>
      <c r="BZ4" s="1276" t="s">
        <v>461</v>
      </c>
      <c r="CA4" s="1277">
        <v>982127278</v>
      </c>
      <c r="CB4" s="1277">
        <v>426704997</v>
      </c>
      <c r="CC4" s="1277">
        <v>426704997</v>
      </c>
      <c r="CD4" s="1277">
        <v>555422281</v>
      </c>
      <c r="CE4" s="1277">
        <f t="shared" ref="CE4:CE67" si="27">+CA4/$CG$1*$CH$1</f>
        <v>982127.27800000005</v>
      </c>
      <c r="CF4" s="1277">
        <f t="shared" ref="CF4:CF67" si="28">+CB4/$CG$1*$CH$1</f>
        <v>426704.99699999997</v>
      </c>
      <c r="CG4" s="1277">
        <f t="shared" ref="CG4:CG67" si="29">+CC4/$CG$1*$CH$1</f>
        <v>426704.99699999997</v>
      </c>
      <c r="CH4" s="1277">
        <f t="shared" ref="CH4:CH67" si="30">+CD4/$CG$1*$CH$1</f>
        <v>555422.28099999996</v>
      </c>
    </row>
    <row r="5" spans="1:86" ht="15" x14ac:dyDescent="0.35">
      <c r="A5" s="922" t="s">
        <v>975</v>
      </c>
      <c r="B5" s="923" t="s">
        <v>460</v>
      </c>
      <c r="C5" s="924">
        <v>0</v>
      </c>
      <c r="D5" s="924">
        <v>689990000</v>
      </c>
      <c r="E5" s="924">
        <v>50675289</v>
      </c>
      <c r="F5" s="924">
        <v>639314711</v>
      </c>
      <c r="G5" s="924">
        <v>50675289</v>
      </c>
      <c r="H5" s="925">
        <f t="shared" si="2"/>
        <v>689990</v>
      </c>
      <c r="I5" s="925">
        <f t="shared" si="3"/>
        <v>50675.288999999997</v>
      </c>
      <c r="J5" s="925">
        <f t="shared" si="4"/>
        <v>639314.71100000001</v>
      </c>
      <c r="K5" s="925">
        <f t="shared" si="5"/>
        <v>50675.288999999997</v>
      </c>
      <c r="O5" s="923" t="s">
        <v>460</v>
      </c>
      <c r="P5" s="924">
        <v>50639978</v>
      </c>
      <c r="Q5" s="925">
        <f t="shared" si="6"/>
        <v>50639.978000000003</v>
      </c>
      <c r="S5" s="923" t="s">
        <v>460</v>
      </c>
      <c r="T5" s="924">
        <v>689990000</v>
      </c>
      <c r="U5" s="924">
        <v>101315267</v>
      </c>
      <c r="V5" s="924">
        <v>101315267</v>
      </c>
      <c r="W5" s="924">
        <v>588674733</v>
      </c>
      <c r="X5" s="984">
        <f t="shared" si="7"/>
        <v>689990</v>
      </c>
      <c r="Y5" s="984">
        <f t="shared" si="8"/>
        <v>101315.26700000001</v>
      </c>
      <c r="Z5" s="984">
        <f t="shared" si="9"/>
        <v>101315.26700000001</v>
      </c>
      <c r="AA5" s="984">
        <f t="shared" si="10"/>
        <v>588674.73300000001</v>
      </c>
      <c r="AC5" s="1276" t="s">
        <v>460</v>
      </c>
      <c r="AD5" s="1277">
        <v>70344421</v>
      </c>
      <c r="AE5" s="1278">
        <f t="shared" si="11"/>
        <v>70344.421000000002</v>
      </c>
      <c r="AG5" s="1276" t="s">
        <v>460</v>
      </c>
      <c r="AH5" s="1277">
        <v>689990000</v>
      </c>
      <c r="AI5" s="1277">
        <v>171659688</v>
      </c>
      <c r="AJ5" s="1277">
        <v>171659688</v>
      </c>
      <c r="AK5" s="1277">
        <v>518330312</v>
      </c>
      <c r="AL5" s="1277">
        <f t="shared" si="12"/>
        <v>689990</v>
      </c>
      <c r="AM5" s="1277">
        <f t="shared" si="13"/>
        <v>171659.68799999999</v>
      </c>
      <c r="AN5" s="1277">
        <f t="shared" si="14"/>
        <v>171659.68799999999</v>
      </c>
      <c r="AO5" s="1277">
        <f t="shared" si="15"/>
        <v>518330.31199999998</v>
      </c>
      <c r="AR5" s="1276" t="s">
        <v>460</v>
      </c>
      <c r="AS5" s="1277">
        <v>50704452</v>
      </c>
      <c r="AT5" s="1277">
        <f t="shared" si="16"/>
        <v>50704.451999999997</v>
      </c>
      <c r="AV5" s="1276" t="s">
        <v>460</v>
      </c>
      <c r="AW5" s="1277">
        <v>689990000</v>
      </c>
      <c r="AX5" s="1435">
        <v>222364140</v>
      </c>
      <c r="AY5" s="1435">
        <v>222364140</v>
      </c>
      <c r="AZ5" s="1435">
        <v>467625860</v>
      </c>
      <c r="BA5" s="1278">
        <f t="shared" si="17"/>
        <v>689990</v>
      </c>
      <c r="BB5" s="1278">
        <f t="shared" si="18"/>
        <v>222364.14</v>
      </c>
      <c r="BC5" s="1278">
        <f t="shared" si="19"/>
        <v>222364.14</v>
      </c>
      <c r="BD5" s="1278">
        <f t="shared" si="20"/>
        <v>467625.86</v>
      </c>
      <c r="BG5" s="1276" t="s">
        <v>460</v>
      </c>
      <c r="BH5" s="1277">
        <v>47218468</v>
      </c>
      <c r="BI5" s="1277">
        <f t="shared" si="21"/>
        <v>47218.468000000001</v>
      </c>
      <c r="BK5" s="1276" t="s">
        <v>460</v>
      </c>
      <c r="BL5" s="1277">
        <v>689990000</v>
      </c>
      <c r="BM5" s="1277">
        <v>269582608</v>
      </c>
      <c r="BN5" s="1277">
        <v>269582608</v>
      </c>
      <c r="BO5" s="1277">
        <v>420407392</v>
      </c>
      <c r="BP5" s="1277">
        <f t="shared" si="22"/>
        <v>689990</v>
      </c>
      <c r="BQ5" s="1277">
        <f t="shared" si="23"/>
        <v>269582.60800000001</v>
      </c>
      <c r="BR5" s="1277">
        <f t="shared" si="24"/>
        <v>269582.60800000001</v>
      </c>
      <c r="BS5" s="1277">
        <f t="shared" si="25"/>
        <v>420407.39199999999</v>
      </c>
      <c r="BV5" s="1276" t="s">
        <v>460</v>
      </c>
      <c r="BW5" s="1435">
        <v>66374207</v>
      </c>
      <c r="BX5" s="1585">
        <f t="shared" si="26"/>
        <v>66374.206999999995</v>
      </c>
      <c r="BZ5" s="1276" t="s">
        <v>460</v>
      </c>
      <c r="CA5" s="1277">
        <v>689990000</v>
      </c>
      <c r="CB5" s="1277">
        <v>335956815</v>
      </c>
      <c r="CC5" s="1277">
        <v>335956815</v>
      </c>
      <c r="CD5" s="1277">
        <v>354033185</v>
      </c>
      <c r="CE5" s="1277">
        <f t="shared" si="27"/>
        <v>689990</v>
      </c>
      <c r="CF5" s="1277">
        <f t="shared" si="28"/>
        <v>335956.815</v>
      </c>
      <c r="CG5" s="1277">
        <f t="shared" si="29"/>
        <v>335956.815</v>
      </c>
      <c r="CH5" s="1277">
        <f t="shared" si="30"/>
        <v>354033.185</v>
      </c>
    </row>
    <row r="6" spans="1:86" ht="15" x14ac:dyDescent="0.35">
      <c r="A6" s="922" t="s">
        <v>976</v>
      </c>
      <c r="B6" s="923" t="s">
        <v>459</v>
      </c>
      <c r="C6" s="924">
        <v>0</v>
      </c>
      <c r="D6" s="924">
        <v>154140000</v>
      </c>
      <c r="E6" s="924">
        <v>10765321</v>
      </c>
      <c r="F6" s="924">
        <v>143374679</v>
      </c>
      <c r="G6" s="924">
        <v>10765321</v>
      </c>
      <c r="H6" s="925">
        <f t="shared" si="2"/>
        <v>154140</v>
      </c>
      <c r="I6" s="925">
        <f t="shared" si="3"/>
        <v>10765.321</v>
      </c>
      <c r="J6" s="925">
        <f t="shared" si="4"/>
        <v>143374.679</v>
      </c>
      <c r="K6" s="925">
        <f t="shared" si="5"/>
        <v>10765.321</v>
      </c>
      <c r="O6" s="923" t="s">
        <v>459</v>
      </c>
      <c r="P6" s="924">
        <v>10765321</v>
      </c>
      <c r="Q6" s="925">
        <f t="shared" si="6"/>
        <v>10765.321</v>
      </c>
      <c r="S6" s="923" t="s">
        <v>459</v>
      </c>
      <c r="T6" s="924">
        <v>154140000</v>
      </c>
      <c r="U6" s="924">
        <v>21530642</v>
      </c>
      <c r="V6" s="924">
        <v>21530642</v>
      </c>
      <c r="W6" s="924">
        <v>132609358</v>
      </c>
      <c r="X6" s="984">
        <f t="shared" si="7"/>
        <v>154140</v>
      </c>
      <c r="Y6" s="984">
        <f t="shared" si="8"/>
        <v>21530.642</v>
      </c>
      <c r="Z6" s="984">
        <f t="shared" si="9"/>
        <v>21530.642</v>
      </c>
      <c r="AA6" s="984">
        <f t="shared" si="10"/>
        <v>132609.35800000001</v>
      </c>
      <c r="AC6" s="1276" t="s">
        <v>459</v>
      </c>
      <c r="AD6" s="1277">
        <v>10750431</v>
      </c>
      <c r="AE6" s="1278">
        <f t="shared" si="11"/>
        <v>10750.431</v>
      </c>
      <c r="AG6" s="1276" t="s">
        <v>459</v>
      </c>
      <c r="AH6" s="1277">
        <v>154140000</v>
      </c>
      <c r="AI6" s="1277">
        <v>32281073</v>
      </c>
      <c r="AJ6" s="1277">
        <v>32281073</v>
      </c>
      <c r="AK6" s="1277">
        <v>121858927</v>
      </c>
      <c r="AL6" s="1277">
        <f t="shared" si="12"/>
        <v>154140</v>
      </c>
      <c r="AM6" s="1277">
        <f t="shared" si="13"/>
        <v>32281.073</v>
      </c>
      <c r="AN6" s="1277">
        <f t="shared" si="14"/>
        <v>32281.073</v>
      </c>
      <c r="AO6" s="1277">
        <f t="shared" si="15"/>
        <v>121858.927</v>
      </c>
      <c r="AR6" s="1276" t="s">
        <v>459</v>
      </c>
      <c r="AS6" s="1277">
        <v>10765321</v>
      </c>
      <c r="AT6" s="1277">
        <f t="shared" si="16"/>
        <v>10765.321</v>
      </c>
      <c r="AV6" s="1276" t="s">
        <v>459</v>
      </c>
      <c r="AW6" s="1277">
        <v>154140000</v>
      </c>
      <c r="AX6" s="1435">
        <v>43046394</v>
      </c>
      <c r="AY6" s="1435">
        <v>43046394</v>
      </c>
      <c r="AZ6" s="1435">
        <v>111093606</v>
      </c>
      <c r="BA6" s="1278">
        <f t="shared" si="17"/>
        <v>154140</v>
      </c>
      <c r="BB6" s="1278">
        <f t="shared" si="18"/>
        <v>43046.394</v>
      </c>
      <c r="BC6" s="1278">
        <f t="shared" si="19"/>
        <v>43046.394</v>
      </c>
      <c r="BD6" s="1278">
        <f t="shared" si="20"/>
        <v>111093.606</v>
      </c>
      <c r="BG6" s="1276" t="s">
        <v>459</v>
      </c>
      <c r="BH6" s="1277">
        <v>10011031</v>
      </c>
      <c r="BI6" s="1277">
        <f t="shared" si="21"/>
        <v>10011.031000000001</v>
      </c>
      <c r="BK6" s="1276" t="s">
        <v>459</v>
      </c>
      <c r="BL6" s="1277">
        <v>154140000</v>
      </c>
      <c r="BM6" s="1277">
        <v>53057425</v>
      </c>
      <c r="BN6" s="1277">
        <v>53057425</v>
      </c>
      <c r="BO6" s="1277">
        <v>101082575</v>
      </c>
      <c r="BP6" s="1277">
        <f t="shared" si="22"/>
        <v>154140</v>
      </c>
      <c r="BQ6" s="1277">
        <f t="shared" si="23"/>
        <v>53057.425000000003</v>
      </c>
      <c r="BR6" s="1277">
        <f t="shared" si="24"/>
        <v>53057.425000000003</v>
      </c>
      <c r="BS6" s="1277">
        <f t="shared" si="25"/>
        <v>101082.575</v>
      </c>
      <c r="BV6" s="1276" t="s">
        <v>459</v>
      </c>
      <c r="BW6" s="1435">
        <v>10057987</v>
      </c>
      <c r="BX6" s="1585">
        <f t="shared" si="26"/>
        <v>10057.986999999999</v>
      </c>
      <c r="BZ6" s="1276" t="s">
        <v>459</v>
      </c>
      <c r="CA6" s="1277">
        <v>154140000</v>
      </c>
      <c r="CB6" s="1277">
        <v>63115412</v>
      </c>
      <c r="CC6" s="1277">
        <v>63115412</v>
      </c>
      <c r="CD6" s="1277">
        <v>91024588</v>
      </c>
      <c r="CE6" s="1277">
        <f t="shared" si="27"/>
        <v>154140</v>
      </c>
      <c r="CF6" s="1277">
        <f t="shared" si="28"/>
        <v>63115.411999999997</v>
      </c>
      <c r="CG6" s="1277">
        <f t="shared" si="29"/>
        <v>63115.411999999997</v>
      </c>
      <c r="CH6" s="1277">
        <f t="shared" si="30"/>
        <v>91024.588000000003</v>
      </c>
    </row>
    <row r="7" spans="1:86" ht="15" x14ac:dyDescent="0.35">
      <c r="A7" s="922" t="s">
        <v>976</v>
      </c>
      <c r="B7" s="923" t="s">
        <v>528</v>
      </c>
      <c r="C7" s="924">
        <v>0</v>
      </c>
      <c r="D7" s="924">
        <v>16600000</v>
      </c>
      <c r="E7" s="924">
        <v>1512568</v>
      </c>
      <c r="F7" s="924">
        <v>15087432</v>
      </c>
      <c r="G7" s="924">
        <v>1512568</v>
      </c>
      <c r="H7" s="925">
        <f t="shared" si="2"/>
        <v>16600</v>
      </c>
      <c r="I7" s="925">
        <f t="shared" si="3"/>
        <v>1512.568</v>
      </c>
      <c r="J7" s="925">
        <f t="shared" si="4"/>
        <v>15087.432000000001</v>
      </c>
      <c r="K7" s="925">
        <f t="shared" si="5"/>
        <v>1512.568</v>
      </c>
      <c r="O7" s="923" t="s">
        <v>528</v>
      </c>
      <c r="P7" s="924">
        <v>1481333</v>
      </c>
      <c r="Q7" s="925">
        <f t="shared" si="6"/>
        <v>1481.3330000000001</v>
      </c>
      <c r="S7" s="923" t="s">
        <v>528</v>
      </c>
      <c r="T7" s="924">
        <v>16600000</v>
      </c>
      <c r="U7" s="924">
        <v>2993901</v>
      </c>
      <c r="V7" s="924">
        <v>2993901</v>
      </c>
      <c r="W7" s="924">
        <v>13606099</v>
      </c>
      <c r="X7" s="984">
        <f t="shared" si="7"/>
        <v>16600</v>
      </c>
      <c r="Y7" s="984">
        <f t="shared" si="8"/>
        <v>2993.9009999999998</v>
      </c>
      <c r="Z7" s="984">
        <f t="shared" si="9"/>
        <v>2993.9009999999998</v>
      </c>
      <c r="AA7" s="984">
        <f t="shared" si="10"/>
        <v>13606.099</v>
      </c>
      <c r="AC7" s="1276" t="s">
        <v>528</v>
      </c>
      <c r="AD7" s="1277">
        <v>1481333</v>
      </c>
      <c r="AE7" s="1278">
        <f t="shared" si="11"/>
        <v>1481.3330000000001</v>
      </c>
      <c r="AG7" s="1276" t="s">
        <v>528</v>
      </c>
      <c r="AH7" s="1277">
        <v>16600000</v>
      </c>
      <c r="AI7" s="1277">
        <v>4475234</v>
      </c>
      <c r="AJ7" s="1277">
        <v>4475234</v>
      </c>
      <c r="AK7" s="1277">
        <v>12124766</v>
      </c>
      <c r="AL7" s="1277">
        <f t="shared" si="12"/>
        <v>16600</v>
      </c>
      <c r="AM7" s="1277">
        <f t="shared" si="13"/>
        <v>4475.2340000000004</v>
      </c>
      <c r="AN7" s="1277">
        <f t="shared" si="14"/>
        <v>4475.2340000000004</v>
      </c>
      <c r="AO7" s="1277">
        <f t="shared" si="15"/>
        <v>12124.766</v>
      </c>
      <c r="AR7" s="1276" t="s">
        <v>528</v>
      </c>
      <c r="AS7" s="1277">
        <v>1523486</v>
      </c>
      <c r="AT7" s="1277">
        <f t="shared" si="16"/>
        <v>1523.4860000000001</v>
      </c>
      <c r="AV7" s="1276" t="s">
        <v>528</v>
      </c>
      <c r="AW7" s="1277">
        <v>16600000</v>
      </c>
      <c r="AX7" s="1435">
        <v>5998720</v>
      </c>
      <c r="AY7" s="1435">
        <v>5998720</v>
      </c>
      <c r="AZ7" s="1435">
        <v>10601280</v>
      </c>
      <c r="BA7" s="1278">
        <f t="shared" si="17"/>
        <v>16600</v>
      </c>
      <c r="BB7" s="1278">
        <f t="shared" si="18"/>
        <v>5998.72</v>
      </c>
      <c r="BC7" s="1278">
        <f t="shared" si="19"/>
        <v>5998.72</v>
      </c>
      <c r="BD7" s="1278">
        <f t="shared" si="20"/>
        <v>10601.28</v>
      </c>
      <c r="BG7" s="1276" t="s">
        <v>528</v>
      </c>
      <c r="BH7" s="1277">
        <v>1297199</v>
      </c>
      <c r="BI7" s="1277">
        <f t="shared" si="21"/>
        <v>1297.1990000000001</v>
      </c>
      <c r="BK7" s="1276" t="s">
        <v>528</v>
      </c>
      <c r="BL7" s="1277">
        <v>16600000</v>
      </c>
      <c r="BM7" s="1277">
        <v>7295919</v>
      </c>
      <c r="BN7" s="1277">
        <v>7295919</v>
      </c>
      <c r="BO7" s="1277">
        <v>9304081</v>
      </c>
      <c r="BP7" s="1277">
        <f t="shared" si="22"/>
        <v>16600</v>
      </c>
      <c r="BQ7" s="1277">
        <f t="shared" si="23"/>
        <v>7295.9189999999999</v>
      </c>
      <c r="BR7" s="1277">
        <f t="shared" si="24"/>
        <v>7295.9189999999999</v>
      </c>
      <c r="BS7" s="1277">
        <f t="shared" si="25"/>
        <v>9304.0810000000001</v>
      </c>
      <c r="BV7" s="1276" t="s">
        <v>528</v>
      </c>
      <c r="BW7" s="1435">
        <v>1303622</v>
      </c>
      <c r="BX7" s="1585">
        <f t="shared" si="26"/>
        <v>1303.6220000000001</v>
      </c>
      <c r="BZ7" s="1276" t="s">
        <v>528</v>
      </c>
      <c r="CA7" s="1277">
        <v>16600000</v>
      </c>
      <c r="CB7" s="1277">
        <v>8599541</v>
      </c>
      <c r="CC7" s="1277">
        <v>8599541</v>
      </c>
      <c r="CD7" s="1277">
        <v>8000459</v>
      </c>
      <c r="CE7" s="1277">
        <f t="shared" si="27"/>
        <v>16600</v>
      </c>
      <c r="CF7" s="1277">
        <f t="shared" si="28"/>
        <v>8599.5409999999993</v>
      </c>
      <c r="CG7" s="1277">
        <f t="shared" si="29"/>
        <v>8599.5409999999993</v>
      </c>
      <c r="CH7" s="1277">
        <f t="shared" si="30"/>
        <v>8000.4589999999998</v>
      </c>
    </row>
    <row r="8" spans="1:86" ht="15" x14ac:dyDescent="0.35">
      <c r="A8" s="922" t="s">
        <v>976</v>
      </c>
      <c r="B8" s="923" t="s">
        <v>458</v>
      </c>
      <c r="C8" s="924">
        <v>0</v>
      </c>
      <c r="D8" s="924">
        <v>88270000</v>
      </c>
      <c r="E8" s="924">
        <v>7807271</v>
      </c>
      <c r="F8" s="924">
        <v>80462729</v>
      </c>
      <c r="G8" s="924">
        <v>7807271</v>
      </c>
      <c r="H8" s="925">
        <f t="shared" si="2"/>
        <v>88270</v>
      </c>
      <c r="I8" s="925">
        <f t="shared" si="3"/>
        <v>7807.2709999999997</v>
      </c>
      <c r="J8" s="925">
        <f t="shared" si="4"/>
        <v>80462.729000000007</v>
      </c>
      <c r="K8" s="925">
        <f t="shared" si="5"/>
        <v>7807.2709999999997</v>
      </c>
      <c r="O8" s="923" t="s">
        <v>458</v>
      </c>
      <c r="P8" s="924">
        <v>7807271</v>
      </c>
      <c r="Q8" s="925">
        <f t="shared" si="6"/>
        <v>7807.2709999999997</v>
      </c>
      <c r="S8" s="923" t="s">
        <v>458</v>
      </c>
      <c r="T8" s="924">
        <v>88270000</v>
      </c>
      <c r="U8" s="924">
        <v>15614542</v>
      </c>
      <c r="V8" s="924">
        <v>15614542</v>
      </c>
      <c r="W8" s="924">
        <v>72655458</v>
      </c>
      <c r="X8" s="984">
        <f t="shared" si="7"/>
        <v>88270</v>
      </c>
      <c r="Y8" s="984">
        <f t="shared" si="8"/>
        <v>15614.541999999999</v>
      </c>
      <c r="Z8" s="984">
        <f t="shared" si="9"/>
        <v>15614.541999999999</v>
      </c>
      <c r="AA8" s="984">
        <f t="shared" si="10"/>
        <v>72655.457999999999</v>
      </c>
      <c r="AC8" s="1276" t="s">
        <v>458</v>
      </c>
      <c r="AD8" s="1277">
        <v>7807271</v>
      </c>
      <c r="AE8" s="1278">
        <f t="shared" si="11"/>
        <v>7807.2709999999997</v>
      </c>
      <c r="AG8" s="1276" t="s">
        <v>458</v>
      </c>
      <c r="AH8" s="1277">
        <v>88270000</v>
      </c>
      <c r="AI8" s="1277">
        <v>23421813</v>
      </c>
      <c r="AJ8" s="1277">
        <v>23421813</v>
      </c>
      <c r="AK8" s="1277">
        <v>64848187</v>
      </c>
      <c r="AL8" s="1277">
        <f t="shared" si="12"/>
        <v>88270</v>
      </c>
      <c r="AM8" s="1277">
        <f t="shared" si="13"/>
        <v>23421.812999999998</v>
      </c>
      <c r="AN8" s="1277">
        <f t="shared" si="14"/>
        <v>23421.812999999998</v>
      </c>
      <c r="AO8" s="1277">
        <f t="shared" si="15"/>
        <v>64848.186999999998</v>
      </c>
      <c r="AR8" s="1276" t="s">
        <v>458</v>
      </c>
      <c r="AS8" s="1277">
        <v>7807271</v>
      </c>
      <c r="AT8" s="1277">
        <f t="shared" si="16"/>
        <v>7807.2709999999997</v>
      </c>
      <c r="AV8" s="1276" t="s">
        <v>458</v>
      </c>
      <c r="AW8" s="1277">
        <v>88270000</v>
      </c>
      <c r="AX8" s="1435">
        <v>31229084</v>
      </c>
      <c r="AY8" s="1435">
        <v>31229084</v>
      </c>
      <c r="AZ8" s="1435">
        <v>57040916</v>
      </c>
      <c r="BA8" s="1278">
        <f t="shared" si="17"/>
        <v>88270</v>
      </c>
      <c r="BB8" s="1278">
        <f t="shared" si="18"/>
        <v>31229.083999999999</v>
      </c>
      <c r="BC8" s="1278">
        <f t="shared" si="19"/>
        <v>31229.083999999999</v>
      </c>
      <c r="BD8" s="1278">
        <f t="shared" si="20"/>
        <v>57040.915999999997</v>
      </c>
      <c r="BG8" s="1276" t="s">
        <v>458</v>
      </c>
      <c r="BH8" s="1277">
        <v>7169734</v>
      </c>
      <c r="BI8" s="1277">
        <f t="shared" si="21"/>
        <v>7169.7340000000004</v>
      </c>
      <c r="BK8" s="1276" t="s">
        <v>458</v>
      </c>
      <c r="BL8" s="1277">
        <v>88270000</v>
      </c>
      <c r="BM8" s="1277">
        <v>38398818</v>
      </c>
      <c r="BN8" s="1277">
        <v>38398818</v>
      </c>
      <c r="BO8" s="1277">
        <v>49871182</v>
      </c>
      <c r="BP8" s="1277">
        <f t="shared" si="22"/>
        <v>88270</v>
      </c>
      <c r="BQ8" s="1277">
        <f t="shared" si="23"/>
        <v>38398.817999999999</v>
      </c>
      <c r="BR8" s="1277">
        <f t="shared" si="24"/>
        <v>38398.817999999999</v>
      </c>
      <c r="BS8" s="1277">
        <f t="shared" si="25"/>
        <v>49871.182000000001</v>
      </c>
      <c r="BV8" s="1276" t="s">
        <v>458</v>
      </c>
      <c r="BW8" s="1435">
        <v>7203103</v>
      </c>
      <c r="BX8" s="1585">
        <f t="shared" si="26"/>
        <v>7203.1030000000001</v>
      </c>
      <c r="BZ8" s="1276" t="s">
        <v>458</v>
      </c>
      <c r="CA8" s="1277">
        <v>88270000</v>
      </c>
      <c r="CB8" s="1277">
        <v>45601921</v>
      </c>
      <c r="CC8" s="1277">
        <v>45601921</v>
      </c>
      <c r="CD8" s="1277">
        <v>42668079</v>
      </c>
      <c r="CE8" s="1277">
        <f t="shared" si="27"/>
        <v>88270</v>
      </c>
      <c r="CF8" s="1277">
        <f t="shared" si="28"/>
        <v>45601.921000000002</v>
      </c>
      <c r="CG8" s="1277">
        <f t="shared" si="29"/>
        <v>45601.921000000002</v>
      </c>
      <c r="CH8" s="1277">
        <f t="shared" si="30"/>
        <v>42668.078999999998</v>
      </c>
    </row>
    <row r="9" spans="1:86" ht="15" x14ac:dyDescent="0.35">
      <c r="A9" s="922" t="s">
        <v>976</v>
      </c>
      <c r="B9" s="923" t="s">
        <v>529</v>
      </c>
      <c r="C9" s="924">
        <v>0</v>
      </c>
      <c r="D9" s="924">
        <v>9630000</v>
      </c>
      <c r="E9" s="924">
        <v>811882</v>
      </c>
      <c r="F9" s="924">
        <v>8818118</v>
      </c>
      <c r="G9" s="924">
        <v>811882</v>
      </c>
      <c r="H9" s="925">
        <f t="shared" si="2"/>
        <v>9630</v>
      </c>
      <c r="I9" s="925">
        <f t="shared" si="3"/>
        <v>811.88199999999995</v>
      </c>
      <c r="J9" s="925">
        <f t="shared" si="4"/>
        <v>8818.1180000000004</v>
      </c>
      <c r="K9" s="925">
        <f t="shared" si="5"/>
        <v>811.88199999999995</v>
      </c>
      <c r="O9" s="923" t="s">
        <v>529</v>
      </c>
      <c r="P9" s="924">
        <v>811882</v>
      </c>
      <c r="Q9" s="925">
        <f t="shared" si="6"/>
        <v>811.88199999999995</v>
      </c>
      <c r="S9" s="923" t="s">
        <v>529</v>
      </c>
      <c r="T9" s="924">
        <v>9630000</v>
      </c>
      <c r="U9" s="924">
        <v>1623764</v>
      </c>
      <c r="V9" s="924">
        <v>1623764</v>
      </c>
      <c r="W9" s="924">
        <v>8006236</v>
      </c>
      <c r="X9" s="984">
        <f t="shared" si="7"/>
        <v>9630</v>
      </c>
      <c r="Y9" s="984">
        <f t="shared" si="8"/>
        <v>1623.7639999999999</v>
      </c>
      <c r="Z9" s="984">
        <f t="shared" si="9"/>
        <v>1623.7639999999999</v>
      </c>
      <c r="AA9" s="984">
        <f t="shared" si="10"/>
        <v>8006.2359999999999</v>
      </c>
      <c r="AC9" s="1276" t="s">
        <v>529</v>
      </c>
      <c r="AD9" s="1277">
        <v>811882</v>
      </c>
      <c r="AE9" s="1278">
        <f t="shared" si="11"/>
        <v>811.88199999999995</v>
      </c>
      <c r="AG9" s="1276" t="s">
        <v>529</v>
      </c>
      <c r="AH9" s="1277">
        <v>9630000</v>
      </c>
      <c r="AI9" s="1277">
        <v>2435646</v>
      </c>
      <c r="AJ9" s="1277">
        <v>2435646</v>
      </c>
      <c r="AK9" s="1277">
        <v>7194354</v>
      </c>
      <c r="AL9" s="1277">
        <f t="shared" si="12"/>
        <v>9630</v>
      </c>
      <c r="AM9" s="1277">
        <f t="shared" si="13"/>
        <v>2435.6460000000002</v>
      </c>
      <c r="AN9" s="1277">
        <f t="shared" si="14"/>
        <v>2435.6460000000002</v>
      </c>
      <c r="AO9" s="1277">
        <f t="shared" si="15"/>
        <v>7194.3540000000003</v>
      </c>
      <c r="AR9" s="1276" t="s">
        <v>529</v>
      </c>
      <c r="AS9" s="1277">
        <v>811882</v>
      </c>
      <c r="AT9" s="1277">
        <f t="shared" si="16"/>
        <v>811.88199999999995</v>
      </c>
      <c r="AV9" s="1276" t="s">
        <v>529</v>
      </c>
      <c r="AW9" s="1277">
        <v>9630000</v>
      </c>
      <c r="AX9" s="1435">
        <v>3247528</v>
      </c>
      <c r="AY9" s="1435">
        <v>3247528</v>
      </c>
      <c r="AZ9" s="1435">
        <v>6382472</v>
      </c>
      <c r="BA9" s="1278">
        <f t="shared" si="17"/>
        <v>9630</v>
      </c>
      <c r="BB9" s="1278">
        <f t="shared" si="18"/>
        <v>3247.5279999999998</v>
      </c>
      <c r="BC9" s="1278">
        <f t="shared" si="19"/>
        <v>3247.5279999999998</v>
      </c>
      <c r="BD9" s="1278">
        <f t="shared" si="20"/>
        <v>6382.4719999999998</v>
      </c>
      <c r="BG9" s="1276" t="s">
        <v>529</v>
      </c>
      <c r="BH9" s="1277">
        <v>811882</v>
      </c>
      <c r="BI9" s="1277">
        <f t="shared" si="21"/>
        <v>811.88199999999995</v>
      </c>
      <c r="BK9" s="1276" t="s">
        <v>529</v>
      </c>
      <c r="BL9" s="1277">
        <v>9630000</v>
      </c>
      <c r="BM9" s="1277">
        <v>4059410</v>
      </c>
      <c r="BN9" s="1277">
        <v>4059410</v>
      </c>
      <c r="BO9" s="1277">
        <v>5570590</v>
      </c>
      <c r="BP9" s="1277">
        <f t="shared" si="22"/>
        <v>9630</v>
      </c>
      <c r="BQ9" s="1277">
        <f t="shared" si="23"/>
        <v>4059.41</v>
      </c>
      <c r="BR9" s="1277">
        <f t="shared" si="24"/>
        <v>4059.41</v>
      </c>
      <c r="BS9" s="1277">
        <f t="shared" si="25"/>
        <v>5570.59</v>
      </c>
      <c r="BV9" s="1276" t="s">
        <v>529</v>
      </c>
      <c r="BW9" s="1435">
        <v>815942</v>
      </c>
      <c r="BX9" s="1585">
        <f t="shared" si="26"/>
        <v>815.94200000000001</v>
      </c>
      <c r="BZ9" s="1276" t="s">
        <v>529</v>
      </c>
      <c r="CA9" s="1277">
        <v>9630000</v>
      </c>
      <c r="CB9" s="1277">
        <v>4875352</v>
      </c>
      <c r="CC9" s="1277">
        <v>4875352</v>
      </c>
      <c r="CD9" s="1277">
        <v>4754648</v>
      </c>
      <c r="CE9" s="1277">
        <f t="shared" si="27"/>
        <v>9630</v>
      </c>
      <c r="CF9" s="1277">
        <f t="shared" si="28"/>
        <v>4875.3519999999999</v>
      </c>
      <c r="CG9" s="1277">
        <f t="shared" si="29"/>
        <v>4875.3519999999999</v>
      </c>
      <c r="CH9" s="1277">
        <f t="shared" si="30"/>
        <v>4754.6480000000001</v>
      </c>
    </row>
    <row r="10" spans="1:86" ht="15" x14ac:dyDescent="0.35">
      <c r="A10" s="922" t="s">
        <v>976</v>
      </c>
      <c r="B10" s="923" t="s">
        <v>530</v>
      </c>
      <c r="C10" s="924">
        <v>0</v>
      </c>
      <c r="D10" s="924">
        <v>2200000</v>
      </c>
      <c r="E10" s="924">
        <v>185985</v>
      </c>
      <c r="F10" s="924">
        <v>2014015</v>
      </c>
      <c r="G10" s="924">
        <v>185985</v>
      </c>
      <c r="H10" s="925">
        <f t="shared" si="2"/>
        <v>2200</v>
      </c>
      <c r="I10" s="925">
        <f t="shared" si="3"/>
        <v>185.98500000000001</v>
      </c>
      <c r="J10" s="925">
        <f t="shared" si="4"/>
        <v>2014.0150000000001</v>
      </c>
      <c r="K10" s="925">
        <f t="shared" si="5"/>
        <v>185.98500000000001</v>
      </c>
      <c r="O10" s="923" t="s">
        <v>530</v>
      </c>
      <c r="P10" s="924">
        <v>185985</v>
      </c>
      <c r="Q10" s="925">
        <f t="shared" si="6"/>
        <v>185.98500000000001</v>
      </c>
      <c r="S10" s="923" t="s">
        <v>530</v>
      </c>
      <c r="T10" s="924">
        <v>2200000</v>
      </c>
      <c r="U10" s="924">
        <v>371970</v>
      </c>
      <c r="V10" s="924">
        <v>371970</v>
      </c>
      <c r="W10" s="924">
        <v>1828030</v>
      </c>
      <c r="X10" s="984">
        <f t="shared" si="7"/>
        <v>2200</v>
      </c>
      <c r="Y10" s="984">
        <f t="shared" si="8"/>
        <v>371.97</v>
      </c>
      <c r="Z10" s="984">
        <f t="shared" si="9"/>
        <v>371.97</v>
      </c>
      <c r="AA10" s="984">
        <f t="shared" si="10"/>
        <v>1828.03</v>
      </c>
      <c r="AC10" s="1276" t="s">
        <v>530</v>
      </c>
      <c r="AD10" s="1277">
        <v>185985</v>
      </c>
      <c r="AE10" s="1278">
        <f t="shared" si="11"/>
        <v>185.98500000000001</v>
      </c>
      <c r="AG10" s="1276" t="s">
        <v>530</v>
      </c>
      <c r="AH10" s="1277">
        <v>2200000</v>
      </c>
      <c r="AI10" s="1277">
        <v>557955</v>
      </c>
      <c r="AJ10" s="1277">
        <v>557955</v>
      </c>
      <c r="AK10" s="1277">
        <v>1642045</v>
      </c>
      <c r="AL10" s="1277">
        <f t="shared" si="12"/>
        <v>2200</v>
      </c>
      <c r="AM10" s="1277">
        <f t="shared" si="13"/>
        <v>557.95500000000004</v>
      </c>
      <c r="AN10" s="1277">
        <f t="shared" si="14"/>
        <v>557.95500000000004</v>
      </c>
      <c r="AO10" s="1277">
        <f t="shared" si="15"/>
        <v>1642.0450000000001</v>
      </c>
      <c r="AR10" s="1276" t="s">
        <v>530</v>
      </c>
      <c r="AS10" s="1277">
        <v>185985</v>
      </c>
      <c r="AT10" s="1277">
        <f t="shared" si="16"/>
        <v>185.98500000000001</v>
      </c>
      <c r="AV10" s="1276" t="s">
        <v>530</v>
      </c>
      <c r="AW10" s="1277">
        <v>2200000</v>
      </c>
      <c r="AX10" s="1435">
        <v>743940</v>
      </c>
      <c r="AY10" s="1435">
        <v>743940</v>
      </c>
      <c r="AZ10" s="1435">
        <v>1456060</v>
      </c>
      <c r="BA10" s="1278">
        <f t="shared" si="17"/>
        <v>2200</v>
      </c>
      <c r="BB10" s="1278">
        <f t="shared" si="18"/>
        <v>743.94</v>
      </c>
      <c r="BC10" s="1278">
        <f t="shared" si="19"/>
        <v>743.94</v>
      </c>
      <c r="BD10" s="1278">
        <f t="shared" si="20"/>
        <v>1456.06</v>
      </c>
      <c r="BG10" s="1276" t="s">
        <v>530</v>
      </c>
      <c r="BH10" s="1277">
        <v>185985</v>
      </c>
      <c r="BI10" s="1277">
        <f t="shared" si="21"/>
        <v>185.98500000000001</v>
      </c>
      <c r="BK10" s="1276" t="s">
        <v>530</v>
      </c>
      <c r="BL10" s="1277">
        <v>2200000</v>
      </c>
      <c r="BM10" s="1277">
        <v>929925</v>
      </c>
      <c r="BN10" s="1277">
        <v>929925</v>
      </c>
      <c r="BO10" s="1277">
        <v>1270075</v>
      </c>
      <c r="BP10" s="1277">
        <f t="shared" si="22"/>
        <v>2200</v>
      </c>
      <c r="BQ10" s="1277">
        <f t="shared" si="23"/>
        <v>929.92499999999995</v>
      </c>
      <c r="BR10" s="1277">
        <f t="shared" si="24"/>
        <v>929.92499999999995</v>
      </c>
      <c r="BS10" s="1277">
        <f t="shared" si="25"/>
        <v>1270.075</v>
      </c>
      <c r="BV10" s="1276" t="s">
        <v>530</v>
      </c>
      <c r="BW10" s="1435">
        <v>185985</v>
      </c>
      <c r="BX10" s="1585">
        <f t="shared" si="26"/>
        <v>185.98500000000001</v>
      </c>
      <c r="BZ10" s="1276" t="s">
        <v>530</v>
      </c>
      <c r="CA10" s="1277">
        <v>2200000</v>
      </c>
      <c r="CB10" s="1277">
        <v>1115910</v>
      </c>
      <c r="CC10" s="1277">
        <v>1115910</v>
      </c>
      <c r="CD10" s="1277">
        <v>1084090</v>
      </c>
      <c r="CE10" s="1277">
        <f t="shared" si="27"/>
        <v>2200</v>
      </c>
      <c r="CF10" s="1277">
        <f t="shared" si="28"/>
        <v>1115.9100000000001</v>
      </c>
      <c r="CG10" s="1277">
        <f t="shared" si="29"/>
        <v>1115.9100000000001</v>
      </c>
      <c r="CH10" s="1277">
        <f t="shared" si="30"/>
        <v>1084.0899999999999</v>
      </c>
    </row>
    <row r="11" spans="1:86" ht="15" x14ac:dyDescent="0.35">
      <c r="A11" s="922" t="s">
        <v>976</v>
      </c>
      <c r="B11" s="923" t="s">
        <v>531</v>
      </c>
      <c r="C11" s="924">
        <v>0</v>
      </c>
      <c r="D11" s="924">
        <v>51980000</v>
      </c>
      <c r="E11" s="924">
        <v>3852323</v>
      </c>
      <c r="F11" s="924">
        <v>48127677</v>
      </c>
      <c r="G11" s="924">
        <v>3852323</v>
      </c>
      <c r="H11" s="925">
        <f t="shared" si="2"/>
        <v>51980</v>
      </c>
      <c r="I11" s="925">
        <f t="shared" si="3"/>
        <v>3852.3229999999999</v>
      </c>
      <c r="J11" s="925">
        <f t="shared" si="4"/>
        <v>48127.677000000003</v>
      </c>
      <c r="K11" s="925">
        <f t="shared" si="5"/>
        <v>3852.3229999999999</v>
      </c>
      <c r="O11" s="923" t="s">
        <v>531</v>
      </c>
      <c r="P11" s="924">
        <v>3852323</v>
      </c>
      <c r="Q11" s="925">
        <f t="shared" si="6"/>
        <v>3852.3229999999999</v>
      </c>
      <c r="S11" s="923" t="s">
        <v>531</v>
      </c>
      <c r="T11" s="924">
        <v>51980000</v>
      </c>
      <c r="U11" s="924">
        <v>7704646</v>
      </c>
      <c r="V11" s="924">
        <v>7704646</v>
      </c>
      <c r="W11" s="924">
        <v>44275354</v>
      </c>
      <c r="X11" s="984">
        <f t="shared" si="7"/>
        <v>51980</v>
      </c>
      <c r="Y11" s="984">
        <f t="shared" si="8"/>
        <v>7704.6459999999997</v>
      </c>
      <c r="Z11" s="984">
        <f t="shared" si="9"/>
        <v>7704.6459999999997</v>
      </c>
      <c r="AA11" s="984">
        <f t="shared" si="10"/>
        <v>44275.353999999999</v>
      </c>
      <c r="AC11" s="1276" t="s">
        <v>531</v>
      </c>
      <c r="AD11" s="1277">
        <v>5573318</v>
      </c>
      <c r="AE11" s="1278">
        <f t="shared" si="11"/>
        <v>5573.3180000000002</v>
      </c>
      <c r="AG11" s="1276" t="s">
        <v>531</v>
      </c>
      <c r="AH11" s="1277">
        <v>51980000</v>
      </c>
      <c r="AI11" s="1277">
        <v>13277964</v>
      </c>
      <c r="AJ11" s="1277">
        <v>13277964</v>
      </c>
      <c r="AK11" s="1277">
        <v>38702036</v>
      </c>
      <c r="AL11" s="1277">
        <f t="shared" si="12"/>
        <v>51980</v>
      </c>
      <c r="AM11" s="1277">
        <f t="shared" si="13"/>
        <v>13277.964</v>
      </c>
      <c r="AN11" s="1277">
        <f t="shared" si="14"/>
        <v>13277.964</v>
      </c>
      <c r="AO11" s="1277">
        <f t="shared" si="15"/>
        <v>38702.036</v>
      </c>
      <c r="AR11" s="1276" t="s">
        <v>531</v>
      </c>
      <c r="AS11" s="1277">
        <v>3869143</v>
      </c>
      <c r="AT11" s="1277">
        <f t="shared" si="16"/>
        <v>3869.143</v>
      </c>
      <c r="AV11" s="1276" t="s">
        <v>531</v>
      </c>
      <c r="AW11" s="1277">
        <v>51980000</v>
      </c>
      <c r="AX11" s="1435">
        <v>17147107</v>
      </c>
      <c r="AY11" s="1435">
        <v>17147107</v>
      </c>
      <c r="AZ11" s="1435">
        <v>34832893</v>
      </c>
      <c r="BA11" s="1278">
        <f t="shared" si="17"/>
        <v>51980</v>
      </c>
      <c r="BB11" s="1278">
        <f t="shared" si="18"/>
        <v>17147.107</v>
      </c>
      <c r="BC11" s="1278">
        <f t="shared" si="19"/>
        <v>17147.107</v>
      </c>
      <c r="BD11" s="1278">
        <f t="shared" si="20"/>
        <v>34832.892999999996</v>
      </c>
      <c r="BG11" s="1276" t="s">
        <v>531</v>
      </c>
      <c r="BH11" s="1277">
        <v>3869143</v>
      </c>
      <c r="BI11" s="1277">
        <f t="shared" si="21"/>
        <v>3869.143</v>
      </c>
      <c r="BK11" s="1276" t="s">
        <v>531</v>
      </c>
      <c r="BL11" s="1277">
        <v>51980000</v>
      </c>
      <c r="BM11" s="1277">
        <v>21016250</v>
      </c>
      <c r="BN11" s="1277">
        <v>21016250</v>
      </c>
      <c r="BO11" s="1277">
        <v>30963750</v>
      </c>
      <c r="BP11" s="1277">
        <f t="shared" si="22"/>
        <v>51980</v>
      </c>
      <c r="BQ11" s="1277">
        <f t="shared" si="23"/>
        <v>21016.25</v>
      </c>
      <c r="BR11" s="1277">
        <f t="shared" si="24"/>
        <v>21016.25</v>
      </c>
      <c r="BS11" s="1277">
        <f t="shared" si="25"/>
        <v>30963.75</v>
      </c>
      <c r="BV11" s="1276" t="s">
        <v>531</v>
      </c>
      <c r="BW11" s="1435">
        <v>5590138</v>
      </c>
      <c r="BX11" s="1585">
        <f t="shared" si="26"/>
        <v>5590.1379999999999</v>
      </c>
      <c r="BZ11" s="1276" t="s">
        <v>531</v>
      </c>
      <c r="CA11" s="1277">
        <v>51980000</v>
      </c>
      <c r="CB11" s="1277">
        <v>26606388</v>
      </c>
      <c r="CC11" s="1277">
        <v>26606388</v>
      </c>
      <c r="CD11" s="1277">
        <v>25373612</v>
      </c>
      <c r="CE11" s="1277">
        <f t="shared" si="27"/>
        <v>51980</v>
      </c>
      <c r="CF11" s="1277">
        <f t="shared" si="28"/>
        <v>26606.387999999999</v>
      </c>
      <c r="CG11" s="1277">
        <f t="shared" si="29"/>
        <v>26606.387999999999</v>
      </c>
      <c r="CH11" s="1277">
        <f t="shared" si="30"/>
        <v>25373.612000000001</v>
      </c>
    </row>
    <row r="12" spans="1:86" ht="15" x14ac:dyDescent="0.35">
      <c r="A12" s="922" t="s">
        <v>976</v>
      </c>
      <c r="B12" s="923" t="s">
        <v>532</v>
      </c>
      <c r="C12" s="924">
        <v>0</v>
      </c>
      <c r="D12" s="924">
        <v>79670000</v>
      </c>
      <c r="E12" s="924">
        <v>6970894</v>
      </c>
      <c r="F12" s="924">
        <v>72699106</v>
      </c>
      <c r="G12" s="924">
        <v>6970894</v>
      </c>
      <c r="H12" s="925">
        <f t="shared" si="2"/>
        <v>79670</v>
      </c>
      <c r="I12" s="925">
        <f t="shared" si="3"/>
        <v>6970.8940000000002</v>
      </c>
      <c r="J12" s="925">
        <f t="shared" si="4"/>
        <v>72699.106</v>
      </c>
      <c r="K12" s="925">
        <f t="shared" si="5"/>
        <v>6970.8940000000002</v>
      </c>
      <c r="O12" s="923" t="s">
        <v>532</v>
      </c>
      <c r="P12" s="924">
        <v>6966818</v>
      </c>
      <c r="Q12" s="925">
        <f t="shared" si="6"/>
        <v>6966.8180000000002</v>
      </c>
      <c r="S12" s="923" t="s">
        <v>532</v>
      </c>
      <c r="T12" s="924">
        <v>79670000</v>
      </c>
      <c r="U12" s="924">
        <v>13937712</v>
      </c>
      <c r="V12" s="924">
        <v>13937712</v>
      </c>
      <c r="W12" s="924">
        <v>65732288</v>
      </c>
      <c r="X12" s="984">
        <f t="shared" si="7"/>
        <v>79670</v>
      </c>
      <c r="Y12" s="984">
        <f t="shared" si="8"/>
        <v>13937.712</v>
      </c>
      <c r="Z12" s="984">
        <f t="shared" si="9"/>
        <v>13937.712</v>
      </c>
      <c r="AA12" s="984">
        <f t="shared" si="10"/>
        <v>65732.288</v>
      </c>
      <c r="AC12" s="1276" t="s">
        <v>532</v>
      </c>
      <c r="AD12" s="1277">
        <v>7796072</v>
      </c>
      <c r="AE12" s="1278">
        <f t="shared" si="11"/>
        <v>7796.0720000000001</v>
      </c>
      <c r="AG12" s="1276" t="s">
        <v>532</v>
      </c>
      <c r="AH12" s="1277">
        <v>79670000</v>
      </c>
      <c r="AI12" s="1277">
        <v>21733784</v>
      </c>
      <c r="AJ12" s="1277">
        <v>21733784</v>
      </c>
      <c r="AK12" s="1277">
        <v>57936216</v>
      </c>
      <c r="AL12" s="1277">
        <f t="shared" si="12"/>
        <v>79670</v>
      </c>
      <c r="AM12" s="1277">
        <f t="shared" si="13"/>
        <v>21733.784</v>
      </c>
      <c r="AN12" s="1277">
        <f t="shared" si="14"/>
        <v>21733.784</v>
      </c>
      <c r="AO12" s="1277">
        <f t="shared" si="15"/>
        <v>57936.216</v>
      </c>
      <c r="AR12" s="1276" t="s">
        <v>532</v>
      </c>
      <c r="AS12" s="1277">
        <v>6972319</v>
      </c>
      <c r="AT12" s="1277">
        <f t="shared" si="16"/>
        <v>6972.3190000000004</v>
      </c>
      <c r="AV12" s="1276" t="s">
        <v>532</v>
      </c>
      <c r="AW12" s="1277">
        <v>79670000</v>
      </c>
      <c r="AX12" s="1435">
        <v>28706103</v>
      </c>
      <c r="AY12" s="1435">
        <v>28706103</v>
      </c>
      <c r="AZ12" s="1435">
        <v>50963897</v>
      </c>
      <c r="BA12" s="1278">
        <f t="shared" si="17"/>
        <v>79670</v>
      </c>
      <c r="BB12" s="1278">
        <f t="shared" si="18"/>
        <v>28706.102999999999</v>
      </c>
      <c r="BC12" s="1278">
        <f t="shared" si="19"/>
        <v>28706.102999999999</v>
      </c>
      <c r="BD12" s="1278">
        <f t="shared" si="20"/>
        <v>50963.896999999997</v>
      </c>
      <c r="BG12" s="1276" t="s">
        <v>532</v>
      </c>
      <c r="BH12" s="1277">
        <v>6397161</v>
      </c>
      <c r="BI12" s="1277">
        <f t="shared" si="21"/>
        <v>6397.1610000000001</v>
      </c>
      <c r="BK12" s="1276" t="s">
        <v>532</v>
      </c>
      <c r="BL12" s="1277">
        <v>79670000</v>
      </c>
      <c r="BM12" s="1277">
        <v>35103264</v>
      </c>
      <c r="BN12" s="1277">
        <v>35103264</v>
      </c>
      <c r="BO12" s="1277">
        <v>44566736</v>
      </c>
      <c r="BP12" s="1277">
        <f t="shared" si="22"/>
        <v>79670</v>
      </c>
      <c r="BQ12" s="1277">
        <f t="shared" si="23"/>
        <v>35103.264000000003</v>
      </c>
      <c r="BR12" s="1277">
        <f t="shared" si="24"/>
        <v>35103.264000000003</v>
      </c>
      <c r="BS12" s="1277">
        <f t="shared" si="25"/>
        <v>44566.735999999997</v>
      </c>
      <c r="BV12" s="1276" t="s">
        <v>532</v>
      </c>
      <c r="BW12" s="1435">
        <v>7273082</v>
      </c>
      <c r="BX12" s="1585">
        <f t="shared" si="26"/>
        <v>7273.0820000000003</v>
      </c>
      <c r="BZ12" s="1276" t="s">
        <v>532</v>
      </c>
      <c r="CA12" s="1277">
        <v>79670000</v>
      </c>
      <c r="CB12" s="1277">
        <v>42376346</v>
      </c>
      <c r="CC12" s="1277">
        <v>42376346</v>
      </c>
      <c r="CD12" s="1277">
        <v>37293654</v>
      </c>
      <c r="CE12" s="1277">
        <f t="shared" si="27"/>
        <v>79670</v>
      </c>
      <c r="CF12" s="1277">
        <f t="shared" si="28"/>
        <v>42376.345999999998</v>
      </c>
      <c r="CG12" s="1277">
        <f t="shared" si="29"/>
        <v>42376.345999999998</v>
      </c>
      <c r="CH12" s="1277">
        <f t="shared" si="30"/>
        <v>37293.654000000002</v>
      </c>
    </row>
    <row r="13" spans="1:86" ht="15" x14ac:dyDescent="0.35">
      <c r="A13" s="922" t="s">
        <v>976</v>
      </c>
      <c r="B13" s="923" t="s">
        <v>533</v>
      </c>
      <c r="C13" s="924">
        <v>0</v>
      </c>
      <c r="D13" s="924">
        <v>195840000</v>
      </c>
      <c r="E13" s="924">
        <v>17770876</v>
      </c>
      <c r="F13" s="924">
        <v>178069124</v>
      </c>
      <c r="G13" s="924">
        <v>17770876</v>
      </c>
      <c r="H13" s="925">
        <f t="shared" si="2"/>
        <v>195840</v>
      </c>
      <c r="I13" s="925">
        <f t="shared" si="3"/>
        <v>17770.876</v>
      </c>
      <c r="J13" s="925">
        <f t="shared" si="4"/>
        <v>178069.12400000001</v>
      </c>
      <c r="K13" s="925">
        <f t="shared" si="5"/>
        <v>17770.876</v>
      </c>
      <c r="O13" s="923" t="s">
        <v>533</v>
      </c>
      <c r="P13" s="924">
        <v>17770876</v>
      </c>
      <c r="Q13" s="925">
        <f t="shared" si="6"/>
        <v>17770.876</v>
      </c>
      <c r="S13" s="923" t="s">
        <v>533</v>
      </c>
      <c r="T13" s="924">
        <v>195840000</v>
      </c>
      <c r="U13" s="924">
        <v>35541752</v>
      </c>
      <c r="V13" s="924">
        <v>35541752</v>
      </c>
      <c r="W13" s="924">
        <v>160298248</v>
      </c>
      <c r="X13" s="984">
        <f t="shared" si="7"/>
        <v>195840</v>
      </c>
      <c r="Y13" s="984">
        <f t="shared" si="8"/>
        <v>35541.752</v>
      </c>
      <c r="Z13" s="984">
        <f t="shared" si="9"/>
        <v>35541.752</v>
      </c>
      <c r="AA13" s="984">
        <f t="shared" si="10"/>
        <v>160298.24799999999</v>
      </c>
      <c r="AC13" s="1276" t="s">
        <v>533</v>
      </c>
      <c r="AD13" s="1277">
        <v>17770876</v>
      </c>
      <c r="AE13" s="1278">
        <f t="shared" si="11"/>
        <v>17770.876</v>
      </c>
      <c r="AG13" s="1276" t="s">
        <v>533</v>
      </c>
      <c r="AH13" s="1277">
        <v>195840000</v>
      </c>
      <c r="AI13" s="1277">
        <v>53312628</v>
      </c>
      <c r="AJ13" s="1277">
        <v>53312628</v>
      </c>
      <c r="AK13" s="1277">
        <v>142527372</v>
      </c>
      <c r="AL13" s="1277">
        <f t="shared" si="12"/>
        <v>195840</v>
      </c>
      <c r="AM13" s="1277">
        <f t="shared" si="13"/>
        <v>53312.627999999997</v>
      </c>
      <c r="AN13" s="1277">
        <f t="shared" si="14"/>
        <v>53312.627999999997</v>
      </c>
      <c r="AO13" s="1277">
        <f t="shared" si="15"/>
        <v>142527.372</v>
      </c>
      <c r="AR13" s="1276" t="s">
        <v>533</v>
      </c>
      <c r="AS13" s="1277">
        <v>17770876</v>
      </c>
      <c r="AT13" s="1277">
        <f t="shared" si="16"/>
        <v>17770.876</v>
      </c>
      <c r="AV13" s="1276" t="s">
        <v>533</v>
      </c>
      <c r="AW13" s="1277">
        <v>195840000</v>
      </c>
      <c r="AX13" s="1435">
        <v>71083504</v>
      </c>
      <c r="AY13" s="1435">
        <v>71083504</v>
      </c>
      <c r="AZ13" s="1435">
        <v>124756496</v>
      </c>
      <c r="BA13" s="1278">
        <f t="shared" si="17"/>
        <v>195840</v>
      </c>
      <c r="BB13" s="1278">
        <f t="shared" si="18"/>
        <v>71083.504000000001</v>
      </c>
      <c r="BC13" s="1278">
        <f t="shared" si="19"/>
        <v>71083.504000000001</v>
      </c>
      <c r="BD13" s="1278">
        <f t="shared" si="20"/>
        <v>124756.496</v>
      </c>
      <c r="BG13" s="1276" t="s">
        <v>533</v>
      </c>
      <c r="BH13" s="1277">
        <v>16478164</v>
      </c>
      <c r="BI13" s="1277">
        <f t="shared" si="21"/>
        <v>16478.164000000001</v>
      </c>
      <c r="BK13" s="1276" t="s">
        <v>533</v>
      </c>
      <c r="BL13" s="1277">
        <v>195840000</v>
      </c>
      <c r="BM13" s="1277">
        <v>87561668</v>
      </c>
      <c r="BN13" s="1277">
        <v>87561668</v>
      </c>
      <c r="BO13" s="1277">
        <v>108278332</v>
      </c>
      <c r="BP13" s="1277">
        <f t="shared" si="22"/>
        <v>195840</v>
      </c>
      <c r="BQ13" s="1277">
        <f t="shared" si="23"/>
        <v>87561.668000000005</v>
      </c>
      <c r="BR13" s="1277">
        <f t="shared" si="24"/>
        <v>87561.668000000005</v>
      </c>
      <c r="BS13" s="1277">
        <f t="shared" si="25"/>
        <v>108278.33199999999</v>
      </c>
      <c r="BV13" s="1276" t="s">
        <v>533</v>
      </c>
      <c r="BW13" s="1435">
        <v>16552856</v>
      </c>
      <c r="BX13" s="1585">
        <f t="shared" si="26"/>
        <v>16552.856</v>
      </c>
      <c r="BZ13" s="1276" t="s">
        <v>533</v>
      </c>
      <c r="CA13" s="1277">
        <v>195840000</v>
      </c>
      <c r="CB13" s="1277">
        <v>104114524</v>
      </c>
      <c r="CC13" s="1277">
        <v>104114524</v>
      </c>
      <c r="CD13" s="1277">
        <v>91725476</v>
      </c>
      <c r="CE13" s="1277">
        <f t="shared" si="27"/>
        <v>195840</v>
      </c>
      <c r="CF13" s="1277">
        <f t="shared" si="28"/>
        <v>104114.524</v>
      </c>
      <c r="CG13" s="1277">
        <f t="shared" si="29"/>
        <v>104114.524</v>
      </c>
      <c r="CH13" s="1277">
        <f t="shared" si="30"/>
        <v>91725.475999999995</v>
      </c>
    </row>
    <row r="14" spans="1:86" ht="15" x14ac:dyDescent="0.35">
      <c r="A14" s="922" t="s">
        <v>976</v>
      </c>
      <c r="B14" s="923" t="s">
        <v>534</v>
      </c>
      <c r="C14" s="924">
        <v>0</v>
      </c>
      <c r="D14" s="924">
        <v>63130000</v>
      </c>
      <c r="E14" s="924">
        <v>0</v>
      </c>
      <c r="F14" s="924">
        <v>63130000</v>
      </c>
      <c r="G14" s="924">
        <v>0</v>
      </c>
      <c r="H14" s="925">
        <f t="shared" si="2"/>
        <v>63130</v>
      </c>
      <c r="I14" s="925">
        <f t="shared" si="3"/>
        <v>0</v>
      </c>
      <c r="J14" s="925">
        <f t="shared" si="4"/>
        <v>63130</v>
      </c>
      <c r="K14" s="925">
        <f t="shared" si="5"/>
        <v>0</v>
      </c>
      <c r="O14" s="923" t="s">
        <v>535</v>
      </c>
      <c r="P14" s="924">
        <v>998169</v>
      </c>
      <c r="Q14" s="925">
        <f t="shared" si="6"/>
        <v>998.16899999999998</v>
      </c>
      <c r="S14" s="923" t="s">
        <v>534</v>
      </c>
      <c r="T14" s="924">
        <v>63130000</v>
      </c>
      <c r="U14" s="924">
        <v>0</v>
      </c>
      <c r="V14" s="924">
        <v>0</v>
      </c>
      <c r="W14" s="924">
        <v>63130000</v>
      </c>
      <c r="X14" s="984">
        <f t="shared" si="7"/>
        <v>63130</v>
      </c>
      <c r="Y14" s="984">
        <f t="shared" si="8"/>
        <v>0</v>
      </c>
      <c r="Z14" s="984">
        <f t="shared" si="9"/>
        <v>0</v>
      </c>
      <c r="AA14" s="984">
        <f t="shared" si="10"/>
        <v>63130</v>
      </c>
      <c r="AC14" s="1276" t="s">
        <v>534</v>
      </c>
      <c r="AD14" s="1277">
        <v>17169084</v>
      </c>
      <c r="AE14" s="1278">
        <f t="shared" si="11"/>
        <v>17169.083999999999</v>
      </c>
      <c r="AG14" s="1276" t="s">
        <v>534</v>
      </c>
      <c r="AH14" s="1277">
        <v>63130000</v>
      </c>
      <c r="AI14" s="1277">
        <v>17169084</v>
      </c>
      <c r="AJ14" s="1277">
        <v>17169084</v>
      </c>
      <c r="AK14" s="1277">
        <v>45960916</v>
      </c>
      <c r="AL14" s="1277">
        <f t="shared" si="12"/>
        <v>63130</v>
      </c>
      <c r="AM14" s="1277">
        <f t="shared" si="13"/>
        <v>17169.083999999999</v>
      </c>
      <c r="AN14" s="1277">
        <f t="shared" si="14"/>
        <v>17169.083999999999</v>
      </c>
      <c r="AO14" s="1277">
        <f t="shared" si="15"/>
        <v>45960.915999999997</v>
      </c>
      <c r="AR14" s="1276" t="s">
        <v>535</v>
      </c>
      <c r="AS14" s="1277">
        <v>998169</v>
      </c>
      <c r="AT14" s="1277">
        <f t="shared" si="16"/>
        <v>998.16899999999998</v>
      </c>
      <c r="AV14" s="1276" t="s">
        <v>534</v>
      </c>
      <c r="AW14" s="1277">
        <v>63130000</v>
      </c>
      <c r="AX14" s="1435">
        <v>17169084</v>
      </c>
      <c r="AY14" s="1435">
        <v>17169084</v>
      </c>
      <c r="AZ14" s="1435">
        <v>45960916</v>
      </c>
      <c r="BA14" s="1278">
        <f t="shared" si="17"/>
        <v>63130</v>
      </c>
      <c r="BB14" s="1278">
        <f t="shared" si="18"/>
        <v>17169.083999999999</v>
      </c>
      <c r="BC14" s="1278">
        <f t="shared" si="19"/>
        <v>17169.083999999999</v>
      </c>
      <c r="BD14" s="1278">
        <f t="shared" si="20"/>
        <v>45960.915999999997</v>
      </c>
      <c r="BG14" s="1276" t="s">
        <v>535</v>
      </c>
      <c r="BH14" s="1277">
        <v>998169</v>
      </c>
      <c r="BI14" s="1277">
        <f t="shared" si="21"/>
        <v>998.16899999999998</v>
      </c>
      <c r="BK14" s="1276" t="s">
        <v>534</v>
      </c>
      <c r="BL14" s="1277">
        <v>63130000</v>
      </c>
      <c r="BM14" s="1277">
        <v>17169084</v>
      </c>
      <c r="BN14" s="1277">
        <v>17169084</v>
      </c>
      <c r="BO14" s="1277">
        <v>45960916</v>
      </c>
      <c r="BP14" s="1277">
        <f t="shared" si="22"/>
        <v>63130</v>
      </c>
      <c r="BQ14" s="1277">
        <f t="shared" si="23"/>
        <v>17169.083999999999</v>
      </c>
      <c r="BR14" s="1277">
        <f t="shared" si="24"/>
        <v>17169.083999999999</v>
      </c>
      <c r="BS14" s="1277">
        <f t="shared" si="25"/>
        <v>45960.915999999997</v>
      </c>
      <c r="BV14" s="1276" t="s">
        <v>534</v>
      </c>
      <c r="BW14" s="1435">
        <v>16388331</v>
      </c>
      <c r="BX14" s="1585">
        <f t="shared" si="26"/>
        <v>16388.330999999998</v>
      </c>
      <c r="BZ14" s="1276" t="s">
        <v>534</v>
      </c>
      <c r="CA14" s="1277">
        <v>63130000</v>
      </c>
      <c r="CB14" s="1277">
        <v>33557415</v>
      </c>
      <c r="CC14" s="1277">
        <v>33557415</v>
      </c>
      <c r="CD14" s="1277">
        <v>29572585</v>
      </c>
      <c r="CE14" s="1277">
        <f t="shared" si="27"/>
        <v>63130</v>
      </c>
      <c r="CF14" s="1277">
        <f t="shared" si="28"/>
        <v>33557.415000000001</v>
      </c>
      <c r="CG14" s="1277">
        <f t="shared" si="29"/>
        <v>33557.415000000001</v>
      </c>
      <c r="CH14" s="1277">
        <f t="shared" si="30"/>
        <v>29572.584999999999</v>
      </c>
    </row>
    <row r="15" spans="1:86" ht="15" x14ac:dyDescent="0.35">
      <c r="A15" s="922" t="s">
        <v>976</v>
      </c>
      <c r="B15" s="923" t="s">
        <v>535</v>
      </c>
      <c r="C15" s="924">
        <v>0</v>
      </c>
      <c r="D15" s="924">
        <v>11180000</v>
      </c>
      <c r="E15" s="924">
        <v>998169</v>
      </c>
      <c r="F15" s="924">
        <v>10181831</v>
      </c>
      <c r="G15" s="924">
        <v>998169</v>
      </c>
      <c r="H15" s="925">
        <f t="shared" si="2"/>
        <v>11180</v>
      </c>
      <c r="I15" s="925">
        <f t="shared" si="3"/>
        <v>998.16899999999998</v>
      </c>
      <c r="J15" s="925">
        <f t="shared" si="4"/>
        <v>10181.831</v>
      </c>
      <c r="K15" s="925">
        <f t="shared" si="5"/>
        <v>998.16899999999998</v>
      </c>
      <c r="O15" s="923" t="s">
        <v>345</v>
      </c>
      <c r="P15" s="924">
        <v>1818151</v>
      </c>
      <c r="Q15" s="925">
        <f t="shared" si="6"/>
        <v>1818.1510000000001</v>
      </c>
      <c r="S15" s="923" t="s">
        <v>535</v>
      </c>
      <c r="T15" s="924">
        <v>11180000</v>
      </c>
      <c r="U15" s="924">
        <v>1996338</v>
      </c>
      <c r="V15" s="924">
        <v>1996338</v>
      </c>
      <c r="W15" s="924">
        <v>9183662</v>
      </c>
      <c r="X15" s="984">
        <f t="shared" si="7"/>
        <v>11180</v>
      </c>
      <c r="Y15" s="984">
        <f t="shared" si="8"/>
        <v>1996.338</v>
      </c>
      <c r="Z15" s="984">
        <f t="shared" si="9"/>
        <v>1996.338</v>
      </c>
      <c r="AA15" s="984">
        <f t="shared" si="10"/>
        <v>9183.6620000000003</v>
      </c>
      <c r="AC15" s="1276" t="s">
        <v>535</v>
      </c>
      <c r="AD15" s="1277">
        <v>998169</v>
      </c>
      <c r="AE15" s="1278">
        <f t="shared" si="11"/>
        <v>998.16899999999998</v>
      </c>
      <c r="AG15" s="1276" t="s">
        <v>535</v>
      </c>
      <c r="AH15" s="1277">
        <v>11180000</v>
      </c>
      <c r="AI15" s="1277">
        <v>2994507</v>
      </c>
      <c r="AJ15" s="1277">
        <v>2994507</v>
      </c>
      <c r="AK15" s="1277">
        <v>8185493</v>
      </c>
      <c r="AL15" s="1277">
        <f t="shared" si="12"/>
        <v>11180</v>
      </c>
      <c r="AM15" s="1277">
        <f t="shared" si="13"/>
        <v>2994.5070000000001</v>
      </c>
      <c r="AN15" s="1277">
        <f t="shared" si="14"/>
        <v>2994.5070000000001</v>
      </c>
      <c r="AO15" s="1277">
        <f t="shared" si="15"/>
        <v>8185.4930000000004</v>
      </c>
      <c r="AR15" s="1276" t="s">
        <v>345</v>
      </c>
      <c r="AS15" s="1277">
        <v>1656301</v>
      </c>
      <c r="AT15" s="1277">
        <f t="shared" si="16"/>
        <v>1656.3009999999999</v>
      </c>
      <c r="AV15" s="1276" t="s">
        <v>535</v>
      </c>
      <c r="AW15" s="1277">
        <v>11180000</v>
      </c>
      <c r="AX15" s="1435">
        <v>3992676</v>
      </c>
      <c r="AY15" s="1435">
        <v>3992676</v>
      </c>
      <c r="AZ15" s="1435">
        <v>7187324</v>
      </c>
      <c r="BA15" s="1278">
        <f t="shared" si="17"/>
        <v>11180</v>
      </c>
      <c r="BB15" s="1278">
        <f t="shared" si="18"/>
        <v>3992.6759999999999</v>
      </c>
      <c r="BC15" s="1278">
        <f t="shared" si="19"/>
        <v>3992.6759999999999</v>
      </c>
      <c r="BD15" s="1278">
        <f t="shared" si="20"/>
        <v>7187.3239999999996</v>
      </c>
      <c r="BG15" s="1276" t="s">
        <v>345</v>
      </c>
      <c r="BH15" s="1277">
        <v>1584867</v>
      </c>
      <c r="BI15" s="1277">
        <f t="shared" si="21"/>
        <v>1584.867</v>
      </c>
      <c r="BK15" s="1276" t="s">
        <v>535</v>
      </c>
      <c r="BL15" s="1277">
        <v>11180000</v>
      </c>
      <c r="BM15" s="1277">
        <v>4990845</v>
      </c>
      <c r="BN15" s="1277">
        <v>4990845</v>
      </c>
      <c r="BO15" s="1277">
        <v>6189155</v>
      </c>
      <c r="BP15" s="1277">
        <f t="shared" si="22"/>
        <v>11180</v>
      </c>
      <c r="BQ15" s="1277">
        <f t="shared" si="23"/>
        <v>4990.8450000000003</v>
      </c>
      <c r="BR15" s="1277">
        <f t="shared" si="24"/>
        <v>4990.8450000000003</v>
      </c>
      <c r="BS15" s="1277">
        <f t="shared" si="25"/>
        <v>6189.1549999999997</v>
      </c>
      <c r="BV15" s="1276" t="s">
        <v>535</v>
      </c>
      <c r="BW15" s="1435">
        <v>1003161</v>
      </c>
      <c r="BX15" s="1585">
        <f t="shared" si="26"/>
        <v>1003.1609999999999</v>
      </c>
      <c r="BZ15" s="1276" t="s">
        <v>535</v>
      </c>
      <c r="CA15" s="1277">
        <v>11180000</v>
      </c>
      <c r="CB15" s="1277">
        <v>5994006</v>
      </c>
      <c r="CC15" s="1277">
        <v>5994006</v>
      </c>
      <c r="CD15" s="1277">
        <v>5185994</v>
      </c>
      <c r="CE15" s="1277">
        <f t="shared" si="27"/>
        <v>11180</v>
      </c>
      <c r="CF15" s="1277">
        <f t="shared" si="28"/>
        <v>5994.0060000000003</v>
      </c>
      <c r="CG15" s="1277">
        <f t="shared" si="29"/>
        <v>5994.0060000000003</v>
      </c>
      <c r="CH15" s="1277">
        <f t="shared" si="30"/>
        <v>5185.9939999999997</v>
      </c>
    </row>
    <row r="16" spans="1:86" ht="15" x14ac:dyDescent="0.35">
      <c r="A16" s="922" t="s">
        <v>976</v>
      </c>
      <c r="B16" s="923" t="s">
        <v>867</v>
      </c>
      <c r="C16" s="924">
        <v>0</v>
      </c>
      <c r="D16" s="924">
        <v>17350000</v>
      </c>
      <c r="E16" s="924">
        <v>0</v>
      </c>
      <c r="F16" s="924">
        <v>17350000</v>
      </c>
      <c r="G16" s="924">
        <v>0</v>
      </c>
      <c r="H16" s="925">
        <f t="shared" si="2"/>
        <v>17350</v>
      </c>
      <c r="I16" s="925">
        <f t="shared" si="3"/>
        <v>0</v>
      </c>
      <c r="J16" s="925">
        <f t="shared" si="4"/>
        <v>17350</v>
      </c>
      <c r="K16" s="925">
        <f t="shared" si="5"/>
        <v>0</v>
      </c>
      <c r="O16" s="923" t="s">
        <v>536</v>
      </c>
      <c r="P16" s="924">
        <v>348024</v>
      </c>
      <c r="Q16" s="925">
        <f t="shared" si="6"/>
        <v>348.024</v>
      </c>
      <c r="S16" s="923" t="s">
        <v>867</v>
      </c>
      <c r="T16" s="924">
        <v>17350000</v>
      </c>
      <c r="U16" s="924">
        <v>0</v>
      </c>
      <c r="V16" s="924">
        <v>0</v>
      </c>
      <c r="W16" s="924">
        <v>17350000</v>
      </c>
      <c r="X16" s="984">
        <f t="shared" si="7"/>
        <v>17350</v>
      </c>
      <c r="Y16" s="984">
        <f t="shared" si="8"/>
        <v>0</v>
      </c>
      <c r="Z16" s="984">
        <f t="shared" si="9"/>
        <v>0</v>
      </c>
      <c r="AA16" s="984">
        <f t="shared" si="10"/>
        <v>17350</v>
      </c>
      <c r="AC16" s="1276" t="s">
        <v>345</v>
      </c>
      <c r="AD16" s="1277">
        <v>1718273</v>
      </c>
      <c r="AE16" s="1278">
        <f t="shared" si="11"/>
        <v>1718.2729999999999</v>
      </c>
      <c r="AG16" s="1276" t="s">
        <v>867</v>
      </c>
      <c r="AH16" s="1277">
        <v>17350000</v>
      </c>
      <c r="AI16" s="1277">
        <v>0</v>
      </c>
      <c r="AJ16" s="1277">
        <v>0</v>
      </c>
      <c r="AK16" s="1277">
        <v>17350000</v>
      </c>
      <c r="AL16" s="1277">
        <f t="shared" si="12"/>
        <v>17350</v>
      </c>
      <c r="AM16" s="1277">
        <f t="shared" si="13"/>
        <v>0</v>
      </c>
      <c r="AN16" s="1277">
        <f t="shared" si="14"/>
        <v>0</v>
      </c>
      <c r="AO16" s="1277">
        <f t="shared" si="15"/>
        <v>17350</v>
      </c>
      <c r="AR16" s="1276" t="s">
        <v>536</v>
      </c>
      <c r="AS16" s="1277">
        <v>174012</v>
      </c>
      <c r="AT16" s="1277">
        <f t="shared" si="16"/>
        <v>174.012</v>
      </c>
      <c r="AV16" s="1276" t="s">
        <v>867</v>
      </c>
      <c r="AW16" s="1277">
        <v>17350000</v>
      </c>
      <c r="AX16" s="1435">
        <v>0</v>
      </c>
      <c r="AY16" s="1435">
        <v>0</v>
      </c>
      <c r="AZ16" s="1435">
        <v>17350000</v>
      </c>
      <c r="BA16" s="1278">
        <f t="shared" si="17"/>
        <v>17350</v>
      </c>
      <c r="BB16" s="1278">
        <f t="shared" si="18"/>
        <v>0</v>
      </c>
      <c r="BC16" s="1278">
        <f t="shared" si="19"/>
        <v>0</v>
      </c>
      <c r="BD16" s="1278">
        <f t="shared" si="20"/>
        <v>17350</v>
      </c>
      <c r="BG16" s="1276" t="s">
        <v>536</v>
      </c>
      <c r="BH16" s="1277">
        <v>174012</v>
      </c>
      <c r="BI16" s="1277">
        <f t="shared" si="21"/>
        <v>174.012</v>
      </c>
      <c r="BK16" s="1276" t="s">
        <v>867</v>
      </c>
      <c r="BL16" s="1277">
        <v>17350000</v>
      </c>
      <c r="BM16" s="1277">
        <v>0</v>
      </c>
      <c r="BN16" s="1277">
        <v>0</v>
      </c>
      <c r="BO16" s="1277">
        <v>17350000</v>
      </c>
      <c r="BP16" s="1277">
        <f t="shared" si="22"/>
        <v>17350</v>
      </c>
      <c r="BQ16" s="1277">
        <f t="shared" si="23"/>
        <v>0</v>
      </c>
      <c r="BR16" s="1277">
        <f t="shared" si="24"/>
        <v>0</v>
      </c>
      <c r="BS16" s="1277">
        <f t="shared" si="25"/>
        <v>17350</v>
      </c>
      <c r="BV16" s="1276" t="s">
        <v>345</v>
      </c>
      <c r="BW16" s="1435">
        <v>1819822</v>
      </c>
      <c r="BX16" s="1585">
        <f t="shared" si="26"/>
        <v>1819.8219999999999</v>
      </c>
      <c r="BZ16" s="1276" t="s">
        <v>867</v>
      </c>
      <c r="CA16" s="1277">
        <v>17350000</v>
      </c>
      <c r="CB16" s="1277">
        <v>0</v>
      </c>
      <c r="CC16" s="1277">
        <v>0</v>
      </c>
      <c r="CD16" s="1277">
        <v>17350000</v>
      </c>
      <c r="CE16" s="1277">
        <f t="shared" si="27"/>
        <v>17350</v>
      </c>
      <c r="CF16" s="1277">
        <f t="shared" si="28"/>
        <v>0</v>
      </c>
      <c r="CG16" s="1277">
        <f t="shared" si="29"/>
        <v>0</v>
      </c>
      <c r="CH16" s="1277">
        <f t="shared" si="30"/>
        <v>17350</v>
      </c>
    </row>
    <row r="17" spans="1:86" ht="15" x14ac:dyDescent="0.35">
      <c r="A17" s="922" t="s">
        <v>975</v>
      </c>
      <c r="B17" s="923" t="s">
        <v>345</v>
      </c>
      <c r="C17" s="924">
        <v>0</v>
      </c>
      <c r="D17" s="924">
        <v>21740000</v>
      </c>
      <c r="E17" s="924">
        <v>1583356</v>
      </c>
      <c r="F17" s="924">
        <v>20156644</v>
      </c>
      <c r="G17" s="924">
        <v>1583356</v>
      </c>
      <c r="H17" s="925">
        <f t="shared" si="2"/>
        <v>21740</v>
      </c>
      <c r="I17" s="925">
        <f t="shared" si="3"/>
        <v>1583.356</v>
      </c>
      <c r="J17" s="925">
        <f t="shared" si="4"/>
        <v>20156.644</v>
      </c>
      <c r="K17" s="925">
        <f t="shared" si="5"/>
        <v>1583.356</v>
      </c>
      <c r="O17" s="923" t="s">
        <v>537</v>
      </c>
      <c r="P17" s="924">
        <v>1470127</v>
      </c>
      <c r="Q17" s="925">
        <f t="shared" si="6"/>
        <v>1470.127</v>
      </c>
      <c r="S17" s="923" t="s">
        <v>345</v>
      </c>
      <c r="T17" s="924">
        <v>21740000</v>
      </c>
      <c r="U17" s="924">
        <v>3401507</v>
      </c>
      <c r="V17" s="924">
        <v>3401507</v>
      </c>
      <c r="W17" s="924">
        <v>18338493</v>
      </c>
      <c r="X17" s="984">
        <f t="shared" si="7"/>
        <v>21740</v>
      </c>
      <c r="Y17" s="984">
        <f t="shared" si="8"/>
        <v>3401.5070000000001</v>
      </c>
      <c r="Z17" s="984">
        <f t="shared" si="9"/>
        <v>3401.5070000000001</v>
      </c>
      <c r="AA17" s="984">
        <f t="shared" si="10"/>
        <v>18338.492999999999</v>
      </c>
      <c r="AC17" s="1276" t="s">
        <v>537</v>
      </c>
      <c r="AD17" s="1277">
        <v>1718273</v>
      </c>
      <c r="AE17" s="1278">
        <f t="shared" si="11"/>
        <v>1718.2729999999999</v>
      </c>
      <c r="AG17" s="1276" t="s">
        <v>345</v>
      </c>
      <c r="AH17" s="1277">
        <v>21740000</v>
      </c>
      <c r="AI17" s="1277">
        <v>5119780</v>
      </c>
      <c r="AJ17" s="1277">
        <v>5119780</v>
      </c>
      <c r="AK17" s="1277">
        <v>16620220</v>
      </c>
      <c r="AL17" s="1277">
        <f t="shared" si="12"/>
        <v>21740</v>
      </c>
      <c r="AM17" s="1277">
        <f t="shared" si="13"/>
        <v>5119.78</v>
      </c>
      <c r="AN17" s="1277">
        <f t="shared" si="14"/>
        <v>5119.78</v>
      </c>
      <c r="AO17" s="1277">
        <f t="shared" si="15"/>
        <v>16620.22</v>
      </c>
      <c r="AR17" s="1276" t="s">
        <v>537</v>
      </c>
      <c r="AS17" s="1277">
        <v>1482289</v>
      </c>
      <c r="AT17" s="1277">
        <f t="shared" si="16"/>
        <v>1482.289</v>
      </c>
      <c r="AV17" s="1276" t="s">
        <v>345</v>
      </c>
      <c r="AW17" s="1277">
        <v>21740000</v>
      </c>
      <c r="AX17" s="1435">
        <v>6776081</v>
      </c>
      <c r="AY17" s="1435">
        <v>6776081</v>
      </c>
      <c r="AZ17" s="1435">
        <v>14963919</v>
      </c>
      <c r="BA17" s="1278">
        <f t="shared" si="17"/>
        <v>21740</v>
      </c>
      <c r="BB17" s="1278">
        <f t="shared" si="18"/>
        <v>6776.0810000000001</v>
      </c>
      <c r="BC17" s="1278">
        <f t="shared" si="19"/>
        <v>6776.0810000000001</v>
      </c>
      <c r="BD17" s="1278">
        <f t="shared" si="20"/>
        <v>14963.919</v>
      </c>
      <c r="BG17" s="1276" t="s">
        <v>537</v>
      </c>
      <c r="BH17" s="1277">
        <v>1410855</v>
      </c>
      <c r="BI17" s="1277">
        <f t="shared" si="21"/>
        <v>1410.855</v>
      </c>
      <c r="BK17" s="1276" t="s">
        <v>345</v>
      </c>
      <c r="BL17" s="1277">
        <v>21740000</v>
      </c>
      <c r="BM17" s="1277">
        <v>8360948</v>
      </c>
      <c r="BN17" s="1277">
        <v>8360948</v>
      </c>
      <c r="BO17" s="1277">
        <v>13379052</v>
      </c>
      <c r="BP17" s="1277">
        <f t="shared" si="22"/>
        <v>21740</v>
      </c>
      <c r="BQ17" s="1277">
        <f t="shared" si="23"/>
        <v>8360.9480000000003</v>
      </c>
      <c r="BR17" s="1277">
        <f t="shared" si="24"/>
        <v>8360.9480000000003</v>
      </c>
      <c r="BS17" s="1277">
        <f t="shared" si="25"/>
        <v>13379.052</v>
      </c>
      <c r="BV17" s="1276" t="s">
        <v>536</v>
      </c>
      <c r="BW17" s="1435">
        <v>159511</v>
      </c>
      <c r="BX17" s="1585">
        <f t="shared" si="26"/>
        <v>159.511</v>
      </c>
      <c r="BZ17" s="1276" t="s">
        <v>345</v>
      </c>
      <c r="CA17" s="1277">
        <v>21740000</v>
      </c>
      <c r="CB17" s="1277">
        <v>10180770</v>
      </c>
      <c r="CC17" s="1277">
        <v>10180770</v>
      </c>
      <c r="CD17" s="1277">
        <v>11559230</v>
      </c>
      <c r="CE17" s="1277">
        <f t="shared" si="27"/>
        <v>21740</v>
      </c>
      <c r="CF17" s="1277">
        <f t="shared" si="28"/>
        <v>10180.77</v>
      </c>
      <c r="CG17" s="1277">
        <f t="shared" si="29"/>
        <v>10180.77</v>
      </c>
      <c r="CH17" s="1277">
        <f t="shared" si="30"/>
        <v>11559.23</v>
      </c>
    </row>
    <row r="18" spans="1:86" ht="15" x14ac:dyDescent="0.35">
      <c r="A18" s="922" t="s">
        <v>976</v>
      </c>
      <c r="B18" s="923" t="s">
        <v>536</v>
      </c>
      <c r="C18" s="924">
        <v>0</v>
      </c>
      <c r="D18" s="924">
        <v>1570000</v>
      </c>
      <c r="E18" s="924">
        <v>0</v>
      </c>
      <c r="F18" s="924">
        <v>1570000</v>
      </c>
      <c r="G18" s="924">
        <v>0</v>
      </c>
      <c r="H18" s="925">
        <f t="shared" si="2"/>
        <v>1570</v>
      </c>
      <c r="I18" s="925">
        <f t="shared" si="3"/>
        <v>0</v>
      </c>
      <c r="J18" s="925">
        <f t="shared" si="4"/>
        <v>1570</v>
      </c>
      <c r="K18" s="925">
        <f t="shared" si="5"/>
        <v>0</v>
      </c>
      <c r="O18" s="923" t="s">
        <v>347</v>
      </c>
      <c r="P18" s="924">
        <v>8169877</v>
      </c>
      <c r="Q18" s="925">
        <f t="shared" si="6"/>
        <v>8169.8770000000004</v>
      </c>
      <c r="S18" s="923" t="s">
        <v>536</v>
      </c>
      <c r="T18" s="924">
        <v>1570000</v>
      </c>
      <c r="U18" s="924">
        <v>348024</v>
      </c>
      <c r="V18" s="924">
        <v>348024</v>
      </c>
      <c r="W18" s="924">
        <v>1221976</v>
      </c>
      <c r="X18" s="984">
        <f t="shared" si="7"/>
        <v>1570</v>
      </c>
      <c r="Y18" s="984">
        <f t="shared" si="8"/>
        <v>348.024</v>
      </c>
      <c r="Z18" s="984">
        <f t="shared" si="9"/>
        <v>348.024</v>
      </c>
      <c r="AA18" s="984">
        <f t="shared" si="10"/>
        <v>1221.9760000000001</v>
      </c>
      <c r="AC18" s="1276" t="s">
        <v>538</v>
      </c>
      <c r="AD18" s="1277">
        <v>15773070</v>
      </c>
      <c r="AE18" s="1278">
        <f t="shared" si="11"/>
        <v>15773.07</v>
      </c>
      <c r="AG18" s="1276" t="s">
        <v>536</v>
      </c>
      <c r="AH18" s="1277">
        <v>1570000</v>
      </c>
      <c r="AI18" s="1277">
        <v>348024</v>
      </c>
      <c r="AJ18" s="1277">
        <v>348024</v>
      </c>
      <c r="AK18" s="1277">
        <v>1221976</v>
      </c>
      <c r="AL18" s="1277">
        <f t="shared" si="12"/>
        <v>1570</v>
      </c>
      <c r="AM18" s="1277">
        <f t="shared" si="13"/>
        <v>348.024</v>
      </c>
      <c r="AN18" s="1277">
        <f t="shared" si="14"/>
        <v>348.024</v>
      </c>
      <c r="AO18" s="1277">
        <f t="shared" si="15"/>
        <v>1221.9760000000001</v>
      </c>
      <c r="AR18" s="1276" t="s">
        <v>347</v>
      </c>
      <c r="AS18" s="1277">
        <v>8087875</v>
      </c>
      <c r="AT18" s="1277">
        <f t="shared" si="16"/>
        <v>8087.875</v>
      </c>
      <c r="AV18" s="1276" t="s">
        <v>536</v>
      </c>
      <c r="AW18" s="1277">
        <v>1570000</v>
      </c>
      <c r="AX18" s="1435">
        <v>522036</v>
      </c>
      <c r="AY18" s="1435">
        <v>522036</v>
      </c>
      <c r="AZ18" s="1435">
        <v>1047964</v>
      </c>
      <c r="BA18" s="1278">
        <f t="shared" si="17"/>
        <v>1570</v>
      </c>
      <c r="BB18" s="1278">
        <f t="shared" si="18"/>
        <v>522.03599999999994</v>
      </c>
      <c r="BC18" s="1278">
        <f t="shared" si="19"/>
        <v>522.03599999999994</v>
      </c>
      <c r="BD18" s="1278">
        <f t="shared" si="20"/>
        <v>1047.9639999999999</v>
      </c>
      <c r="BG18" s="1276" t="s">
        <v>347</v>
      </c>
      <c r="BH18" s="1277">
        <v>8005873</v>
      </c>
      <c r="BI18" s="1277">
        <f t="shared" si="21"/>
        <v>8005.8729999999996</v>
      </c>
      <c r="BK18" s="1276" t="s">
        <v>536</v>
      </c>
      <c r="BL18" s="1277">
        <v>1570000</v>
      </c>
      <c r="BM18" s="1277">
        <v>696048</v>
      </c>
      <c r="BN18" s="1277">
        <v>696048</v>
      </c>
      <c r="BO18" s="1277">
        <v>873952</v>
      </c>
      <c r="BP18" s="1277">
        <f t="shared" si="22"/>
        <v>1570</v>
      </c>
      <c r="BQ18" s="1277">
        <f t="shared" si="23"/>
        <v>696.048</v>
      </c>
      <c r="BR18" s="1277">
        <f t="shared" si="24"/>
        <v>696.048</v>
      </c>
      <c r="BS18" s="1277">
        <f t="shared" si="25"/>
        <v>873.952</v>
      </c>
      <c r="BV18" s="1276" t="s">
        <v>537</v>
      </c>
      <c r="BW18" s="1435">
        <v>1660311</v>
      </c>
      <c r="BX18" s="1585">
        <f t="shared" si="26"/>
        <v>1660.3109999999999</v>
      </c>
      <c r="BZ18" s="1276" t="s">
        <v>536</v>
      </c>
      <c r="CA18" s="1277">
        <v>1570000</v>
      </c>
      <c r="CB18" s="1277">
        <v>855559</v>
      </c>
      <c r="CC18" s="1277">
        <v>855559</v>
      </c>
      <c r="CD18" s="1277">
        <v>714441</v>
      </c>
      <c r="CE18" s="1277">
        <f t="shared" si="27"/>
        <v>1570</v>
      </c>
      <c r="CF18" s="1277">
        <f t="shared" si="28"/>
        <v>855.55899999999997</v>
      </c>
      <c r="CG18" s="1277">
        <f t="shared" si="29"/>
        <v>855.55899999999997</v>
      </c>
      <c r="CH18" s="1277">
        <f t="shared" si="30"/>
        <v>714.44100000000003</v>
      </c>
    </row>
    <row r="19" spans="1:86" ht="15" x14ac:dyDescent="0.35">
      <c r="A19" s="922" t="s">
        <v>976</v>
      </c>
      <c r="B19" s="923" t="s">
        <v>537</v>
      </c>
      <c r="C19" s="924">
        <v>0</v>
      </c>
      <c r="D19" s="924">
        <v>20170000</v>
      </c>
      <c r="E19" s="924">
        <v>1583356</v>
      </c>
      <c r="F19" s="924">
        <v>18586644</v>
      </c>
      <c r="G19" s="924">
        <v>1583356</v>
      </c>
      <c r="H19" s="925">
        <f t="shared" si="2"/>
        <v>20170</v>
      </c>
      <c r="I19" s="925">
        <f t="shared" si="3"/>
        <v>1583.356</v>
      </c>
      <c r="J19" s="925">
        <f t="shared" si="4"/>
        <v>18586.644</v>
      </c>
      <c r="K19" s="925">
        <f t="shared" si="5"/>
        <v>1583.356</v>
      </c>
      <c r="O19" s="923" t="s">
        <v>540</v>
      </c>
      <c r="P19" s="924">
        <v>7349855</v>
      </c>
      <c r="Q19" s="925">
        <f t="shared" si="6"/>
        <v>7349.8549999999996</v>
      </c>
      <c r="S19" s="923" t="s">
        <v>537</v>
      </c>
      <c r="T19" s="924">
        <v>20170000</v>
      </c>
      <c r="U19" s="924">
        <v>3053483</v>
      </c>
      <c r="V19" s="924">
        <v>3053483</v>
      </c>
      <c r="W19" s="924">
        <v>17116517</v>
      </c>
      <c r="X19" s="984">
        <f t="shared" si="7"/>
        <v>20170</v>
      </c>
      <c r="Y19" s="984">
        <f t="shared" si="8"/>
        <v>3053.4830000000002</v>
      </c>
      <c r="Z19" s="984">
        <f t="shared" si="9"/>
        <v>3053.4830000000002</v>
      </c>
      <c r="AA19" s="984">
        <f t="shared" si="10"/>
        <v>17116.517</v>
      </c>
      <c r="AC19" s="1276" t="s">
        <v>539</v>
      </c>
      <c r="AD19" s="1277">
        <v>8332503</v>
      </c>
      <c r="AE19" s="1278">
        <f t="shared" si="11"/>
        <v>8332.5030000000006</v>
      </c>
      <c r="AG19" s="1276" t="s">
        <v>537</v>
      </c>
      <c r="AH19" s="1277">
        <v>20170000</v>
      </c>
      <c r="AI19" s="1277">
        <v>4771756</v>
      </c>
      <c r="AJ19" s="1277">
        <v>4771756</v>
      </c>
      <c r="AK19" s="1277">
        <v>15398244</v>
      </c>
      <c r="AL19" s="1277">
        <f t="shared" si="12"/>
        <v>20170</v>
      </c>
      <c r="AM19" s="1277">
        <f t="shared" si="13"/>
        <v>4771.7560000000003</v>
      </c>
      <c r="AN19" s="1277">
        <f t="shared" si="14"/>
        <v>4771.7560000000003</v>
      </c>
      <c r="AO19" s="1277">
        <f t="shared" si="15"/>
        <v>15398.244000000001</v>
      </c>
      <c r="AR19" s="1276" t="s">
        <v>540</v>
      </c>
      <c r="AS19" s="1277">
        <v>7349855</v>
      </c>
      <c r="AT19" s="1277">
        <f t="shared" si="16"/>
        <v>7349.8549999999996</v>
      </c>
      <c r="AV19" s="1276" t="s">
        <v>537</v>
      </c>
      <c r="AW19" s="1277">
        <v>20170000</v>
      </c>
      <c r="AX19" s="1435">
        <v>6254045</v>
      </c>
      <c r="AY19" s="1435">
        <v>6254045</v>
      </c>
      <c r="AZ19" s="1435">
        <v>13915955</v>
      </c>
      <c r="BA19" s="1278">
        <f t="shared" si="17"/>
        <v>20170</v>
      </c>
      <c r="BB19" s="1278">
        <f t="shared" si="18"/>
        <v>6254.0450000000001</v>
      </c>
      <c r="BC19" s="1278">
        <f t="shared" si="19"/>
        <v>6254.0450000000001</v>
      </c>
      <c r="BD19" s="1278">
        <f t="shared" si="20"/>
        <v>13915.955</v>
      </c>
      <c r="BG19" s="1276" t="s">
        <v>540</v>
      </c>
      <c r="BH19" s="1277">
        <v>7349855</v>
      </c>
      <c r="BI19" s="1277">
        <f t="shared" si="21"/>
        <v>7349.8549999999996</v>
      </c>
      <c r="BK19" s="1276" t="s">
        <v>537</v>
      </c>
      <c r="BL19" s="1277">
        <v>20170000</v>
      </c>
      <c r="BM19" s="1277">
        <v>7664900</v>
      </c>
      <c r="BN19" s="1277">
        <v>7664900</v>
      </c>
      <c r="BO19" s="1277">
        <v>12505100</v>
      </c>
      <c r="BP19" s="1277">
        <f t="shared" si="22"/>
        <v>20170</v>
      </c>
      <c r="BQ19" s="1277">
        <f t="shared" si="23"/>
        <v>7664.9</v>
      </c>
      <c r="BR19" s="1277">
        <f t="shared" si="24"/>
        <v>7664.9</v>
      </c>
      <c r="BS19" s="1277">
        <f t="shared" si="25"/>
        <v>12505.1</v>
      </c>
      <c r="BV19" s="1276" t="s">
        <v>538</v>
      </c>
      <c r="BW19" s="1435">
        <v>14959285</v>
      </c>
      <c r="BX19" s="1585">
        <f t="shared" si="26"/>
        <v>14959.285</v>
      </c>
      <c r="BZ19" s="1276" t="s">
        <v>537</v>
      </c>
      <c r="CA19" s="1277">
        <v>20170000</v>
      </c>
      <c r="CB19" s="1277">
        <v>9325211</v>
      </c>
      <c r="CC19" s="1277">
        <v>9325211</v>
      </c>
      <c r="CD19" s="1277">
        <v>10844789</v>
      </c>
      <c r="CE19" s="1277">
        <f t="shared" si="27"/>
        <v>20170</v>
      </c>
      <c r="CF19" s="1277">
        <f t="shared" si="28"/>
        <v>9325.2109999999993</v>
      </c>
      <c r="CG19" s="1277">
        <f t="shared" si="29"/>
        <v>9325.2109999999993</v>
      </c>
      <c r="CH19" s="1277">
        <f t="shared" si="30"/>
        <v>10844.789000000001</v>
      </c>
    </row>
    <row r="20" spans="1:86" ht="15" x14ac:dyDescent="0.35">
      <c r="A20" s="922" t="s">
        <v>975</v>
      </c>
      <c r="B20" s="923" t="s">
        <v>538</v>
      </c>
      <c r="C20" s="924">
        <v>0</v>
      </c>
      <c r="D20" s="924">
        <v>58750000</v>
      </c>
      <c r="E20" s="924">
        <v>0</v>
      </c>
      <c r="F20" s="924">
        <v>58750000</v>
      </c>
      <c r="G20" s="924">
        <v>0</v>
      </c>
      <c r="H20" s="925">
        <f t="shared" si="2"/>
        <v>58750</v>
      </c>
      <c r="I20" s="925">
        <f t="shared" si="3"/>
        <v>0</v>
      </c>
      <c r="J20" s="925">
        <f t="shared" si="4"/>
        <v>58750</v>
      </c>
      <c r="K20" s="925">
        <f t="shared" si="5"/>
        <v>0</v>
      </c>
      <c r="O20" s="923" t="s">
        <v>595</v>
      </c>
      <c r="P20" s="924">
        <v>820022</v>
      </c>
      <c r="Q20" s="925">
        <f t="shared" si="6"/>
        <v>820.02200000000005</v>
      </c>
      <c r="S20" s="923" t="s">
        <v>538</v>
      </c>
      <c r="T20" s="924">
        <v>58750000</v>
      </c>
      <c r="U20" s="924">
        <v>0</v>
      </c>
      <c r="V20" s="924">
        <v>0</v>
      </c>
      <c r="W20" s="924">
        <v>58750000</v>
      </c>
      <c r="X20" s="984">
        <f t="shared" si="7"/>
        <v>58750</v>
      </c>
      <c r="Y20" s="984">
        <f t="shared" si="8"/>
        <v>0</v>
      </c>
      <c r="Z20" s="984">
        <f t="shared" si="9"/>
        <v>0</v>
      </c>
      <c r="AA20" s="984">
        <f t="shared" si="10"/>
        <v>58750</v>
      </c>
      <c r="AC20" s="1276" t="s">
        <v>346</v>
      </c>
      <c r="AD20" s="1277">
        <v>7440567</v>
      </c>
      <c r="AE20" s="1278">
        <f t="shared" si="11"/>
        <v>7440.567</v>
      </c>
      <c r="AG20" s="1276" t="s">
        <v>538</v>
      </c>
      <c r="AH20" s="1277">
        <v>58750000</v>
      </c>
      <c r="AI20" s="1277">
        <v>15773070</v>
      </c>
      <c r="AJ20" s="1277">
        <v>15773070</v>
      </c>
      <c r="AK20" s="1277">
        <v>42976930</v>
      </c>
      <c r="AL20" s="1277">
        <f t="shared" si="12"/>
        <v>58750</v>
      </c>
      <c r="AM20" s="1277">
        <f t="shared" si="13"/>
        <v>15773.07</v>
      </c>
      <c r="AN20" s="1277">
        <f t="shared" si="14"/>
        <v>15773.07</v>
      </c>
      <c r="AO20" s="1277">
        <f t="shared" si="15"/>
        <v>42976.93</v>
      </c>
      <c r="AR20" s="1276" t="s">
        <v>595</v>
      </c>
      <c r="AS20" s="1277">
        <v>738020</v>
      </c>
      <c r="AT20" s="1277">
        <f t="shared" si="16"/>
        <v>738.02</v>
      </c>
      <c r="AV20" s="1276" t="s">
        <v>538</v>
      </c>
      <c r="AW20" s="1277">
        <v>58750000</v>
      </c>
      <c r="AX20" s="1435">
        <v>15773070</v>
      </c>
      <c r="AY20" s="1435">
        <v>15773070</v>
      </c>
      <c r="AZ20" s="1435">
        <v>42976930</v>
      </c>
      <c r="BA20" s="1278">
        <f t="shared" si="17"/>
        <v>58750</v>
      </c>
      <c r="BB20" s="1278">
        <f t="shared" si="18"/>
        <v>15773.07</v>
      </c>
      <c r="BC20" s="1278">
        <f t="shared" si="19"/>
        <v>15773.07</v>
      </c>
      <c r="BD20" s="1278">
        <f t="shared" si="20"/>
        <v>42976.93</v>
      </c>
      <c r="BG20" s="1276" t="s">
        <v>595</v>
      </c>
      <c r="BH20" s="1277">
        <v>656018</v>
      </c>
      <c r="BI20" s="1277">
        <f t="shared" si="21"/>
        <v>656.01800000000003</v>
      </c>
      <c r="BK20" s="1276" t="s">
        <v>538</v>
      </c>
      <c r="BL20" s="1277">
        <v>58750000</v>
      </c>
      <c r="BM20" s="1277">
        <v>15773070</v>
      </c>
      <c r="BN20" s="1277">
        <v>15773070</v>
      </c>
      <c r="BO20" s="1277">
        <v>42976930</v>
      </c>
      <c r="BP20" s="1277">
        <f t="shared" si="22"/>
        <v>58750</v>
      </c>
      <c r="BQ20" s="1277">
        <f t="shared" si="23"/>
        <v>15773.07</v>
      </c>
      <c r="BR20" s="1277">
        <f t="shared" si="24"/>
        <v>15773.07</v>
      </c>
      <c r="BS20" s="1277">
        <f t="shared" si="25"/>
        <v>42976.93</v>
      </c>
      <c r="BV20" s="1276" t="s">
        <v>539</v>
      </c>
      <c r="BW20" s="1435">
        <v>7936919</v>
      </c>
      <c r="BX20" s="1585">
        <f t="shared" si="26"/>
        <v>7936.9189999999999</v>
      </c>
      <c r="BZ20" s="1276" t="s">
        <v>538</v>
      </c>
      <c r="CA20" s="1277">
        <v>58750000</v>
      </c>
      <c r="CB20" s="1277">
        <v>30732355</v>
      </c>
      <c r="CC20" s="1277">
        <v>30732355</v>
      </c>
      <c r="CD20" s="1277">
        <v>28017645</v>
      </c>
      <c r="CE20" s="1277">
        <f t="shared" si="27"/>
        <v>58750</v>
      </c>
      <c r="CF20" s="1277">
        <f t="shared" si="28"/>
        <v>30732.355</v>
      </c>
      <c r="CG20" s="1277">
        <f t="shared" si="29"/>
        <v>30732.355</v>
      </c>
      <c r="CH20" s="1277">
        <f t="shared" si="30"/>
        <v>28017.645</v>
      </c>
    </row>
    <row r="21" spans="1:86" ht="15" x14ac:dyDescent="0.35">
      <c r="A21" s="922" t="s">
        <v>976</v>
      </c>
      <c r="B21" s="923" t="s">
        <v>539</v>
      </c>
      <c r="C21" s="924">
        <v>0</v>
      </c>
      <c r="D21" s="924">
        <v>30600000</v>
      </c>
      <c r="E21" s="924">
        <v>0</v>
      </c>
      <c r="F21" s="924">
        <v>30600000</v>
      </c>
      <c r="G21" s="924">
        <v>0</v>
      </c>
      <c r="H21" s="925">
        <f t="shared" si="2"/>
        <v>30600</v>
      </c>
      <c r="I21" s="925">
        <f t="shared" si="3"/>
        <v>0</v>
      </c>
      <c r="J21" s="925">
        <f t="shared" si="4"/>
        <v>30600</v>
      </c>
      <c r="K21" s="925">
        <f t="shared" si="5"/>
        <v>0</v>
      </c>
      <c r="O21" s="923" t="s">
        <v>351</v>
      </c>
      <c r="P21" s="924">
        <v>1136207264</v>
      </c>
      <c r="Q21" s="925">
        <f t="shared" si="6"/>
        <v>1136207.264</v>
      </c>
      <c r="S21" s="923" t="s">
        <v>539</v>
      </c>
      <c r="T21" s="924">
        <v>30600000</v>
      </c>
      <c r="U21" s="924">
        <v>0</v>
      </c>
      <c r="V21" s="924">
        <v>0</v>
      </c>
      <c r="W21" s="924">
        <v>30600000</v>
      </c>
      <c r="X21" s="984">
        <f t="shared" si="7"/>
        <v>30600</v>
      </c>
      <c r="Y21" s="984">
        <f t="shared" si="8"/>
        <v>0</v>
      </c>
      <c r="Z21" s="984">
        <f t="shared" si="9"/>
        <v>0</v>
      </c>
      <c r="AA21" s="984">
        <f t="shared" si="10"/>
        <v>30600</v>
      </c>
      <c r="AC21" s="1276" t="s">
        <v>347</v>
      </c>
      <c r="AD21" s="1277">
        <v>7448258</v>
      </c>
      <c r="AE21" s="1278">
        <f t="shared" si="11"/>
        <v>7448.2579999999998</v>
      </c>
      <c r="AG21" s="1276" t="s">
        <v>539</v>
      </c>
      <c r="AH21" s="1277">
        <v>30600000</v>
      </c>
      <c r="AI21" s="1277">
        <v>8332503</v>
      </c>
      <c r="AJ21" s="1277">
        <v>8332503</v>
      </c>
      <c r="AK21" s="1277">
        <v>22267497</v>
      </c>
      <c r="AL21" s="1277">
        <f t="shared" si="12"/>
        <v>30600</v>
      </c>
      <c r="AM21" s="1277">
        <f t="shared" si="13"/>
        <v>8332.5030000000006</v>
      </c>
      <c r="AN21" s="1277">
        <f t="shared" si="14"/>
        <v>8332.5030000000006</v>
      </c>
      <c r="AO21" s="1277">
        <f t="shared" si="15"/>
        <v>22267.496999999999</v>
      </c>
      <c r="AR21" s="1276" t="s">
        <v>351</v>
      </c>
      <c r="AS21" s="1277">
        <v>1165209570</v>
      </c>
      <c r="AT21" s="1277">
        <f t="shared" si="16"/>
        <v>1165209.57</v>
      </c>
      <c r="AV21" s="1276" t="s">
        <v>539</v>
      </c>
      <c r="AW21" s="1277">
        <v>30600000</v>
      </c>
      <c r="AX21" s="1435">
        <v>8332503</v>
      </c>
      <c r="AY21" s="1435">
        <v>8332503</v>
      </c>
      <c r="AZ21" s="1435">
        <v>22267497</v>
      </c>
      <c r="BA21" s="1278">
        <f t="shared" si="17"/>
        <v>30600</v>
      </c>
      <c r="BB21" s="1278">
        <f t="shared" si="18"/>
        <v>8332.5030000000006</v>
      </c>
      <c r="BC21" s="1278">
        <f t="shared" si="19"/>
        <v>8332.5030000000006</v>
      </c>
      <c r="BD21" s="1278">
        <f t="shared" si="20"/>
        <v>22267.496999999999</v>
      </c>
      <c r="BG21" s="1276" t="s">
        <v>351</v>
      </c>
      <c r="BH21" s="1277">
        <v>1156670301</v>
      </c>
      <c r="BI21" s="1277">
        <f t="shared" si="21"/>
        <v>1156670.301</v>
      </c>
      <c r="BK21" s="1276" t="s">
        <v>539</v>
      </c>
      <c r="BL21" s="1277">
        <v>30600000</v>
      </c>
      <c r="BM21" s="1277">
        <v>8332503</v>
      </c>
      <c r="BN21" s="1277">
        <v>8332503</v>
      </c>
      <c r="BO21" s="1277">
        <v>22267497</v>
      </c>
      <c r="BP21" s="1277">
        <f t="shared" si="22"/>
        <v>30600</v>
      </c>
      <c r="BQ21" s="1277">
        <f t="shared" si="23"/>
        <v>8332.5030000000006</v>
      </c>
      <c r="BR21" s="1277">
        <f t="shared" si="24"/>
        <v>8332.5030000000006</v>
      </c>
      <c r="BS21" s="1277">
        <f t="shared" si="25"/>
        <v>22267.496999999999</v>
      </c>
      <c r="BV21" s="1276" t="s">
        <v>346</v>
      </c>
      <c r="BW21" s="1435">
        <v>7022366</v>
      </c>
      <c r="BX21" s="1585">
        <f t="shared" si="26"/>
        <v>7022.366</v>
      </c>
      <c r="BZ21" s="1276" t="s">
        <v>539</v>
      </c>
      <c r="CA21" s="1277">
        <v>30600000</v>
      </c>
      <c r="CB21" s="1277">
        <v>16269422</v>
      </c>
      <c r="CC21" s="1277">
        <v>16269422</v>
      </c>
      <c r="CD21" s="1277">
        <v>14330578</v>
      </c>
      <c r="CE21" s="1277">
        <f t="shared" si="27"/>
        <v>30600</v>
      </c>
      <c r="CF21" s="1277">
        <f t="shared" si="28"/>
        <v>16269.422</v>
      </c>
      <c r="CG21" s="1277">
        <f t="shared" si="29"/>
        <v>16269.422</v>
      </c>
      <c r="CH21" s="1277">
        <f t="shared" si="30"/>
        <v>14330.578</v>
      </c>
    </row>
    <row r="22" spans="1:86" ht="15" x14ac:dyDescent="0.35">
      <c r="A22" s="922" t="s">
        <v>976</v>
      </c>
      <c r="B22" s="923" t="s">
        <v>346</v>
      </c>
      <c r="C22" s="924">
        <v>0</v>
      </c>
      <c r="D22" s="924">
        <v>28150000</v>
      </c>
      <c r="E22" s="924">
        <v>0</v>
      </c>
      <c r="F22" s="924">
        <v>28150000</v>
      </c>
      <c r="G22" s="924">
        <v>0</v>
      </c>
      <c r="H22" s="925">
        <f t="shared" si="2"/>
        <v>28150</v>
      </c>
      <c r="I22" s="925">
        <f t="shared" si="3"/>
        <v>0</v>
      </c>
      <c r="J22" s="925">
        <f t="shared" si="4"/>
        <v>28150</v>
      </c>
      <c r="K22" s="925">
        <f t="shared" si="5"/>
        <v>0</v>
      </c>
      <c r="O22" s="923" t="s">
        <v>352</v>
      </c>
      <c r="P22" s="924">
        <v>1058999566</v>
      </c>
      <c r="Q22" s="925">
        <f t="shared" si="6"/>
        <v>1058999.5660000001</v>
      </c>
      <c r="S22" s="923" t="s">
        <v>346</v>
      </c>
      <c r="T22" s="924">
        <v>28150000</v>
      </c>
      <c r="U22" s="924">
        <v>0</v>
      </c>
      <c r="V22" s="924">
        <v>0</v>
      </c>
      <c r="W22" s="924">
        <v>28150000</v>
      </c>
      <c r="X22" s="984">
        <f t="shared" si="7"/>
        <v>28150</v>
      </c>
      <c r="Y22" s="984">
        <f t="shared" si="8"/>
        <v>0</v>
      </c>
      <c r="Z22" s="984">
        <f t="shared" si="9"/>
        <v>0</v>
      </c>
      <c r="AA22" s="984">
        <f t="shared" si="10"/>
        <v>28150</v>
      </c>
      <c r="AC22" s="1276" t="s">
        <v>540</v>
      </c>
      <c r="AD22" s="1277">
        <v>7349855</v>
      </c>
      <c r="AE22" s="1278">
        <f t="shared" si="11"/>
        <v>7349.8549999999996</v>
      </c>
      <c r="AG22" s="1276" t="s">
        <v>346</v>
      </c>
      <c r="AH22" s="1277">
        <v>28150000</v>
      </c>
      <c r="AI22" s="1277">
        <v>7440567</v>
      </c>
      <c r="AJ22" s="1277">
        <v>7440567</v>
      </c>
      <c r="AK22" s="1277">
        <v>20709433</v>
      </c>
      <c r="AL22" s="1277">
        <f t="shared" si="12"/>
        <v>28150</v>
      </c>
      <c r="AM22" s="1277">
        <f t="shared" si="13"/>
        <v>7440.567</v>
      </c>
      <c r="AN22" s="1277">
        <f t="shared" si="14"/>
        <v>7440.567</v>
      </c>
      <c r="AO22" s="1277">
        <f t="shared" si="15"/>
        <v>20709.433000000001</v>
      </c>
      <c r="AR22" s="1276" t="s">
        <v>352</v>
      </c>
      <c r="AS22" s="1277">
        <v>1083092522</v>
      </c>
      <c r="AT22" s="1277">
        <f t="shared" si="16"/>
        <v>1083092.5220000001</v>
      </c>
      <c r="AV22" s="1276" t="s">
        <v>346</v>
      </c>
      <c r="AW22" s="1277">
        <v>28150000</v>
      </c>
      <c r="AX22" s="1435">
        <v>7440567</v>
      </c>
      <c r="AY22" s="1435">
        <v>7440567</v>
      </c>
      <c r="AZ22" s="1435">
        <v>20709433</v>
      </c>
      <c r="BA22" s="1278">
        <f t="shared" si="17"/>
        <v>28150</v>
      </c>
      <c r="BB22" s="1278">
        <f t="shared" si="18"/>
        <v>7440.567</v>
      </c>
      <c r="BC22" s="1278">
        <f t="shared" si="19"/>
        <v>7440.567</v>
      </c>
      <c r="BD22" s="1278">
        <f t="shared" si="20"/>
        <v>20709.433000000001</v>
      </c>
      <c r="BG22" s="1276" t="s">
        <v>352</v>
      </c>
      <c r="BH22" s="1277">
        <v>1079853571</v>
      </c>
      <c r="BI22" s="1277">
        <f t="shared" si="21"/>
        <v>1079853.571</v>
      </c>
      <c r="BK22" s="1276" t="s">
        <v>346</v>
      </c>
      <c r="BL22" s="1277">
        <v>28150000</v>
      </c>
      <c r="BM22" s="1277">
        <v>7440567</v>
      </c>
      <c r="BN22" s="1277">
        <v>7440567</v>
      </c>
      <c r="BO22" s="1277">
        <v>20709433</v>
      </c>
      <c r="BP22" s="1277">
        <f t="shared" si="22"/>
        <v>28150</v>
      </c>
      <c r="BQ22" s="1277">
        <f t="shared" si="23"/>
        <v>7440.567</v>
      </c>
      <c r="BR22" s="1277">
        <f t="shared" si="24"/>
        <v>7440.567</v>
      </c>
      <c r="BS22" s="1277">
        <f t="shared" si="25"/>
        <v>20709.433000000001</v>
      </c>
      <c r="BV22" s="1276" t="s">
        <v>347</v>
      </c>
      <c r="BW22" s="1435">
        <v>8104275</v>
      </c>
      <c r="BX22" s="1585">
        <f t="shared" si="26"/>
        <v>8104.2749999999996</v>
      </c>
      <c r="BZ22" s="1276" t="s">
        <v>346</v>
      </c>
      <c r="CA22" s="1277">
        <v>28150000</v>
      </c>
      <c r="CB22" s="1277">
        <v>14462933</v>
      </c>
      <c r="CC22" s="1277">
        <v>14462933</v>
      </c>
      <c r="CD22" s="1277">
        <v>13687067</v>
      </c>
      <c r="CE22" s="1277">
        <f t="shared" si="27"/>
        <v>28150</v>
      </c>
      <c r="CF22" s="1277">
        <f t="shared" si="28"/>
        <v>14462.933000000001</v>
      </c>
      <c r="CG22" s="1277">
        <f t="shared" si="29"/>
        <v>14462.933000000001</v>
      </c>
      <c r="CH22" s="1277">
        <f t="shared" si="30"/>
        <v>13687.066999999999</v>
      </c>
    </row>
    <row r="23" spans="1:86" ht="15" x14ac:dyDescent="0.35">
      <c r="A23" s="922" t="s">
        <v>975</v>
      </c>
      <c r="B23" s="923" t="s">
        <v>347</v>
      </c>
      <c r="C23" s="924">
        <v>0</v>
      </c>
      <c r="D23" s="924">
        <v>208653500</v>
      </c>
      <c r="E23" s="924">
        <v>9687875</v>
      </c>
      <c r="F23" s="924">
        <v>198965625</v>
      </c>
      <c r="G23" s="924">
        <v>9687875</v>
      </c>
      <c r="H23" s="925">
        <f t="shared" si="2"/>
        <v>208653.5</v>
      </c>
      <c r="I23" s="925">
        <f t="shared" si="3"/>
        <v>9687.875</v>
      </c>
      <c r="J23" s="925">
        <f t="shared" si="4"/>
        <v>198965.625</v>
      </c>
      <c r="K23" s="925">
        <f t="shared" si="5"/>
        <v>9687.875</v>
      </c>
      <c r="O23" s="923" t="s">
        <v>353</v>
      </c>
      <c r="P23" s="924">
        <v>253519784</v>
      </c>
      <c r="Q23" s="925">
        <f t="shared" si="6"/>
        <v>253519.78400000001</v>
      </c>
      <c r="S23" s="923" t="s">
        <v>347</v>
      </c>
      <c r="T23" s="924">
        <v>211153500</v>
      </c>
      <c r="U23" s="924">
        <v>17857752</v>
      </c>
      <c r="V23" s="924">
        <v>17857752</v>
      </c>
      <c r="W23" s="924">
        <v>193295748</v>
      </c>
      <c r="X23" s="984">
        <f t="shared" si="7"/>
        <v>211153.5</v>
      </c>
      <c r="Y23" s="984">
        <f t="shared" si="8"/>
        <v>17857.752</v>
      </c>
      <c r="Z23" s="984">
        <f t="shared" si="9"/>
        <v>17857.752</v>
      </c>
      <c r="AA23" s="984">
        <f t="shared" si="10"/>
        <v>193295.74799999999</v>
      </c>
      <c r="AC23" s="1276" t="s">
        <v>595</v>
      </c>
      <c r="AD23" s="1277">
        <v>98403</v>
      </c>
      <c r="AE23" s="1278">
        <f t="shared" si="11"/>
        <v>98.403000000000006</v>
      </c>
      <c r="AG23" s="1276" t="s">
        <v>347</v>
      </c>
      <c r="AH23" s="1277">
        <v>211153500</v>
      </c>
      <c r="AI23" s="1277">
        <v>25306010</v>
      </c>
      <c r="AJ23" s="1277">
        <v>25306010</v>
      </c>
      <c r="AK23" s="1277">
        <v>185847490</v>
      </c>
      <c r="AL23" s="1277">
        <f t="shared" si="12"/>
        <v>211153.5</v>
      </c>
      <c r="AM23" s="1277">
        <f t="shared" si="13"/>
        <v>25306.01</v>
      </c>
      <c r="AN23" s="1277">
        <f t="shared" si="14"/>
        <v>25306.01</v>
      </c>
      <c r="AO23" s="1277">
        <f t="shared" si="15"/>
        <v>185847.49</v>
      </c>
      <c r="AR23" s="1276" t="s">
        <v>353</v>
      </c>
      <c r="AS23" s="1277">
        <v>258085286</v>
      </c>
      <c r="AT23" s="1277">
        <f t="shared" si="16"/>
        <v>258085.28599999999</v>
      </c>
      <c r="AV23" s="1276" t="s">
        <v>347</v>
      </c>
      <c r="AW23" s="1277">
        <v>211353500</v>
      </c>
      <c r="AX23" s="1435">
        <v>33393885</v>
      </c>
      <c r="AY23" s="1435">
        <v>33393885</v>
      </c>
      <c r="AZ23" s="1435">
        <v>177959615</v>
      </c>
      <c r="BA23" s="1278">
        <f t="shared" si="17"/>
        <v>211353.5</v>
      </c>
      <c r="BB23" s="1278">
        <f t="shared" si="18"/>
        <v>33393.885000000002</v>
      </c>
      <c r="BC23" s="1278">
        <f t="shared" si="19"/>
        <v>33393.885000000002</v>
      </c>
      <c r="BD23" s="1278">
        <f t="shared" si="20"/>
        <v>177959.61499999999</v>
      </c>
      <c r="BG23" s="1276" t="s">
        <v>353</v>
      </c>
      <c r="BH23" s="1277">
        <v>258233330</v>
      </c>
      <c r="BI23" s="1277">
        <f t="shared" si="21"/>
        <v>258233.33</v>
      </c>
      <c r="BK23" s="1276" t="s">
        <v>347</v>
      </c>
      <c r="BL23" s="1277">
        <v>210653500</v>
      </c>
      <c r="BM23" s="1277">
        <v>41399758</v>
      </c>
      <c r="BN23" s="1277">
        <v>41399758</v>
      </c>
      <c r="BO23" s="1277">
        <v>169253742</v>
      </c>
      <c r="BP23" s="1277">
        <f t="shared" si="22"/>
        <v>210653.5</v>
      </c>
      <c r="BQ23" s="1277">
        <f t="shared" si="23"/>
        <v>41399.758000000002</v>
      </c>
      <c r="BR23" s="1277">
        <f t="shared" si="24"/>
        <v>41399.758000000002</v>
      </c>
      <c r="BS23" s="1277">
        <f t="shared" si="25"/>
        <v>169253.742</v>
      </c>
      <c r="BV23" s="1276" t="s">
        <v>540</v>
      </c>
      <c r="BW23" s="1435">
        <v>7349855</v>
      </c>
      <c r="BX23" s="1585">
        <f t="shared" si="26"/>
        <v>7349.8549999999996</v>
      </c>
      <c r="BZ23" s="1276" t="s">
        <v>347</v>
      </c>
      <c r="CA23" s="1277">
        <v>210371766</v>
      </c>
      <c r="CB23" s="1277">
        <v>49504033</v>
      </c>
      <c r="CC23" s="1277">
        <v>49504033</v>
      </c>
      <c r="CD23" s="1277">
        <v>160867733</v>
      </c>
      <c r="CE23" s="1277">
        <f t="shared" si="27"/>
        <v>210371.766</v>
      </c>
      <c r="CF23" s="1277">
        <f t="shared" si="28"/>
        <v>49504.033000000003</v>
      </c>
      <c r="CG23" s="1277">
        <f t="shared" si="29"/>
        <v>49504.033000000003</v>
      </c>
      <c r="CH23" s="1277">
        <f t="shared" si="30"/>
        <v>160867.73300000001</v>
      </c>
    </row>
    <row r="24" spans="1:86" ht="15" x14ac:dyDescent="0.35">
      <c r="A24" s="922" t="s">
        <v>976</v>
      </c>
      <c r="B24" s="923" t="s">
        <v>540</v>
      </c>
      <c r="C24" s="924">
        <v>0</v>
      </c>
      <c r="D24" s="924">
        <v>203143500</v>
      </c>
      <c r="E24" s="924">
        <v>8949855</v>
      </c>
      <c r="F24" s="924">
        <v>194193645</v>
      </c>
      <c r="G24" s="924">
        <v>8949855</v>
      </c>
      <c r="H24" s="925">
        <f t="shared" si="2"/>
        <v>203143.5</v>
      </c>
      <c r="I24" s="925">
        <f t="shared" si="3"/>
        <v>8949.8549999999996</v>
      </c>
      <c r="J24" s="925">
        <f t="shared" si="4"/>
        <v>194193.64499999999</v>
      </c>
      <c r="K24" s="925">
        <f t="shared" si="5"/>
        <v>8949.8549999999996</v>
      </c>
      <c r="O24" s="923" t="s">
        <v>543</v>
      </c>
      <c r="P24" s="924">
        <v>12204662</v>
      </c>
      <c r="Q24" s="925">
        <f t="shared" si="6"/>
        <v>12204.662</v>
      </c>
      <c r="S24" s="923" t="s">
        <v>540</v>
      </c>
      <c r="T24" s="924">
        <v>203143500</v>
      </c>
      <c r="U24" s="924">
        <v>16299710</v>
      </c>
      <c r="V24" s="924">
        <v>16299710</v>
      </c>
      <c r="W24" s="924">
        <v>186843790</v>
      </c>
      <c r="X24" s="984">
        <f t="shared" si="7"/>
        <v>203143.5</v>
      </c>
      <c r="Y24" s="984">
        <f t="shared" si="8"/>
        <v>16299.71</v>
      </c>
      <c r="Z24" s="984">
        <f t="shared" si="9"/>
        <v>16299.71</v>
      </c>
      <c r="AA24" s="984">
        <f t="shared" si="10"/>
        <v>186843.79</v>
      </c>
      <c r="AC24" s="1276" t="s">
        <v>348</v>
      </c>
      <c r="AD24" s="1277">
        <v>165512</v>
      </c>
      <c r="AE24" s="1278">
        <f t="shared" si="11"/>
        <v>165.512</v>
      </c>
      <c r="AG24" s="1276" t="s">
        <v>540</v>
      </c>
      <c r="AH24" s="1277">
        <v>203143500</v>
      </c>
      <c r="AI24" s="1277">
        <v>23649565</v>
      </c>
      <c r="AJ24" s="1277">
        <v>23649565</v>
      </c>
      <c r="AK24" s="1277">
        <v>179493935</v>
      </c>
      <c r="AL24" s="1277">
        <f t="shared" si="12"/>
        <v>203143.5</v>
      </c>
      <c r="AM24" s="1277">
        <f t="shared" si="13"/>
        <v>23649.564999999999</v>
      </c>
      <c r="AN24" s="1277">
        <f t="shared" si="14"/>
        <v>23649.564999999999</v>
      </c>
      <c r="AO24" s="1277">
        <f t="shared" si="15"/>
        <v>179493.935</v>
      </c>
      <c r="AR24" s="1276" t="s">
        <v>543</v>
      </c>
      <c r="AS24" s="1277">
        <v>11949147</v>
      </c>
      <c r="AT24" s="1277">
        <f t="shared" si="16"/>
        <v>11949.147000000001</v>
      </c>
      <c r="AV24" s="1276" t="s">
        <v>540</v>
      </c>
      <c r="AW24" s="1277">
        <v>203143500</v>
      </c>
      <c r="AX24" s="1435">
        <v>30999420</v>
      </c>
      <c r="AY24" s="1435">
        <v>30999420</v>
      </c>
      <c r="AZ24" s="1435">
        <v>172144080</v>
      </c>
      <c r="BA24" s="1278">
        <f t="shared" si="17"/>
        <v>203143.5</v>
      </c>
      <c r="BB24" s="1278">
        <f t="shared" si="18"/>
        <v>30999.42</v>
      </c>
      <c r="BC24" s="1278">
        <f t="shared" si="19"/>
        <v>30999.42</v>
      </c>
      <c r="BD24" s="1278">
        <f t="shared" si="20"/>
        <v>172144.08</v>
      </c>
      <c r="BG24" s="1276" t="s">
        <v>543</v>
      </c>
      <c r="BH24" s="1277">
        <v>11728101</v>
      </c>
      <c r="BI24" s="1277">
        <f t="shared" si="21"/>
        <v>11728.101000000001</v>
      </c>
      <c r="BK24" s="1276" t="s">
        <v>540</v>
      </c>
      <c r="BL24" s="1277">
        <v>203143500</v>
      </c>
      <c r="BM24" s="1277">
        <v>38349275</v>
      </c>
      <c r="BN24" s="1277">
        <v>38349275</v>
      </c>
      <c r="BO24" s="1277">
        <v>164794225</v>
      </c>
      <c r="BP24" s="1277">
        <f t="shared" si="22"/>
        <v>203143.5</v>
      </c>
      <c r="BQ24" s="1277">
        <f t="shared" si="23"/>
        <v>38349.275000000001</v>
      </c>
      <c r="BR24" s="1277">
        <f t="shared" si="24"/>
        <v>38349.275000000001</v>
      </c>
      <c r="BS24" s="1277">
        <f t="shared" si="25"/>
        <v>164794.22500000001</v>
      </c>
      <c r="BV24" s="1276" t="s">
        <v>595</v>
      </c>
      <c r="BW24" s="1435">
        <v>754420</v>
      </c>
      <c r="BX24" s="1585">
        <f t="shared" si="26"/>
        <v>754.42</v>
      </c>
      <c r="BZ24" s="1276" t="s">
        <v>540</v>
      </c>
      <c r="CA24" s="1277">
        <v>203143500</v>
      </c>
      <c r="CB24" s="1277">
        <v>45699130</v>
      </c>
      <c r="CC24" s="1277">
        <v>45699130</v>
      </c>
      <c r="CD24" s="1277">
        <v>157444370</v>
      </c>
      <c r="CE24" s="1277">
        <f t="shared" si="27"/>
        <v>203143.5</v>
      </c>
      <c r="CF24" s="1277">
        <f t="shared" si="28"/>
        <v>45699.13</v>
      </c>
      <c r="CG24" s="1277">
        <f t="shared" si="29"/>
        <v>45699.13</v>
      </c>
      <c r="CH24" s="1277">
        <f t="shared" si="30"/>
        <v>157444.37</v>
      </c>
    </row>
    <row r="25" spans="1:86" ht="15" x14ac:dyDescent="0.35">
      <c r="A25" s="922" t="s">
        <v>976</v>
      </c>
      <c r="B25" s="923" t="s">
        <v>541</v>
      </c>
      <c r="C25" s="924">
        <v>0</v>
      </c>
      <c r="D25" s="924">
        <v>600000</v>
      </c>
      <c r="E25" s="924">
        <v>0</v>
      </c>
      <c r="F25" s="924">
        <v>600000</v>
      </c>
      <c r="G25" s="924">
        <v>0</v>
      </c>
      <c r="H25" s="925">
        <f t="shared" si="2"/>
        <v>600</v>
      </c>
      <c r="I25" s="925">
        <f t="shared" si="3"/>
        <v>0</v>
      </c>
      <c r="J25" s="925">
        <f t="shared" si="4"/>
        <v>600</v>
      </c>
      <c r="K25" s="925">
        <f t="shared" si="5"/>
        <v>0</v>
      </c>
      <c r="O25" s="923" t="s">
        <v>354</v>
      </c>
      <c r="P25" s="924">
        <v>179838810</v>
      </c>
      <c r="Q25" s="925">
        <f t="shared" si="6"/>
        <v>179838.81</v>
      </c>
      <c r="S25" s="923" t="s">
        <v>541</v>
      </c>
      <c r="T25" s="924">
        <v>600000</v>
      </c>
      <c r="U25" s="924">
        <v>0</v>
      </c>
      <c r="V25" s="924">
        <v>0</v>
      </c>
      <c r="W25" s="924">
        <v>600000</v>
      </c>
      <c r="X25" s="984">
        <f t="shared" si="7"/>
        <v>600</v>
      </c>
      <c r="Y25" s="984">
        <f t="shared" si="8"/>
        <v>0</v>
      </c>
      <c r="Z25" s="984">
        <f t="shared" si="9"/>
        <v>0</v>
      </c>
      <c r="AA25" s="984">
        <f t="shared" si="10"/>
        <v>600</v>
      </c>
      <c r="AC25" s="1276" t="s">
        <v>463</v>
      </c>
      <c r="AD25" s="1277">
        <v>165512</v>
      </c>
      <c r="AE25" s="1278">
        <f t="shared" si="11"/>
        <v>165.512</v>
      </c>
      <c r="AG25" s="1276" t="s">
        <v>541</v>
      </c>
      <c r="AH25" s="1277">
        <v>600000</v>
      </c>
      <c r="AI25" s="1277">
        <v>0</v>
      </c>
      <c r="AJ25" s="1277">
        <v>0</v>
      </c>
      <c r="AK25" s="1277">
        <v>600000</v>
      </c>
      <c r="AL25" s="1277">
        <f t="shared" si="12"/>
        <v>600</v>
      </c>
      <c r="AM25" s="1277">
        <f t="shared" si="13"/>
        <v>0</v>
      </c>
      <c r="AN25" s="1277">
        <f t="shared" si="14"/>
        <v>0</v>
      </c>
      <c r="AO25" s="1277">
        <f t="shared" si="15"/>
        <v>600</v>
      </c>
      <c r="AR25" s="1276" t="s">
        <v>354</v>
      </c>
      <c r="AS25" s="1277">
        <v>184523508</v>
      </c>
      <c r="AT25" s="1277">
        <f t="shared" si="16"/>
        <v>184523.508</v>
      </c>
      <c r="AV25" s="1276" t="s">
        <v>541</v>
      </c>
      <c r="AW25" s="1277">
        <v>600000</v>
      </c>
      <c r="AX25" s="1435">
        <v>0</v>
      </c>
      <c r="AY25" s="1435">
        <v>0</v>
      </c>
      <c r="AZ25" s="1435">
        <v>600000</v>
      </c>
      <c r="BA25" s="1278">
        <f t="shared" si="17"/>
        <v>600</v>
      </c>
      <c r="BB25" s="1278">
        <f t="shared" si="18"/>
        <v>0</v>
      </c>
      <c r="BC25" s="1278">
        <f t="shared" si="19"/>
        <v>0</v>
      </c>
      <c r="BD25" s="1278">
        <f t="shared" si="20"/>
        <v>600</v>
      </c>
      <c r="BG25" s="1276" t="s">
        <v>354</v>
      </c>
      <c r="BH25" s="1277">
        <v>184016938</v>
      </c>
      <c r="BI25" s="1277">
        <f t="shared" si="21"/>
        <v>184016.93799999999</v>
      </c>
      <c r="BK25" s="1276" t="s">
        <v>541</v>
      </c>
      <c r="BL25" s="1277">
        <v>600000</v>
      </c>
      <c r="BM25" s="1277">
        <v>0</v>
      </c>
      <c r="BN25" s="1277">
        <v>0</v>
      </c>
      <c r="BO25" s="1277">
        <v>600000</v>
      </c>
      <c r="BP25" s="1277">
        <f t="shared" si="22"/>
        <v>600</v>
      </c>
      <c r="BQ25" s="1277">
        <f t="shared" si="23"/>
        <v>0</v>
      </c>
      <c r="BR25" s="1277">
        <f t="shared" si="24"/>
        <v>0</v>
      </c>
      <c r="BS25" s="1277">
        <f t="shared" si="25"/>
        <v>600</v>
      </c>
      <c r="BV25" s="1276" t="s">
        <v>348</v>
      </c>
      <c r="BW25" s="1435">
        <v>165512</v>
      </c>
      <c r="BX25" s="1585">
        <f t="shared" si="26"/>
        <v>165.512</v>
      </c>
      <c r="BZ25" s="1276" t="s">
        <v>541</v>
      </c>
      <c r="CA25" s="1277">
        <v>600000</v>
      </c>
      <c r="CB25" s="1277">
        <v>0</v>
      </c>
      <c r="CC25" s="1277">
        <v>0</v>
      </c>
      <c r="CD25" s="1277">
        <v>600000</v>
      </c>
      <c r="CE25" s="1277">
        <f t="shared" si="27"/>
        <v>600</v>
      </c>
      <c r="CF25" s="1277">
        <f t="shared" si="28"/>
        <v>0</v>
      </c>
      <c r="CG25" s="1277">
        <f t="shared" si="29"/>
        <v>0</v>
      </c>
      <c r="CH25" s="1277">
        <f t="shared" si="30"/>
        <v>600</v>
      </c>
    </row>
    <row r="26" spans="1:86" ht="15" x14ac:dyDescent="0.35">
      <c r="A26" s="922" t="s">
        <v>976</v>
      </c>
      <c r="B26" s="923" t="s">
        <v>595</v>
      </c>
      <c r="C26" s="924">
        <v>0</v>
      </c>
      <c r="D26" s="924">
        <v>2910000</v>
      </c>
      <c r="E26" s="924">
        <v>738020</v>
      </c>
      <c r="F26" s="924">
        <v>2171980</v>
      </c>
      <c r="G26" s="924">
        <v>738020</v>
      </c>
      <c r="H26" s="925">
        <f t="shared" si="2"/>
        <v>2910</v>
      </c>
      <c r="I26" s="925">
        <f t="shared" si="3"/>
        <v>738.02</v>
      </c>
      <c r="J26" s="925">
        <f t="shared" si="4"/>
        <v>2171.98</v>
      </c>
      <c r="K26" s="925">
        <f t="shared" si="5"/>
        <v>738.02</v>
      </c>
      <c r="O26" s="923" t="s">
        <v>355</v>
      </c>
      <c r="P26" s="924">
        <v>23731030</v>
      </c>
      <c r="Q26" s="925">
        <f t="shared" si="6"/>
        <v>23731.03</v>
      </c>
      <c r="S26" s="923" t="s">
        <v>595</v>
      </c>
      <c r="T26" s="924">
        <v>5410000</v>
      </c>
      <c r="U26" s="924">
        <v>1558042</v>
      </c>
      <c r="V26" s="924">
        <v>1558042</v>
      </c>
      <c r="W26" s="924">
        <v>3851958</v>
      </c>
      <c r="X26" s="984">
        <f t="shared" si="7"/>
        <v>5410</v>
      </c>
      <c r="Y26" s="984">
        <f t="shared" si="8"/>
        <v>1558.0419999999999</v>
      </c>
      <c r="Z26" s="984">
        <f t="shared" si="9"/>
        <v>1558.0419999999999</v>
      </c>
      <c r="AA26" s="984">
        <f t="shared" si="10"/>
        <v>3851.9580000000001</v>
      </c>
      <c r="AC26" s="1276" t="s">
        <v>351</v>
      </c>
      <c r="AD26" s="1277">
        <v>2030654465</v>
      </c>
      <c r="AE26" s="1278">
        <f t="shared" si="11"/>
        <v>2030654.4650000001</v>
      </c>
      <c r="AG26" s="1276" t="s">
        <v>595</v>
      </c>
      <c r="AH26" s="1277">
        <v>5410000</v>
      </c>
      <c r="AI26" s="1277">
        <v>1656445</v>
      </c>
      <c r="AJ26" s="1277">
        <v>1656445</v>
      </c>
      <c r="AK26" s="1277">
        <v>3753555</v>
      </c>
      <c r="AL26" s="1277">
        <f t="shared" si="12"/>
        <v>5410</v>
      </c>
      <c r="AM26" s="1277">
        <f t="shared" si="13"/>
        <v>1656.4449999999999</v>
      </c>
      <c r="AN26" s="1277">
        <f t="shared" si="14"/>
        <v>1656.4449999999999</v>
      </c>
      <c r="AO26" s="1277">
        <f t="shared" si="15"/>
        <v>3753.5549999999998</v>
      </c>
      <c r="AR26" s="1276" t="s">
        <v>355</v>
      </c>
      <c r="AS26" s="1277">
        <v>24479553</v>
      </c>
      <c r="AT26" s="1277">
        <f t="shared" si="16"/>
        <v>24479.553</v>
      </c>
      <c r="AV26" s="1276" t="s">
        <v>595</v>
      </c>
      <c r="AW26" s="1277">
        <v>5610000</v>
      </c>
      <c r="AX26" s="1435">
        <v>2394465</v>
      </c>
      <c r="AY26" s="1435">
        <v>2394465</v>
      </c>
      <c r="AZ26" s="1435">
        <v>3215535</v>
      </c>
      <c r="BA26" s="1278">
        <f t="shared" si="17"/>
        <v>5610</v>
      </c>
      <c r="BB26" s="1278">
        <f t="shared" si="18"/>
        <v>2394.4650000000001</v>
      </c>
      <c r="BC26" s="1278">
        <f t="shared" si="19"/>
        <v>2394.4650000000001</v>
      </c>
      <c r="BD26" s="1278">
        <f t="shared" si="20"/>
        <v>3215.5349999999999</v>
      </c>
      <c r="BG26" s="1276" t="s">
        <v>355</v>
      </c>
      <c r="BH26" s="1277">
        <v>24161957</v>
      </c>
      <c r="BI26" s="1277">
        <f t="shared" si="21"/>
        <v>24161.956999999999</v>
      </c>
      <c r="BK26" s="1276" t="s">
        <v>595</v>
      </c>
      <c r="BL26" s="1277">
        <v>4910000</v>
      </c>
      <c r="BM26" s="1277">
        <v>3050483</v>
      </c>
      <c r="BN26" s="1277">
        <v>3050483</v>
      </c>
      <c r="BO26" s="1277">
        <v>1859517</v>
      </c>
      <c r="BP26" s="1277">
        <f t="shared" si="22"/>
        <v>4910</v>
      </c>
      <c r="BQ26" s="1277">
        <f t="shared" si="23"/>
        <v>3050.4830000000002</v>
      </c>
      <c r="BR26" s="1277">
        <f t="shared" si="24"/>
        <v>3050.4830000000002</v>
      </c>
      <c r="BS26" s="1277">
        <f t="shared" si="25"/>
        <v>1859.5170000000001</v>
      </c>
      <c r="BV26" s="1276" t="s">
        <v>463</v>
      </c>
      <c r="BW26" s="1435">
        <v>165512</v>
      </c>
      <c r="BX26" s="1585">
        <f t="shared" si="26"/>
        <v>165.512</v>
      </c>
      <c r="BZ26" s="1276" t="s">
        <v>595</v>
      </c>
      <c r="CA26" s="1277">
        <v>4628266</v>
      </c>
      <c r="CB26" s="1277">
        <v>3804903</v>
      </c>
      <c r="CC26" s="1277">
        <v>3804903</v>
      </c>
      <c r="CD26" s="1277">
        <v>823363</v>
      </c>
      <c r="CE26" s="1277">
        <f t="shared" si="27"/>
        <v>4628.2659999999996</v>
      </c>
      <c r="CF26" s="1277">
        <f t="shared" si="28"/>
        <v>3804.9029999999998</v>
      </c>
      <c r="CG26" s="1277">
        <f t="shared" si="29"/>
        <v>3804.9029999999998</v>
      </c>
      <c r="CH26" s="1277">
        <f t="shared" si="30"/>
        <v>823.36300000000006</v>
      </c>
    </row>
    <row r="27" spans="1:86" ht="15" x14ac:dyDescent="0.35">
      <c r="A27" s="922" t="s">
        <v>976</v>
      </c>
      <c r="B27" s="923" t="s">
        <v>542</v>
      </c>
      <c r="C27" s="924">
        <v>0</v>
      </c>
      <c r="D27" s="924">
        <v>2000000</v>
      </c>
      <c r="E27" s="924">
        <v>0</v>
      </c>
      <c r="F27" s="924">
        <v>2000000</v>
      </c>
      <c r="G27" s="924">
        <v>0</v>
      </c>
      <c r="H27" s="925">
        <f t="shared" si="2"/>
        <v>2000</v>
      </c>
      <c r="I27" s="925">
        <f t="shared" si="3"/>
        <v>0</v>
      </c>
      <c r="J27" s="925">
        <f t="shared" si="4"/>
        <v>2000</v>
      </c>
      <c r="K27" s="925">
        <f t="shared" si="5"/>
        <v>0</v>
      </c>
      <c r="O27" s="923" t="s">
        <v>545</v>
      </c>
      <c r="P27" s="924">
        <v>13047712</v>
      </c>
      <c r="Q27" s="925">
        <f t="shared" si="6"/>
        <v>13047.712</v>
      </c>
      <c r="S27" s="923" t="s">
        <v>542</v>
      </c>
      <c r="T27" s="924">
        <v>2000000</v>
      </c>
      <c r="U27" s="924">
        <v>0</v>
      </c>
      <c r="V27" s="924">
        <v>0</v>
      </c>
      <c r="W27" s="924">
        <v>2000000</v>
      </c>
      <c r="X27" s="984">
        <f t="shared" si="7"/>
        <v>2000</v>
      </c>
      <c r="Y27" s="984">
        <f t="shared" si="8"/>
        <v>0</v>
      </c>
      <c r="Z27" s="984">
        <f t="shared" si="9"/>
        <v>0</v>
      </c>
      <c r="AA27" s="984">
        <f t="shared" si="10"/>
        <v>2000</v>
      </c>
      <c r="AC27" s="1276" t="s">
        <v>352</v>
      </c>
      <c r="AD27" s="1277">
        <v>1550516999</v>
      </c>
      <c r="AE27" s="1278">
        <f t="shared" si="11"/>
        <v>1550516.9990000001</v>
      </c>
      <c r="AG27" s="1276" t="s">
        <v>542</v>
      </c>
      <c r="AH27" s="1277">
        <v>2000000</v>
      </c>
      <c r="AI27" s="1277">
        <v>0</v>
      </c>
      <c r="AJ27" s="1277">
        <v>0</v>
      </c>
      <c r="AK27" s="1277">
        <v>2000000</v>
      </c>
      <c r="AL27" s="1277">
        <f t="shared" si="12"/>
        <v>2000</v>
      </c>
      <c r="AM27" s="1277">
        <f t="shared" si="13"/>
        <v>0</v>
      </c>
      <c r="AN27" s="1277">
        <f t="shared" si="14"/>
        <v>0</v>
      </c>
      <c r="AO27" s="1277">
        <f t="shared" si="15"/>
        <v>2000</v>
      </c>
      <c r="AR27" s="1276" t="s">
        <v>545</v>
      </c>
      <c r="AS27" s="1277">
        <v>11786942</v>
      </c>
      <c r="AT27" s="1277">
        <f t="shared" si="16"/>
        <v>11786.941999999999</v>
      </c>
      <c r="AV27" s="1276" t="s">
        <v>542</v>
      </c>
      <c r="AW27" s="1277">
        <v>2000000</v>
      </c>
      <c r="AX27" s="1435">
        <v>0</v>
      </c>
      <c r="AY27" s="1435">
        <v>0</v>
      </c>
      <c r="AZ27" s="1435">
        <v>2000000</v>
      </c>
      <c r="BA27" s="1278">
        <f t="shared" si="17"/>
        <v>2000</v>
      </c>
      <c r="BB27" s="1278">
        <f t="shared" si="18"/>
        <v>0</v>
      </c>
      <c r="BC27" s="1278">
        <f t="shared" si="19"/>
        <v>0</v>
      </c>
      <c r="BD27" s="1278">
        <f t="shared" si="20"/>
        <v>2000</v>
      </c>
      <c r="BG27" s="1276" t="s">
        <v>545</v>
      </c>
      <c r="BH27" s="1277">
        <v>11786942</v>
      </c>
      <c r="BI27" s="1277">
        <f t="shared" si="21"/>
        <v>11786.941999999999</v>
      </c>
      <c r="BK27" s="1276" t="s">
        <v>542</v>
      </c>
      <c r="BL27" s="1277">
        <v>2000000</v>
      </c>
      <c r="BM27" s="1277">
        <v>0</v>
      </c>
      <c r="BN27" s="1277">
        <v>0</v>
      </c>
      <c r="BO27" s="1277">
        <v>2000000</v>
      </c>
      <c r="BP27" s="1277">
        <f t="shared" si="22"/>
        <v>2000</v>
      </c>
      <c r="BQ27" s="1277">
        <f t="shared" si="23"/>
        <v>0</v>
      </c>
      <c r="BR27" s="1277">
        <f t="shared" si="24"/>
        <v>0</v>
      </c>
      <c r="BS27" s="1277">
        <f t="shared" si="25"/>
        <v>2000</v>
      </c>
      <c r="BV27" s="1276" t="s">
        <v>351</v>
      </c>
      <c r="BW27" s="1435">
        <v>2080437600</v>
      </c>
      <c r="BX27" s="1585">
        <f t="shared" si="26"/>
        <v>2080437.6</v>
      </c>
      <c r="BZ27" s="1276" t="s">
        <v>542</v>
      </c>
      <c r="CA27" s="1277">
        <v>2000000</v>
      </c>
      <c r="CB27" s="1277">
        <v>0</v>
      </c>
      <c r="CC27" s="1277">
        <v>0</v>
      </c>
      <c r="CD27" s="1277">
        <v>2000000</v>
      </c>
      <c r="CE27" s="1277">
        <f t="shared" si="27"/>
        <v>2000</v>
      </c>
      <c r="CF27" s="1277">
        <f t="shared" si="28"/>
        <v>0</v>
      </c>
      <c r="CG27" s="1277">
        <f t="shared" si="29"/>
        <v>0</v>
      </c>
      <c r="CH27" s="1277">
        <f t="shared" si="30"/>
        <v>2000</v>
      </c>
    </row>
    <row r="28" spans="1:86" ht="15" x14ac:dyDescent="0.35">
      <c r="A28" s="922" t="s">
        <v>975</v>
      </c>
      <c r="B28" s="923" t="s">
        <v>348</v>
      </c>
      <c r="C28" s="924">
        <v>0</v>
      </c>
      <c r="D28" s="924">
        <v>1110000</v>
      </c>
      <c r="E28" s="924">
        <v>0</v>
      </c>
      <c r="F28" s="924">
        <v>1110000</v>
      </c>
      <c r="G28" s="924">
        <v>0</v>
      </c>
      <c r="H28" s="925">
        <f t="shared" si="2"/>
        <v>1110</v>
      </c>
      <c r="I28" s="925">
        <f t="shared" si="3"/>
        <v>0</v>
      </c>
      <c r="J28" s="925">
        <f t="shared" si="4"/>
        <v>1110</v>
      </c>
      <c r="K28" s="925">
        <f t="shared" si="5"/>
        <v>0</v>
      </c>
      <c r="O28" s="923" t="s">
        <v>546</v>
      </c>
      <c r="P28" s="924">
        <v>171732468</v>
      </c>
      <c r="Q28" s="925">
        <f t="shared" si="6"/>
        <v>171732.46799999999</v>
      </c>
      <c r="S28" s="923" t="s">
        <v>348</v>
      </c>
      <c r="T28" s="924">
        <v>1110000</v>
      </c>
      <c r="U28" s="924">
        <v>0</v>
      </c>
      <c r="V28" s="924">
        <v>0</v>
      </c>
      <c r="W28" s="924">
        <v>1110000</v>
      </c>
      <c r="X28" s="984">
        <f t="shared" si="7"/>
        <v>1110</v>
      </c>
      <c r="Y28" s="984">
        <f t="shared" si="8"/>
        <v>0</v>
      </c>
      <c r="Z28" s="984">
        <f t="shared" si="9"/>
        <v>0</v>
      </c>
      <c r="AA28" s="984">
        <f t="shared" si="10"/>
        <v>1110</v>
      </c>
      <c r="AC28" s="1276" t="s">
        <v>353</v>
      </c>
      <c r="AD28" s="1277">
        <v>254715762</v>
      </c>
      <c r="AE28" s="1278">
        <f t="shared" si="11"/>
        <v>254715.76199999999</v>
      </c>
      <c r="AG28" s="1276" t="s">
        <v>348</v>
      </c>
      <c r="AH28" s="1277">
        <v>1110000</v>
      </c>
      <c r="AI28" s="1277">
        <v>165512</v>
      </c>
      <c r="AJ28" s="1277">
        <v>165512</v>
      </c>
      <c r="AK28" s="1277">
        <v>944488</v>
      </c>
      <c r="AL28" s="1277">
        <f t="shared" si="12"/>
        <v>1110</v>
      </c>
      <c r="AM28" s="1277">
        <f t="shared" si="13"/>
        <v>165.512</v>
      </c>
      <c r="AN28" s="1277">
        <f t="shared" si="14"/>
        <v>165.512</v>
      </c>
      <c r="AO28" s="1277">
        <f t="shared" si="15"/>
        <v>944.48800000000006</v>
      </c>
      <c r="AR28" s="1276" t="s">
        <v>546</v>
      </c>
      <c r="AS28" s="1277">
        <v>175870465</v>
      </c>
      <c r="AT28" s="1277">
        <f t="shared" si="16"/>
        <v>175870.465</v>
      </c>
      <c r="AV28" s="1276" t="s">
        <v>348</v>
      </c>
      <c r="AW28" s="1277">
        <v>1110000</v>
      </c>
      <c r="AX28" s="1435">
        <v>165512</v>
      </c>
      <c r="AY28" s="1435">
        <v>165512</v>
      </c>
      <c r="AZ28" s="1435">
        <v>944488</v>
      </c>
      <c r="BA28" s="1278">
        <f t="shared" si="17"/>
        <v>1110</v>
      </c>
      <c r="BB28" s="1278">
        <f t="shared" si="18"/>
        <v>165.512</v>
      </c>
      <c r="BC28" s="1278">
        <f t="shared" si="19"/>
        <v>165.512</v>
      </c>
      <c r="BD28" s="1278">
        <f t="shared" si="20"/>
        <v>944.48800000000006</v>
      </c>
      <c r="BG28" s="1276" t="s">
        <v>546</v>
      </c>
      <c r="BH28" s="1277">
        <v>175271281</v>
      </c>
      <c r="BI28" s="1277">
        <f t="shared" si="21"/>
        <v>175271.28099999999</v>
      </c>
      <c r="BK28" s="1276" t="s">
        <v>348</v>
      </c>
      <c r="BL28" s="1277">
        <v>1110000</v>
      </c>
      <c r="BM28" s="1277">
        <v>165512</v>
      </c>
      <c r="BN28" s="1277">
        <v>165512</v>
      </c>
      <c r="BO28" s="1277">
        <v>944488</v>
      </c>
      <c r="BP28" s="1277">
        <f t="shared" si="22"/>
        <v>1110</v>
      </c>
      <c r="BQ28" s="1277">
        <f t="shared" si="23"/>
        <v>165.512</v>
      </c>
      <c r="BR28" s="1277">
        <f t="shared" si="24"/>
        <v>165.512</v>
      </c>
      <c r="BS28" s="1277">
        <f t="shared" si="25"/>
        <v>944.48800000000006</v>
      </c>
      <c r="BV28" s="1276" t="s">
        <v>352</v>
      </c>
      <c r="BW28" s="1435">
        <v>1584988480</v>
      </c>
      <c r="BX28" s="1585">
        <f t="shared" si="26"/>
        <v>1584988.48</v>
      </c>
      <c r="BZ28" s="1276" t="s">
        <v>348</v>
      </c>
      <c r="CA28" s="1277">
        <v>1275512</v>
      </c>
      <c r="CB28" s="1277">
        <v>331024</v>
      </c>
      <c r="CC28" s="1277">
        <v>331024</v>
      </c>
      <c r="CD28" s="1277">
        <v>944488</v>
      </c>
      <c r="CE28" s="1277">
        <f t="shared" si="27"/>
        <v>1275.5119999999999</v>
      </c>
      <c r="CF28" s="1277">
        <f t="shared" si="28"/>
        <v>331.024</v>
      </c>
      <c r="CG28" s="1277">
        <f t="shared" si="29"/>
        <v>331.024</v>
      </c>
      <c r="CH28" s="1277">
        <f t="shared" si="30"/>
        <v>944.48800000000006</v>
      </c>
    </row>
    <row r="29" spans="1:86" ht="15" x14ac:dyDescent="0.35">
      <c r="A29" s="922" t="s">
        <v>976</v>
      </c>
      <c r="B29" s="923" t="s">
        <v>349</v>
      </c>
      <c r="C29" s="924">
        <v>0</v>
      </c>
      <c r="D29" s="924">
        <v>10000</v>
      </c>
      <c r="E29" s="924">
        <v>0</v>
      </c>
      <c r="F29" s="924">
        <v>10000</v>
      </c>
      <c r="G29" s="924">
        <v>0</v>
      </c>
      <c r="H29" s="925">
        <f t="shared" si="2"/>
        <v>10</v>
      </c>
      <c r="I29" s="925">
        <f t="shared" si="3"/>
        <v>0</v>
      </c>
      <c r="J29" s="925">
        <f t="shared" si="4"/>
        <v>10</v>
      </c>
      <c r="K29" s="925">
        <f t="shared" si="5"/>
        <v>0</v>
      </c>
      <c r="O29" s="923" t="s">
        <v>547</v>
      </c>
      <c r="P29" s="924">
        <v>404577234</v>
      </c>
      <c r="Q29" s="925">
        <f t="shared" si="6"/>
        <v>404577.234</v>
      </c>
      <c r="S29" s="923" t="s">
        <v>349</v>
      </c>
      <c r="T29" s="924">
        <v>10000</v>
      </c>
      <c r="U29" s="924">
        <v>0</v>
      </c>
      <c r="V29" s="924">
        <v>0</v>
      </c>
      <c r="W29" s="924">
        <v>10000</v>
      </c>
      <c r="X29" s="984">
        <f t="shared" si="7"/>
        <v>10</v>
      </c>
      <c r="Y29" s="984">
        <f t="shared" si="8"/>
        <v>0</v>
      </c>
      <c r="Z29" s="984">
        <f t="shared" si="9"/>
        <v>0</v>
      </c>
      <c r="AA29" s="984">
        <f t="shared" si="10"/>
        <v>10</v>
      </c>
      <c r="AC29" s="1276" t="s">
        <v>543</v>
      </c>
      <c r="AD29" s="1277">
        <v>12171579</v>
      </c>
      <c r="AE29" s="1278">
        <f t="shared" si="11"/>
        <v>12171.579</v>
      </c>
      <c r="AG29" s="1276" t="s">
        <v>349</v>
      </c>
      <c r="AH29" s="1277">
        <v>10000</v>
      </c>
      <c r="AI29" s="1277">
        <v>0</v>
      </c>
      <c r="AJ29" s="1277">
        <v>0</v>
      </c>
      <c r="AK29" s="1277">
        <v>10000</v>
      </c>
      <c r="AL29" s="1277">
        <f t="shared" si="12"/>
        <v>10</v>
      </c>
      <c r="AM29" s="1277">
        <f t="shared" si="13"/>
        <v>0</v>
      </c>
      <c r="AN29" s="1277">
        <f t="shared" si="14"/>
        <v>0</v>
      </c>
      <c r="AO29" s="1277">
        <f t="shared" si="15"/>
        <v>10</v>
      </c>
      <c r="AR29" s="1276" t="s">
        <v>547</v>
      </c>
      <c r="AS29" s="1277">
        <v>414978395</v>
      </c>
      <c r="AT29" s="1277">
        <f t="shared" si="16"/>
        <v>414978.39500000002</v>
      </c>
      <c r="AV29" s="1276" t="s">
        <v>349</v>
      </c>
      <c r="AW29" s="1277">
        <v>10000</v>
      </c>
      <c r="AX29" s="1435">
        <v>0</v>
      </c>
      <c r="AY29" s="1435">
        <v>0</v>
      </c>
      <c r="AZ29" s="1435">
        <v>10000</v>
      </c>
      <c r="BA29" s="1278">
        <f t="shared" si="17"/>
        <v>10</v>
      </c>
      <c r="BB29" s="1278">
        <f t="shared" si="18"/>
        <v>0</v>
      </c>
      <c r="BC29" s="1278">
        <f t="shared" si="19"/>
        <v>0</v>
      </c>
      <c r="BD29" s="1278">
        <f t="shared" si="20"/>
        <v>10</v>
      </c>
      <c r="BG29" s="1276" t="s">
        <v>547</v>
      </c>
      <c r="BH29" s="1277">
        <v>414307156</v>
      </c>
      <c r="BI29" s="1277">
        <f t="shared" si="21"/>
        <v>414307.15600000002</v>
      </c>
      <c r="BK29" s="1276" t="s">
        <v>349</v>
      </c>
      <c r="BL29" s="1277">
        <v>10000</v>
      </c>
      <c r="BM29" s="1277">
        <v>0</v>
      </c>
      <c r="BN29" s="1277">
        <v>0</v>
      </c>
      <c r="BO29" s="1277">
        <v>10000</v>
      </c>
      <c r="BP29" s="1277">
        <f t="shared" si="22"/>
        <v>10</v>
      </c>
      <c r="BQ29" s="1277">
        <f t="shared" si="23"/>
        <v>0</v>
      </c>
      <c r="BR29" s="1277">
        <f t="shared" si="24"/>
        <v>0</v>
      </c>
      <c r="BS29" s="1277">
        <f t="shared" si="25"/>
        <v>10</v>
      </c>
      <c r="BV29" s="1276" t="s">
        <v>353</v>
      </c>
      <c r="BW29" s="1435">
        <v>261152524</v>
      </c>
      <c r="BX29" s="1585">
        <f t="shared" si="26"/>
        <v>261152.524</v>
      </c>
      <c r="BZ29" s="1276" t="s">
        <v>349</v>
      </c>
      <c r="CA29" s="1277">
        <v>10000</v>
      </c>
      <c r="CB29" s="1277">
        <v>0</v>
      </c>
      <c r="CC29" s="1277">
        <v>0</v>
      </c>
      <c r="CD29" s="1277">
        <v>10000</v>
      </c>
      <c r="CE29" s="1277">
        <f t="shared" si="27"/>
        <v>10</v>
      </c>
      <c r="CF29" s="1277">
        <f t="shared" si="28"/>
        <v>0</v>
      </c>
      <c r="CG29" s="1277">
        <f t="shared" si="29"/>
        <v>0</v>
      </c>
      <c r="CH29" s="1277">
        <f t="shared" si="30"/>
        <v>10</v>
      </c>
    </row>
    <row r="30" spans="1:86" ht="15" x14ac:dyDescent="0.35">
      <c r="A30" s="922" t="s">
        <v>976</v>
      </c>
      <c r="B30" s="923" t="s">
        <v>463</v>
      </c>
      <c r="C30" s="924">
        <v>0</v>
      </c>
      <c r="D30" s="924">
        <v>320000</v>
      </c>
      <c r="E30" s="924">
        <v>0</v>
      </c>
      <c r="F30" s="924">
        <v>320000</v>
      </c>
      <c r="G30" s="924">
        <v>0</v>
      </c>
      <c r="H30" s="925">
        <f t="shared" si="2"/>
        <v>320</v>
      </c>
      <c r="I30" s="925">
        <f t="shared" si="3"/>
        <v>0</v>
      </c>
      <c r="J30" s="925">
        <f t="shared" si="4"/>
        <v>320</v>
      </c>
      <c r="K30" s="925">
        <f t="shared" si="5"/>
        <v>0</v>
      </c>
      <c r="O30" s="923" t="s">
        <v>550</v>
      </c>
      <c r="P30" s="924">
        <v>347866</v>
      </c>
      <c r="Q30" s="925">
        <f t="shared" si="6"/>
        <v>347.86599999999999</v>
      </c>
      <c r="S30" s="923" t="s">
        <v>463</v>
      </c>
      <c r="T30" s="924">
        <v>320000</v>
      </c>
      <c r="U30" s="924">
        <v>0</v>
      </c>
      <c r="V30" s="924">
        <v>0</v>
      </c>
      <c r="W30" s="924">
        <v>320000</v>
      </c>
      <c r="X30" s="984">
        <f t="shared" si="7"/>
        <v>320</v>
      </c>
      <c r="Y30" s="984">
        <f t="shared" si="8"/>
        <v>0</v>
      </c>
      <c r="Z30" s="984">
        <f t="shared" si="9"/>
        <v>0</v>
      </c>
      <c r="AA30" s="984">
        <f t="shared" si="10"/>
        <v>320</v>
      </c>
      <c r="AC30" s="1276" t="s">
        <v>354</v>
      </c>
      <c r="AD30" s="1277">
        <v>180662825</v>
      </c>
      <c r="AE30" s="1278">
        <f t="shared" si="11"/>
        <v>180662.82500000001</v>
      </c>
      <c r="AG30" s="1276" t="s">
        <v>463</v>
      </c>
      <c r="AH30" s="1277">
        <v>320000</v>
      </c>
      <c r="AI30" s="1277">
        <v>165512</v>
      </c>
      <c r="AJ30" s="1277">
        <v>165512</v>
      </c>
      <c r="AK30" s="1277">
        <v>154488</v>
      </c>
      <c r="AL30" s="1277">
        <f t="shared" si="12"/>
        <v>320</v>
      </c>
      <c r="AM30" s="1277">
        <f t="shared" si="13"/>
        <v>165.512</v>
      </c>
      <c r="AN30" s="1277">
        <f t="shared" si="14"/>
        <v>165.512</v>
      </c>
      <c r="AO30" s="1277">
        <f t="shared" si="15"/>
        <v>154.488</v>
      </c>
      <c r="AR30" s="1276" t="s">
        <v>548</v>
      </c>
      <c r="AS30" s="1277">
        <v>1071360</v>
      </c>
      <c r="AT30" s="1277">
        <f t="shared" si="16"/>
        <v>1071.3599999999999</v>
      </c>
      <c r="AV30" s="1276" t="s">
        <v>463</v>
      </c>
      <c r="AW30" s="1277">
        <v>320000</v>
      </c>
      <c r="AX30" s="1435">
        <v>165512</v>
      </c>
      <c r="AY30" s="1435">
        <v>165512</v>
      </c>
      <c r="AZ30" s="1435">
        <v>154488</v>
      </c>
      <c r="BA30" s="1278">
        <f t="shared" si="17"/>
        <v>320</v>
      </c>
      <c r="BB30" s="1278">
        <f t="shared" si="18"/>
        <v>165.512</v>
      </c>
      <c r="BC30" s="1278">
        <f t="shared" si="19"/>
        <v>165.512</v>
      </c>
      <c r="BD30" s="1278">
        <f t="shared" si="20"/>
        <v>154.488</v>
      </c>
      <c r="BG30" s="1276" t="s">
        <v>550</v>
      </c>
      <c r="BH30" s="1277">
        <v>347866</v>
      </c>
      <c r="BI30" s="1277">
        <f t="shared" si="21"/>
        <v>347.86599999999999</v>
      </c>
      <c r="BK30" s="1276" t="s">
        <v>463</v>
      </c>
      <c r="BL30" s="1277">
        <v>320000</v>
      </c>
      <c r="BM30" s="1277">
        <v>165512</v>
      </c>
      <c r="BN30" s="1277">
        <v>165512</v>
      </c>
      <c r="BO30" s="1277">
        <v>154488</v>
      </c>
      <c r="BP30" s="1277">
        <f t="shared" si="22"/>
        <v>320</v>
      </c>
      <c r="BQ30" s="1277">
        <f t="shared" si="23"/>
        <v>165.512</v>
      </c>
      <c r="BR30" s="1277">
        <f t="shared" si="24"/>
        <v>165.512</v>
      </c>
      <c r="BS30" s="1277">
        <f t="shared" si="25"/>
        <v>154.488</v>
      </c>
      <c r="BV30" s="1276" t="s">
        <v>543</v>
      </c>
      <c r="BW30" s="1435">
        <v>11855183</v>
      </c>
      <c r="BX30" s="1585">
        <f t="shared" si="26"/>
        <v>11855.183000000001</v>
      </c>
      <c r="BZ30" s="1276" t="s">
        <v>463</v>
      </c>
      <c r="CA30" s="1277">
        <v>485512</v>
      </c>
      <c r="CB30" s="1277">
        <v>331024</v>
      </c>
      <c r="CC30" s="1277">
        <v>331024</v>
      </c>
      <c r="CD30" s="1277">
        <v>154488</v>
      </c>
      <c r="CE30" s="1277">
        <f t="shared" si="27"/>
        <v>485.512</v>
      </c>
      <c r="CF30" s="1277">
        <f t="shared" si="28"/>
        <v>331.024</v>
      </c>
      <c r="CG30" s="1277">
        <f t="shared" si="29"/>
        <v>331.024</v>
      </c>
      <c r="CH30" s="1277">
        <f t="shared" si="30"/>
        <v>154.488</v>
      </c>
    </row>
    <row r="31" spans="1:86" ht="15" x14ac:dyDescent="0.35">
      <c r="A31" s="922" t="s">
        <v>976</v>
      </c>
      <c r="B31" s="923" t="s">
        <v>350</v>
      </c>
      <c r="C31" s="924">
        <v>0</v>
      </c>
      <c r="D31" s="924">
        <v>780000</v>
      </c>
      <c r="E31" s="924">
        <v>0</v>
      </c>
      <c r="F31" s="924">
        <v>780000</v>
      </c>
      <c r="G31" s="924">
        <v>0</v>
      </c>
      <c r="H31" s="925">
        <f t="shared" si="2"/>
        <v>780</v>
      </c>
      <c r="I31" s="925">
        <f t="shared" si="3"/>
        <v>0</v>
      </c>
      <c r="J31" s="925">
        <f t="shared" si="4"/>
        <v>780</v>
      </c>
      <c r="K31" s="925">
        <f t="shared" si="5"/>
        <v>0</v>
      </c>
      <c r="O31" s="923" t="s">
        <v>356</v>
      </c>
      <c r="P31" s="924">
        <v>46826888</v>
      </c>
      <c r="Q31" s="925">
        <f t="shared" si="6"/>
        <v>46826.887999999999</v>
      </c>
      <c r="S31" s="923" t="s">
        <v>350</v>
      </c>
      <c r="T31" s="924">
        <v>780000</v>
      </c>
      <c r="U31" s="924">
        <v>0</v>
      </c>
      <c r="V31" s="924">
        <v>0</v>
      </c>
      <c r="W31" s="924">
        <v>780000</v>
      </c>
      <c r="X31" s="984">
        <f t="shared" si="7"/>
        <v>780</v>
      </c>
      <c r="Y31" s="984">
        <f t="shared" si="8"/>
        <v>0</v>
      </c>
      <c r="Z31" s="984">
        <f t="shared" si="9"/>
        <v>0</v>
      </c>
      <c r="AA31" s="984">
        <f t="shared" si="10"/>
        <v>780</v>
      </c>
      <c r="AC31" s="1276" t="s">
        <v>355</v>
      </c>
      <c r="AD31" s="1277">
        <v>23828207</v>
      </c>
      <c r="AE31" s="1278">
        <f t="shared" si="11"/>
        <v>23828.206999999999</v>
      </c>
      <c r="AG31" s="1276" t="s">
        <v>350</v>
      </c>
      <c r="AH31" s="1277">
        <v>780000</v>
      </c>
      <c r="AI31" s="1277">
        <v>0</v>
      </c>
      <c r="AJ31" s="1277">
        <v>0</v>
      </c>
      <c r="AK31" s="1277">
        <v>780000</v>
      </c>
      <c r="AL31" s="1277">
        <f t="shared" si="12"/>
        <v>780</v>
      </c>
      <c r="AM31" s="1277">
        <f t="shared" si="13"/>
        <v>0</v>
      </c>
      <c r="AN31" s="1277">
        <f t="shared" si="14"/>
        <v>0</v>
      </c>
      <c r="AO31" s="1277">
        <f t="shared" si="15"/>
        <v>780</v>
      </c>
      <c r="AR31" s="1276" t="s">
        <v>550</v>
      </c>
      <c r="AS31" s="1277">
        <v>347866</v>
      </c>
      <c r="AT31" s="1277">
        <f t="shared" si="16"/>
        <v>347.86599999999999</v>
      </c>
      <c r="AV31" s="1276" t="s">
        <v>350</v>
      </c>
      <c r="AW31" s="1277">
        <v>780000</v>
      </c>
      <c r="AX31" s="1435">
        <v>0</v>
      </c>
      <c r="AY31" s="1435">
        <v>0</v>
      </c>
      <c r="AZ31" s="1435">
        <v>780000</v>
      </c>
      <c r="BA31" s="1278">
        <f t="shared" si="17"/>
        <v>780</v>
      </c>
      <c r="BB31" s="1278">
        <f t="shared" si="18"/>
        <v>0</v>
      </c>
      <c r="BC31" s="1278">
        <f t="shared" si="19"/>
        <v>0</v>
      </c>
      <c r="BD31" s="1278">
        <f t="shared" si="20"/>
        <v>780</v>
      </c>
      <c r="BG31" s="1276" t="s">
        <v>356</v>
      </c>
      <c r="BH31" s="1277">
        <v>43619569</v>
      </c>
      <c r="BI31" s="1277">
        <f t="shared" si="21"/>
        <v>43619.569000000003</v>
      </c>
      <c r="BK31" s="1276" t="s">
        <v>350</v>
      </c>
      <c r="BL31" s="1277">
        <v>780000</v>
      </c>
      <c r="BM31" s="1277">
        <v>0</v>
      </c>
      <c r="BN31" s="1277">
        <v>0</v>
      </c>
      <c r="BO31" s="1277">
        <v>780000</v>
      </c>
      <c r="BP31" s="1277">
        <f t="shared" si="22"/>
        <v>780</v>
      </c>
      <c r="BQ31" s="1277">
        <f t="shared" si="23"/>
        <v>0</v>
      </c>
      <c r="BR31" s="1277">
        <f t="shared" si="24"/>
        <v>0</v>
      </c>
      <c r="BS31" s="1277">
        <f t="shared" si="25"/>
        <v>780</v>
      </c>
      <c r="BV31" s="1276" t="s">
        <v>354</v>
      </c>
      <c r="BW31" s="1435">
        <v>185908387</v>
      </c>
      <c r="BX31" s="1585">
        <f t="shared" si="26"/>
        <v>185908.38699999999</v>
      </c>
      <c r="BZ31" s="1276" t="s">
        <v>350</v>
      </c>
      <c r="CA31" s="1277">
        <v>780000</v>
      </c>
      <c r="CB31" s="1277">
        <v>0</v>
      </c>
      <c r="CC31" s="1277">
        <v>0</v>
      </c>
      <c r="CD31" s="1277">
        <v>780000</v>
      </c>
      <c r="CE31" s="1277">
        <f t="shared" si="27"/>
        <v>780</v>
      </c>
      <c r="CF31" s="1277">
        <f t="shared" si="28"/>
        <v>0</v>
      </c>
      <c r="CG31" s="1277">
        <f t="shared" si="29"/>
        <v>0</v>
      </c>
      <c r="CH31" s="1277">
        <f t="shared" si="30"/>
        <v>780</v>
      </c>
    </row>
    <row r="32" spans="1:86" ht="15" x14ac:dyDescent="0.35">
      <c r="A32" s="922" t="s">
        <v>974</v>
      </c>
      <c r="B32" s="923" t="s">
        <v>351</v>
      </c>
      <c r="C32" s="924">
        <v>0</v>
      </c>
      <c r="D32" s="924">
        <v>17005520500</v>
      </c>
      <c r="E32" s="924">
        <v>1121309759</v>
      </c>
      <c r="F32" s="924">
        <v>15884210741</v>
      </c>
      <c r="G32" s="924">
        <v>1121309759</v>
      </c>
      <c r="H32" s="925">
        <f t="shared" si="2"/>
        <v>17005520.5</v>
      </c>
      <c r="I32" s="925">
        <f t="shared" si="3"/>
        <v>1121309.7590000001</v>
      </c>
      <c r="J32" s="925">
        <f t="shared" si="4"/>
        <v>15884210.741</v>
      </c>
      <c r="K32" s="925">
        <f t="shared" si="5"/>
        <v>1121309.7590000001</v>
      </c>
      <c r="O32" s="923" t="s">
        <v>551</v>
      </c>
      <c r="P32" s="924">
        <v>8019053</v>
      </c>
      <c r="Q32" s="925">
        <f t="shared" si="6"/>
        <v>8019.0529999999999</v>
      </c>
      <c r="S32" s="923" t="s">
        <v>351</v>
      </c>
      <c r="T32" s="924">
        <v>17003020500</v>
      </c>
      <c r="U32" s="924">
        <v>2257517023</v>
      </c>
      <c r="V32" s="924">
        <v>2257517023</v>
      </c>
      <c r="W32" s="924">
        <v>14745503477</v>
      </c>
      <c r="X32" s="984">
        <f t="shared" si="7"/>
        <v>17003020.5</v>
      </c>
      <c r="Y32" s="984">
        <f t="shared" si="8"/>
        <v>2257517.023</v>
      </c>
      <c r="Z32" s="984">
        <f t="shared" si="9"/>
        <v>2257517.023</v>
      </c>
      <c r="AA32" s="984">
        <f t="shared" si="10"/>
        <v>14745503.477</v>
      </c>
      <c r="AC32" s="1276" t="s">
        <v>545</v>
      </c>
      <c r="AD32" s="1277">
        <v>11786942</v>
      </c>
      <c r="AE32" s="1278">
        <f t="shared" si="11"/>
        <v>11786.941999999999</v>
      </c>
      <c r="AG32" s="1276" t="s">
        <v>351</v>
      </c>
      <c r="AH32" s="1277">
        <v>17003020500</v>
      </c>
      <c r="AI32" s="1277">
        <v>4288171488</v>
      </c>
      <c r="AJ32" s="1277">
        <v>4288171488</v>
      </c>
      <c r="AK32" s="1277">
        <v>12714849012</v>
      </c>
      <c r="AL32" s="1277">
        <f t="shared" si="12"/>
        <v>17003020.5</v>
      </c>
      <c r="AM32" s="1277">
        <f t="shared" si="13"/>
        <v>4288171.4879999999</v>
      </c>
      <c r="AN32" s="1277">
        <f t="shared" si="14"/>
        <v>4288171.4879999999</v>
      </c>
      <c r="AO32" s="1277">
        <f t="shared" si="15"/>
        <v>12714849.012</v>
      </c>
      <c r="AR32" s="1276" t="s">
        <v>356</v>
      </c>
      <c r="AS32" s="1277">
        <v>43653208</v>
      </c>
      <c r="AT32" s="1277">
        <f t="shared" si="16"/>
        <v>43653.207999999999</v>
      </c>
      <c r="AV32" s="1276" t="s">
        <v>351</v>
      </c>
      <c r="AW32" s="1277">
        <v>17002820500</v>
      </c>
      <c r="AX32" s="1435">
        <v>5453381058</v>
      </c>
      <c r="AY32" s="1435">
        <v>5453381058</v>
      </c>
      <c r="AZ32" s="1435">
        <v>11549439442</v>
      </c>
      <c r="BA32" s="1278">
        <f t="shared" si="17"/>
        <v>17002820.5</v>
      </c>
      <c r="BB32" s="1278">
        <f t="shared" si="18"/>
        <v>5453381.0580000002</v>
      </c>
      <c r="BC32" s="1278">
        <f t="shared" si="19"/>
        <v>5453381.0580000002</v>
      </c>
      <c r="BD32" s="1278">
        <f t="shared" si="20"/>
        <v>11549439.442</v>
      </c>
      <c r="BG32" s="1276" t="s">
        <v>551</v>
      </c>
      <c r="BH32" s="1277">
        <v>4089282</v>
      </c>
      <c r="BI32" s="1277">
        <f t="shared" si="21"/>
        <v>4089.2820000000002</v>
      </c>
      <c r="BK32" s="1276" t="s">
        <v>351</v>
      </c>
      <c r="BL32" s="1277">
        <v>17003520500</v>
      </c>
      <c r="BM32" s="1277">
        <v>6610051359</v>
      </c>
      <c r="BN32" s="1277">
        <v>6610051359</v>
      </c>
      <c r="BO32" s="1277">
        <v>10393469141</v>
      </c>
      <c r="BP32" s="1277">
        <f t="shared" si="22"/>
        <v>17003520.5</v>
      </c>
      <c r="BQ32" s="1277">
        <f t="shared" si="23"/>
        <v>6610051.3590000002</v>
      </c>
      <c r="BR32" s="1277">
        <f t="shared" si="24"/>
        <v>6610051.3590000002</v>
      </c>
      <c r="BS32" s="1277">
        <f t="shared" si="25"/>
        <v>10393469.141000001</v>
      </c>
      <c r="BV32" s="1276" t="s">
        <v>355</v>
      </c>
      <c r="BW32" s="1435">
        <v>24531343</v>
      </c>
      <c r="BX32" s="1585">
        <f t="shared" si="26"/>
        <v>24531.343000000001</v>
      </c>
      <c r="BZ32" s="1276" t="s">
        <v>351</v>
      </c>
      <c r="CA32" s="1277">
        <v>16990784269</v>
      </c>
      <c r="CB32" s="1277">
        <v>8690488959</v>
      </c>
      <c r="CC32" s="1277">
        <v>8690488959</v>
      </c>
      <c r="CD32" s="1277">
        <v>8300295310</v>
      </c>
      <c r="CE32" s="1277">
        <f t="shared" si="27"/>
        <v>16990784.269000001</v>
      </c>
      <c r="CF32" s="1277">
        <f t="shared" si="28"/>
        <v>8690488.9590000007</v>
      </c>
      <c r="CG32" s="1277">
        <f t="shared" si="29"/>
        <v>8690488.9590000007</v>
      </c>
      <c r="CH32" s="1277">
        <f t="shared" si="30"/>
        <v>8300295.3099999996</v>
      </c>
    </row>
    <row r="33" spans="1:86" ht="15" x14ac:dyDescent="0.35">
      <c r="A33" s="922" t="s">
        <v>975</v>
      </c>
      <c r="B33" s="923" t="s">
        <v>352</v>
      </c>
      <c r="C33" s="924">
        <v>0</v>
      </c>
      <c r="D33" s="924">
        <v>14581439994</v>
      </c>
      <c r="E33" s="924">
        <v>1055400744</v>
      </c>
      <c r="F33" s="924">
        <v>13526039250</v>
      </c>
      <c r="G33" s="924">
        <v>1055400744</v>
      </c>
      <c r="H33" s="925">
        <f t="shared" si="2"/>
        <v>14581439.994000001</v>
      </c>
      <c r="I33" s="925">
        <f t="shared" si="3"/>
        <v>1055400.7439999999</v>
      </c>
      <c r="J33" s="925">
        <f t="shared" si="4"/>
        <v>13526039.25</v>
      </c>
      <c r="K33" s="925">
        <f t="shared" si="5"/>
        <v>1055400.7439999999</v>
      </c>
      <c r="O33" s="923" t="s">
        <v>552</v>
      </c>
      <c r="P33" s="924">
        <v>38807835</v>
      </c>
      <c r="Q33" s="925">
        <f t="shared" si="6"/>
        <v>38807.834999999999</v>
      </c>
      <c r="S33" s="923" t="s">
        <v>352</v>
      </c>
      <c r="T33" s="924">
        <v>14582440000</v>
      </c>
      <c r="U33" s="924">
        <v>2114400310</v>
      </c>
      <c r="V33" s="924">
        <v>2114400310</v>
      </c>
      <c r="W33" s="924">
        <v>12468039690</v>
      </c>
      <c r="X33" s="984">
        <f t="shared" si="7"/>
        <v>14582440</v>
      </c>
      <c r="Y33" s="984">
        <f t="shared" si="8"/>
        <v>2114400.31</v>
      </c>
      <c r="Z33" s="984">
        <f t="shared" si="9"/>
        <v>2114400.31</v>
      </c>
      <c r="AA33" s="984">
        <f t="shared" si="10"/>
        <v>12468039.689999999</v>
      </c>
      <c r="AC33" s="1276" t="s">
        <v>546</v>
      </c>
      <c r="AD33" s="1277">
        <v>262203438</v>
      </c>
      <c r="AE33" s="1278">
        <f t="shared" si="11"/>
        <v>262203.43800000002</v>
      </c>
      <c r="AG33" s="1276" t="s">
        <v>352</v>
      </c>
      <c r="AH33" s="1277">
        <v>14582440000</v>
      </c>
      <c r="AI33" s="1277">
        <v>3664917309</v>
      </c>
      <c r="AJ33" s="1277">
        <v>3664917309</v>
      </c>
      <c r="AK33" s="1277">
        <v>10917522691</v>
      </c>
      <c r="AL33" s="1277">
        <f t="shared" si="12"/>
        <v>14582440</v>
      </c>
      <c r="AM33" s="1277">
        <f t="shared" si="13"/>
        <v>3664917.3089999999</v>
      </c>
      <c r="AN33" s="1277">
        <f t="shared" si="14"/>
        <v>3664917.3089999999</v>
      </c>
      <c r="AO33" s="1277">
        <f t="shared" si="15"/>
        <v>10917522.691</v>
      </c>
      <c r="AR33" s="1276" t="s">
        <v>551</v>
      </c>
      <c r="AS33" s="1277">
        <v>4089282</v>
      </c>
      <c r="AT33" s="1277">
        <f t="shared" si="16"/>
        <v>4089.2820000000002</v>
      </c>
      <c r="AV33" s="1276" t="s">
        <v>352</v>
      </c>
      <c r="AW33" s="1277">
        <v>14581940000</v>
      </c>
      <c r="AX33" s="1435">
        <v>4748009831</v>
      </c>
      <c r="AY33" s="1435">
        <v>4748009831</v>
      </c>
      <c r="AZ33" s="1435">
        <v>9833930169</v>
      </c>
      <c r="BA33" s="1278">
        <f t="shared" si="17"/>
        <v>14581940</v>
      </c>
      <c r="BB33" s="1278">
        <f t="shared" si="18"/>
        <v>4748009.8310000002</v>
      </c>
      <c r="BC33" s="1278">
        <f t="shared" si="19"/>
        <v>4748009.8310000002</v>
      </c>
      <c r="BD33" s="1278">
        <f t="shared" si="20"/>
        <v>9833930.1689999998</v>
      </c>
      <c r="BG33" s="1276" t="s">
        <v>552</v>
      </c>
      <c r="BH33" s="1277">
        <v>39530287</v>
      </c>
      <c r="BI33" s="1277">
        <f t="shared" si="21"/>
        <v>39530.286999999997</v>
      </c>
      <c r="BK33" s="1276" t="s">
        <v>352</v>
      </c>
      <c r="BL33" s="1277">
        <v>14581940000</v>
      </c>
      <c r="BM33" s="1277">
        <v>5827863402</v>
      </c>
      <c r="BN33" s="1277">
        <v>5827863402</v>
      </c>
      <c r="BO33" s="1277">
        <v>8754076598</v>
      </c>
      <c r="BP33" s="1277">
        <f t="shared" si="22"/>
        <v>14581940</v>
      </c>
      <c r="BQ33" s="1277">
        <f t="shared" si="23"/>
        <v>5827863.4019999998</v>
      </c>
      <c r="BR33" s="1277">
        <f t="shared" si="24"/>
        <v>5827863.4019999998</v>
      </c>
      <c r="BS33" s="1277">
        <f t="shared" si="25"/>
        <v>8754076.5979999993</v>
      </c>
      <c r="BV33" s="1276" t="s">
        <v>545</v>
      </c>
      <c r="BW33" s="1435">
        <v>11845881</v>
      </c>
      <c r="BX33" s="1585">
        <f t="shared" si="26"/>
        <v>11845.880999999999</v>
      </c>
      <c r="BZ33" s="1276" t="s">
        <v>352</v>
      </c>
      <c r="CA33" s="1277">
        <v>14559322339</v>
      </c>
      <c r="CB33" s="1277">
        <v>7412851882</v>
      </c>
      <c r="CC33" s="1277">
        <v>7412851882</v>
      </c>
      <c r="CD33" s="1277">
        <v>7146470457</v>
      </c>
      <c r="CE33" s="1277">
        <f t="shared" si="27"/>
        <v>14559322.339</v>
      </c>
      <c r="CF33" s="1277">
        <f t="shared" si="28"/>
        <v>7412851.8820000002</v>
      </c>
      <c r="CG33" s="1277">
        <f t="shared" si="29"/>
        <v>7412851.8820000002</v>
      </c>
      <c r="CH33" s="1277">
        <f t="shared" si="30"/>
        <v>7146470.4570000004</v>
      </c>
    </row>
    <row r="34" spans="1:86" ht="15" x14ac:dyDescent="0.35">
      <c r="A34" s="922" t="s">
        <v>976</v>
      </c>
      <c r="B34" s="923" t="s">
        <v>353</v>
      </c>
      <c r="C34" s="924">
        <v>0</v>
      </c>
      <c r="D34" s="924">
        <v>3314312128</v>
      </c>
      <c r="E34" s="924">
        <v>252675135</v>
      </c>
      <c r="F34" s="924">
        <v>3061636993</v>
      </c>
      <c r="G34" s="924">
        <v>252675135</v>
      </c>
      <c r="H34" s="925">
        <f t="shared" si="2"/>
        <v>3314312.128</v>
      </c>
      <c r="I34" s="925">
        <f t="shared" si="3"/>
        <v>252675.13500000001</v>
      </c>
      <c r="J34" s="925">
        <f t="shared" si="4"/>
        <v>3061636.9929999998</v>
      </c>
      <c r="K34" s="925">
        <f t="shared" si="5"/>
        <v>252675.13500000001</v>
      </c>
      <c r="O34" s="923" t="s">
        <v>358</v>
      </c>
      <c r="P34" s="924">
        <v>30380810</v>
      </c>
      <c r="Q34" s="925">
        <f t="shared" si="6"/>
        <v>30380.81</v>
      </c>
      <c r="S34" s="923" t="s">
        <v>353</v>
      </c>
      <c r="T34" s="924">
        <v>3314964268</v>
      </c>
      <c r="U34" s="924">
        <v>506194919</v>
      </c>
      <c r="V34" s="924">
        <v>506194919</v>
      </c>
      <c r="W34" s="924">
        <v>2808769349</v>
      </c>
      <c r="X34" s="984">
        <f t="shared" si="7"/>
        <v>3314964.2680000002</v>
      </c>
      <c r="Y34" s="984">
        <f t="shared" si="8"/>
        <v>506194.91899999999</v>
      </c>
      <c r="Z34" s="984">
        <f t="shared" si="9"/>
        <v>506194.91899999999</v>
      </c>
      <c r="AA34" s="984">
        <f t="shared" si="10"/>
        <v>2808769.3489999999</v>
      </c>
      <c r="AC34" s="1276" t="s">
        <v>547</v>
      </c>
      <c r="AD34" s="1277">
        <v>407783246</v>
      </c>
      <c r="AE34" s="1278">
        <f t="shared" si="11"/>
        <v>407783.24599999998</v>
      </c>
      <c r="AG34" s="1276" t="s">
        <v>353</v>
      </c>
      <c r="AH34" s="1277">
        <v>3300964268</v>
      </c>
      <c r="AI34" s="1277">
        <v>760910681</v>
      </c>
      <c r="AJ34" s="1277">
        <v>760910681</v>
      </c>
      <c r="AK34" s="1277">
        <v>2540053587</v>
      </c>
      <c r="AL34" s="1277">
        <f t="shared" si="12"/>
        <v>3300964.2680000002</v>
      </c>
      <c r="AM34" s="1277">
        <f t="shared" si="13"/>
        <v>760910.68099999998</v>
      </c>
      <c r="AN34" s="1277">
        <f t="shared" si="14"/>
        <v>760910.68099999998</v>
      </c>
      <c r="AO34" s="1277">
        <f t="shared" si="15"/>
        <v>2540053.5869999998</v>
      </c>
      <c r="AR34" s="1276" t="s">
        <v>552</v>
      </c>
      <c r="AS34" s="1277">
        <v>39563926</v>
      </c>
      <c r="AT34" s="1277">
        <f t="shared" si="16"/>
        <v>39563.925999999999</v>
      </c>
      <c r="AV34" s="1276" t="s">
        <v>353</v>
      </c>
      <c r="AW34" s="1277">
        <v>3300464268</v>
      </c>
      <c r="AX34" s="1435">
        <v>1018995967</v>
      </c>
      <c r="AY34" s="1435">
        <v>1018995967</v>
      </c>
      <c r="AZ34" s="1435">
        <v>2281468301</v>
      </c>
      <c r="BA34" s="1278">
        <f t="shared" si="17"/>
        <v>3300464.2680000002</v>
      </c>
      <c r="BB34" s="1278">
        <f t="shared" si="18"/>
        <v>1018995.9669999999</v>
      </c>
      <c r="BC34" s="1278">
        <f t="shared" si="19"/>
        <v>1018995.9669999999</v>
      </c>
      <c r="BD34" s="1278">
        <f t="shared" si="20"/>
        <v>2281468.301</v>
      </c>
      <c r="BG34" s="1276" t="s">
        <v>358</v>
      </c>
      <c r="BH34" s="1277">
        <v>33197161</v>
      </c>
      <c r="BI34" s="1277">
        <f t="shared" si="21"/>
        <v>33197.161</v>
      </c>
      <c r="BK34" s="1276" t="s">
        <v>353</v>
      </c>
      <c r="BL34" s="1277">
        <v>3298377072</v>
      </c>
      <c r="BM34" s="1277">
        <v>1277229297</v>
      </c>
      <c r="BN34" s="1277">
        <v>1277229297</v>
      </c>
      <c r="BO34" s="1277">
        <v>2021147775</v>
      </c>
      <c r="BP34" s="1277">
        <f t="shared" si="22"/>
        <v>3298377.0720000002</v>
      </c>
      <c r="BQ34" s="1277">
        <f t="shared" si="23"/>
        <v>1277229.297</v>
      </c>
      <c r="BR34" s="1277">
        <f t="shared" si="24"/>
        <v>1277229.297</v>
      </c>
      <c r="BS34" s="1277">
        <f t="shared" si="25"/>
        <v>2021147.7749999999</v>
      </c>
      <c r="BV34" s="1276" t="s">
        <v>546</v>
      </c>
      <c r="BW34" s="1435">
        <v>265862661</v>
      </c>
      <c r="BX34" s="1585">
        <f t="shared" si="26"/>
        <v>265862.66100000002</v>
      </c>
      <c r="BZ34" s="1276" t="s">
        <v>353</v>
      </c>
      <c r="CA34" s="1277">
        <v>3262585311</v>
      </c>
      <c r="CB34" s="1277">
        <v>1538381821</v>
      </c>
      <c r="CC34" s="1277">
        <v>1538381821</v>
      </c>
      <c r="CD34" s="1277">
        <v>1724203490</v>
      </c>
      <c r="CE34" s="1277">
        <f t="shared" si="27"/>
        <v>3262585.3110000002</v>
      </c>
      <c r="CF34" s="1277">
        <f t="shared" si="28"/>
        <v>1538381.821</v>
      </c>
      <c r="CG34" s="1277">
        <f t="shared" si="29"/>
        <v>1538381.821</v>
      </c>
      <c r="CH34" s="1277">
        <f t="shared" si="30"/>
        <v>1724203.49</v>
      </c>
    </row>
    <row r="35" spans="1:86" ht="15" x14ac:dyDescent="0.35">
      <c r="A35" s="922" t="s">
        <v>976</v>
      </c>
      <c r="B35" s="923" t="s">
        <v>543</v>
      </c>
      <c r="C35" s="924">
        <v>0</v>
      </c>
      <c r="D35" s="924">
        <v>131240000</v>
      </c>
      <c r="E35" s="924">
        <v>12136782</v>
      </c>
      <c r="F35" s="924">
        <v>119103218</v>
      </c>
      <c r="G35" s="924">
        <v>12136782</v>
      </c>
      <c r="H35" s="925">
        <f t="shared" si="2"/>
        <v>131240</v>
      </c>
      <c r="I35" s="925">
        <f t="shared" si="3"/>
        <v>12136.781999999999</v>
      </c>
      <c r="J35" s="925">
        <f t="shared" si="4"/>
        <v>119103.21799999999</v>
      </c>
      <c r="K35" s="925">
        <f t="shared" si="5"/>
        <v>12136.781999999999</v>
      </c>
      <c r="O35" s="923" t="s">
        <v>555</v>
      </c>
      <c r="P35" s="924">
        <v>18449201</v>
      </c>
      <c r="Q35" s="925">
        <f t="shared" si="6"/>
        <v>18449.201000000001</v>
      </c>
      <c r="S35" s="923" t="s">
        <v>543</v>
      </c>
      <c r="T35" s="924">
        <v>131240000</v>
      </c>
      <c r="U35" s="924">
        <v>24341444</v>
      </c>
      <c r="V35" s="924">
        <v>24341444</v>
      </c>
      <c r="W35" s="924">
        <v>106898556</v>
      </c>
      <c r="X35" s="984">
        <f t="shared" si="7"/>
        <v>131240</v>
      </c>
      <c r="Y35" s="984">
        <f t="shared" si="8"/>
        <v>24341.444</v>
      </c>
      <c r="Z35" s="984">
        <f t="shared" si="9"/>
        <v>24341.444</v>
      </c>
      <c r="AA35" s="984">
        <f t="shared" si="10"/>
        <v>106898.556</v>
      </c>
      <c r="AC35" s="1276" t="s">
        <v>548</v>
      </c>
      <c r="AD35" s="1277">
        <v>383909927</v>
      </c>
      <c r="AE35" s="1278">
        <f t="shared" si="11"/>
        <v>383909.92700000003</v>
      </c>
      <c r="AG35" s="1276" t="s">
        <v>543</v>
      </c>
      <c r="AH35" s="1277">
        <v>131240000</v>
      </c>
      <c r="AI35" s="1277">
        <v>36513023</v>
      </c>
      <c r="AJ35" s="1277">
        <v>36513023</v>
      </c>
      <c r="AK35" s="1277">
        <v>94726977</v>
      </c>
      <c r="AL35" s="1277">
        <f t="shared" si="12"/>
        <v>131240</v>
      </c>
      <c r="AM35" s="1277">
        <f t="shared" si="13"/>
        <v>36513.023000000001</v>
      </c>
      <c r="AN35" s="1277">
        <f t="shared" si="14"/>
        <v>36513.023000000001</v>
      </c>
      <c r="AO35" s="1277">
        <f t="shared" si="15"/>
        <v>94726.976999999999</v>
      </c>
      <c r="AR35" s="1276" t="s">
        <v>553</v>
      </c>
      <c r="AS35" s="1277">
        <v>1060306</v>
      </c>
      <c r="AT35" s="1277">
        <f t="shared" si="16"/>
        <v>1060.306</v>
      </c>
      <c r="AV35" s="1276" t="s">
        <v>543</v>
      </c>
      <c r="AW35" s="1277">
        <v>131240000</v>
      </c>
      <c r="AX35" s="1435">
        <v>48462170</v>
      </c>
      <c r="AY35" s="1435">
        <v>48462170</v>
      </c>
      <c r="AZ35" s="1435">
        <v>82777830</v>
      </c>
      <c r="BA35" s="1278">
        <f t="shared" si="17"/>
        <v>131240</v>
      </c>
      <c r="BB35" s="1278">
        <f t="shared" si="18"/>
        <v>48462.17</v>
      </c>
      <c r="BC35" s="1278">
        <f t="shared" si="19"/>
        <v>48462.17</v>
      </c>
      <c r="BD35" s="1278">
        <f t="shared" si="20"/>
        <v>82777.83</v>
      </c>
      <c r="BG35" s="1276" t="s">
        <v>555</v>
      </c>
      <c r="BH35" s="1277">
        <v>18863642</v>
      </c>
      <c r="BI35" s="1277">
        <f t="shared" si="21"/>
        <v>18863.642</v>
      </c>
      <c r="BK35" s="1276" t="s">
        <v>543</v>
      </c>
      <c r="BL35" s="1277">
        <v>131240000</v>
      </c>
      <c r="BM35" s="1277">
        <v>60190271</v>
      </c>
      <c r="BN35" s="1277">
        <v>60190271</v>
      </c>
      <c r="BO35" s="1277">
        <v>71049729</v>
      </c>
      <c r="BP35" s="1277">
        <f t="shared" si="22"/>
        <v>131240</v>
      </c>
      <c r="BQ35" s="1277">
        <f t="shared" si="23"/>
        <v>60190.271000000001</v>
      </c>
      <c r="BR35" s="1277">
        <f t="shared" si="24"/>
        <v>60190.271000000001</v>
      </c>
      <c r="BS35" s="1277">
        <f t="shared" si="25"/>
        <v>71049.729000000007</v>
      </c>
      <c r="BV35" s="1276" t="s">
        <v>547</v>
      </c>
      <c r="BW35" s="1435">
        <v>418920608</v>
      </c>
      <c r="BX35" s="1585">
        <f t="shared" si="26"/>
        <v>418920.60800000001</v>
      </c>
      <c r="BZ35" s="1276" t="s">
        <v>543</v>
      </c>
      <c r="CA35" s="1277">
        <v>131240000</v>
      </c>
      <c r="CB35" s="1277">
        <v>72045454</v>
      </c>
      <c r="CC35" s="1277">
        <v>72045454</v>
      </c>
      <c r="CD35" s="1277">
        <v>59194546</v>
      </c>
      <c r="CE35" s="1277">
        <f t="shared" si="27"/>
        <v>131240</v>
      </c>
      <c r="CF35" s="1277">
        <f t="shared" si="28"/>
        <v>72045.453999999998</v>
      </c>
      <c r="CG35" s="1277">
        <f t="shared" si="29"/>
        <v>72045.453999999998</v>
      </c>
      <c r="CH35" s="1277">
        <f t="shared" si="30"/>
        <v>59194.546000000002</v>
      </c>
    </row>
    <row r="36" spans="1:86" ht="15" x14ac:dyDescent="0.35">
      <c r="A36" s="922" t="s">
        <v>976</v>
      </c>
      <c r="B36" s="923" t="s">
        <v>354</v>
      </c>
      <c r="C36" s="924">
        <v>0</v>
      </c>
      <c r="D36" s="924">
        <v>2083110000</v>
      </c>
      <c r="E36" s="924">
        <v>179189350</v>
      </c>
      <c r="F36" s="924">
        <v>1903920650</v>
      </c>
      <c r="G36" s="924">
        <v>179189350</v>
      </c>
      <c r="H36" s="925">
        <f t="shared" si="2"/>
        <v>2083110</v>
      </c>
      <c r="I36" s="925">
        <f t="shared" si="3"/>
        <v>179189.35</v>
      </c>
      <c r="J36" s="925">
        <f t="shared" si="4"/>
        <v>1903920.65</v>
      </c>
      <c r="K36" s="925">
        <f t="shared" si="5"/>
        <v>179189.35</v>
      </c>
      <c r="O36" s="923" t="s">
        <v>556</v>
      </c>
      <c r="P36" s="924">
        <v>4907156</v>
      </c>
      <c r="Q36" s="925">
        <f t="shared" si="6"/>
        <v>4907.1559999999999</v>
      </c>
      <c r="S36" s="923" t="s">
        <v>354</v>
      </c>
      <c r="T36" s="924">
        <v>2083110000</v>
      </c>
      <c r="U36" s="924">
        <v>359028160</v>
      </c>
      <c r="V36" s="924">
        <v>359028160</v>
      </c>
      <c r="W36" s="924">
        <v>1724081840</v>
      </c>
      <c r="X36" s="984">
        <f t="shared" si="7"/>
        <v>2083110</v>
      </c>
      <c r="Y36" s="984">
        <f t="shared" si="8"/>
        <v>359028.16</v>
      </c>
      <c r="Z36" s="984">
        <f t="shared" si="9"/>
        <v>359028.16</v>
      </c>
      <c r="AA36" s="984">
        <f t="shared" si="10"/>
        <v>1724081.84</v>
      </c>
      <c r="AC36" s="1276" t="s">
        <v>549</v>
      </c>
      <c r="AD36" s="1277">
        <v>13107207</v>
      </c>
      <c r="AE36" s="1278">
        <f t="shared" si="11"/>
        <v>13107.207</v>
      </c>
      <c r="AG36" s="1276" t="s">
        <v>354</v>
      </c>
      <c r="AH36" s="1277">
        <v>2083110000</v>
      </c>
      <c r="AI36" s="1277">
        <v>539690985</v>
      </c>
      <c r="AJ36" s="1277">
        <v>539690985</v>
      </c>
      <c r="AK36" s="1277">
        <v>1543419015</v>
      </c>
      <c r="AL36" s="1277">
        <f t="shared" si="12"/>
        <v>2083110</v>
      </c>
      <c r="AM36" s="1277">
        <f t="shared" si="13"/>
        <v>539690.98499999999</v>
      </c>
      <c r="AN36" s="1277">
        <f t="shared" si="14"/>
        <v>539690.98499999999</v>
      </c>
      <c r="AO36" s="1277">
        <f t="shared" si="15"/>
        <v>1543419.0149999999</v>
      </c>
      <c r="AR36" s="1276" t="s">
        <v>554</v>
      </c>
      <c r="AS36" s="1277">
        <v>542833</v>
      </c>
      <c r="AT36" s="1277">
        <f t="shared" si="16"/>
        <v>542.83299999999997</v>
      </c>
      <c r="AV36" s="1276" t="s">
        <v>354</v>
      </c>
      <c r="AW36" s="1277">
        <v>2083110000</v>
      </c>
      <c r="AX36" s="1435">
        <v>724214493</v>
      </c>
      <c r="AY36" s="1435">
        <v>724214493</v>
      </c>
      <c r="AZ36" s="1435">
        <v>1358895507</v>
      </c>
      <c r="BA36" s="1278">
        <f t="shared" si="17"/>
        <v>2083110</v>
      </c>
      <c r="BB36" s="1278">
        <f t="shared" si="18"/>
        <v>724214.49300000002</v>
      </c>
      <c r="BC36" s="1278">
        <f t="shared" si="19"/>
        <v>724214.49300000002</v>
      </c>
      <c r="BD36" s="1278">
        <f t="shared" si="20"/>
        <v>1358895.507</v>
      </c>
      <c r="BG36" s="1276" t="s">
        <v>556</v>
      </c>
      <c r="BH36" s="1277">
        <v>3540823</v>
      </c>
      <c r="BI36" s="1277">
        <f t="shared" si="21"/>
        <v>3540.8229999999999</v>
      </c>
      <c r="BK36" s="1276" t="s">
        <v>354</v>
      </c>
      <c r="BL36" s="1277">
        <v>2083110000</v>
      </c>
      <c r="BM36" s="1277">
        <v>908231431</v>
      </c>
      <c r="BN36" s="1277">
        <v>908231431</v>
      </c>
      <c r="BO36" s="1277">
        <v>1174878569</v>
      </c>
      <c r="BP36" s="1277">
        <f t="shared" si="22"/>
        <v>2083110</v>
      </c>
      <c r="BQ36" s="1277">
        <f t="shared" si="23"/>
        <v>908231.43099999998</v>
      </c>
      <c r="BR36" s="1277">
        <f t="shared" si="24"/>
        <v>908231.43099999998</v>
      </c>
      <c r="BS36" s="1277">
        <f t="shared" si="25"/>
        <v>1174878.5689999999</v>
      </c>
      <c r="BV36" s="1276" t="s">
        <v>548</v>
      </c>
      <c r="BW36" s="1435">
        <v>391388188</v>
      </c>
      <c r="BX36" s="1585">
        <f t="shared" si="26"/>
        <v>391388.18800000002</v>
      </c>
      <c r="BZ36" s="1276" t="s">
        <v>354</v>
      </c>
      <c r="CA36" s="1277">
        <v>2083110000</v>
      </c>
      <c r="CB36" s="1277">
        <v>1094139818</v>
      </c>
      <c r="CC36" s="1277">
        <v>1094139818</v>
      </c>
      <c r="CD36" s="1277">
        <v>988970182</v>
      </c>
      <c r="CE36" s="1277">
        <f t="shared" si="27"/>
        <v>2083110</v>
      </c>
      <c r="CF36" s="1277">
        <f t="shared" si="28"/>
        <v>1094139.818</v>
      </c>
      <c r="CG36" s="1277">
        <f t="shared" si="29"/>
        <v>1094139.818</v>
      </c>
      <c r="CH36" s="1277">
        <f t="shared" si="30"/>
        <v>988970.18200000003</v>
      </c>
    </row>
    <row r="37" spans="1:86" ht="15" x14ac:dyDescent="0.35">
      <c r="A37" s="922" t="s">
        <v>976</v>
      </c>
      <c r="B37" s="923" t="s">
        <v>355</v>
      </c>
      <c r="C37" s="924">
        <v>0</v>
      </c>
      <c r="D37" s="924">
        <v>277100000</v>
      </c>
      <c r="E37" s="924">
        <v>23731030</v>
      </c>
      <c r="F37" s="924">
        <v>253368970</v>
      </c>
      <c r="G37" s="924">
        <v>23731030</v>
      </c>
      <c r="H37" s="925">
        <f t="shared" si="2"/>
        <v>277100</v>
      </c>
      <c r="I37" s="925">
        <f t="shared" si="3"/>
        <v>23731.03</v>
      </c>
      <c r="J37" s="925">
        <f t="shared" si="4"/>
        <v>253368.97</v>
      </c>
      <c r="K37" s="925">
        <f t="shared" si="5"/>
        <v>23731.03</v>
      </c>
      <c r="O37" s="923" t="s">
        <v>596</v>
      </c>
      <c r="P37" s="924">
        <v>7024453</v>
      </c>
      <c r="Q37" s="925">
        <f t="shared" si="6"/>
        <v>7024.4530000000004</v>
      </c>
      <c r="S37" s="923" t="s">
        <v>355</v>
      </c>
      <c r="T37" s="924">
        <v>277100000</v>
      </c>
      <c r="U37" s="924">
        <v>47462060</v>
      </c>
      <c r="V37" s="924">
        <v>47462060</v>
      </c>
      <c r="W37" s="924">
        <v>229637940</v>
      </c>
      <c r="X37" s="984">
        <f t="shared" si="7"/>
        <v>277100</v>
      </c>
      <c r="Y37" s="984">
        <f t="shared" si="8"/>
        <v>47462.06</v>
      </c>
      <c r="Z37" s="984">
        <f t="shared" si="9"/>
        <v>47462.06</v>
      </c>
      <c r="AA37" s="984">
        <f t="shared" si="10"/>
        <v>229637.94</v>
      </c>
      <c r="AC37" s="1276" t="s">
        <v>550</v>
      </c>
      <c r="AD37" s="1277">
        <v>347866</v>
      </c>
      <c r="AE37" s="1278">
        <f t="shared" si="11"/>
        <v>347.86599999999999</v>
      </c>
      <c r="AG37" s="1276" t="s">
        <v>355</v>
      </c>
      <c r="AH37" s="1277">
        <v>277100000</v>
      </c>
      <c r="AI37" s="1277">
        <v>71290267</v>
      </c>
      <c r="AJ37" s="1277">
        <v>71290267</v>
      </c>
      <c r="AK37" s="1277">
        <v>205809733</v>
      </c>
      <c r="AL37" s="1277">
        <f t="shared" si="12"/>
        <v>277100</v>
      </c>
      <c r="AM37" s="1277">
        <f t="shared" si="13"/>
        <v>71290.267000000007</v>
      </c>
      <c r="AN37" s="1277">
        <f t="shared" si="14"/>
        <v>71290.267000000007</v>
      </c>
      <c r="AO37" s="1277">
        <f t="shared" si="15"/>
        <v>205809.73300000001</v>
      </c>
      <c r="AR37" s="1276" t="s">
        <v>357</v>
      </c>
      <c r="AS37" s="1277">
        <v>517473</v>
      </c>
      <c r="AT37" s="1277">
        <f t="shared" si="16"/>
        <v>517.47299999999996</v>
      </c>
      <c r="AV37" s="1276" t="s">
        <v>355</v>
      </c>
      <c r="AW37" s="1277">
        <v>277100000</v>
      </c>
      <c r="AX37" s="1435">
        <v>95769820</v>
      </c>
      <c r="AY37" s="1435">
        <v>95769820</v>
      </c>
      <c r="AZ37" s="1435">
        <v>181330180</v>
      </c>
      <c r="BA37" s="1278">
        <f t="shared" si="17"/>
        <v>277100</v>
      </c>
      <c r="BB37" s="1278">
        <f t="shared" si="18"/>
        <v>95769.82</v>
      </c>
      <c r="BC37" s="1278">
        <f t="shared" si="19"/>
        <v>95769.82</v>
      </c>
      <c r="BD37" s="1278">
        <f t="shared" si="20"/>
        <v>181330.18</v>
      </c>
      <c r="BG37" s="1276" t="s">
        <v>596</v>
      </c>
      <c r="BH37" s="1277">
        <v>10792696</v>
      </c>
      <c r="BI37" s="1277">
        <f t="shared" si="21"/>
        <v>10792.696</v>
      </c>
      <c r="BK37" s="1276" t="s">
        <v>355</v>
      </c>
      <c r="BL37" s="1277">
        <v>277100000</v>
      </c>
      <c r="BM37" s="1277">
        <v>119931777</v>
      </c>
      <c r="BN37" s="1277">
        <v>119931777</v>
      </c>
      <c r="BO37" s="1277">
        <v>157168223</v>
      </c>
      <c r="BP37" s="1277">
        <f t="shared" si="22"/>
        <v>277100</v>
      </c>
      <c r="BQ37" s="1277">
        <f t="shared" si="23"/>
        <v>119931.777</v>
      </c>
      <c r="BR37" s="1277">
        <f t="shared" si="24"/>
        <v>119931.777</v>
      </c>
      <c r="BS37" s="1277">
        <f t="shared" si="25"/>
        <v>157168.223</v>
      </c>
      <c r="BV37" s="1276" t="s">
        <v>549</v>
      </c>
      <c r="BW37" s="1435">
        <v>13174100</v>
      </c>
      <c r="BX37" s="1585">
        <f t="shared" si="26"/>
        <v>13174.1</v>
      </c>
      <c r="BZ37" s="1276" t="s">
        <v>355</v>
      </c>
      <c r="CA37" s="1277">
        <v>277100000</v>
      </c>
      <c r="CB37" s="1277">
        <v>144463120</v>
      </c>
      <c r="CC37" s="1277">
        <v>144463120</v>
      </c>
      <c r="CD37" s="1277">
        <v>132636880</v>
      </c>
      <c r="CE37" s="1277">
        <f t="shared" si="27"/>
        <v>277100</v>
      </c>
      <c r="CF37" s="1277">
        <f t="shared" si="28"/>
        <v>144463.12</v>
      </c>
      <c r="CG37" s="1277">
        <f t="shared" si="29"/>
        <v>144463.12</v>
      </c>
      <c r="CH37" s="1277">
        <f t="shared" si="30"/>
        <v>132636.88</v>
      </c>
    </row>
    <row r="38" spans="1:86" ht="15" x14ac:dyDescent="0.35">
      <c r="A38" s="922" t="s">
        <v>976</v>
      </c>
      <c r="B38" s="923" t="s">
        <v>545</v>
      </c>
      <c r="C38" s="924">
        <v>0</v>
      </c>
      <c r="D38" s="924">
        <v>141610000</v>
      </c>
      <c r="E38" s="924">
        <v>12751709</v>
      </c>
      <c r="F38" s="924">
        <v>128858291</v>
      </c>
      <c r="G38" s="924">
        <v>12751709</v>
      </c>
      <c r="H38" s="925">
        <f t="shared" si="2"/>
        <v>141610</v>
      </c>
      <c r="I38" s="925">
        <f t="shared" si="3"/>
        <v>12751.709000000001</v>
      </c>
      <c r="J38" s="925">
        <f t="shared" si="4"/>
        <v>128858.291</v>
      </c>
      <c r="K38" s="925">
        <f t="shared" si="5"/>
        <v>12751.709000000001</v>
      </c>
      <c r="O38" s="923" t="s">
        <v>362</v>
      </c>
      <c r="P38" s="924">
        <v>92859420</v>
      </c>
      <c r="Q38" s="925">
        <f t="shared" si="6"/>
        <v>92859.42</v>
      </c>
      <c r="S38" s="923" t="s">
        <v>545</v>
      </c>
      <c r="T38" s="924">
        <v>141610000</v>
      </c>
      <c r="U38" s="924">
        <v>25799421</v>
      </c>
      <c r="V38" s="924">
        <v>25799421</v>
      </c>
      <c r="W38" s="924">
        <v>115810579</v>
      </c>
      <c r="X38" s="984">
        <f t="shared" si="7"/>
        <v>141610</v>
      </c>
      <c r="Y38" s="984">
        <f t="shared" si="8"/>
        <v>25799.420999999998</v>
      </c>
      <c r="Z38" s="984">
        <f t="shared" si="9"/>
        <v>25799.420999999998</v>
      </c>
      <c r="AA38" s="984">
        <f t="shared" si="10"/>
        <v>115810.579</v>
      </c>
      <c r="AC38" s="1276" t="s">
        <v>356</v>
      </c>
      <c r="AD38" s="1277">
        <v>55811707</v>
      </c>
      <c r="AE38" s="1278">
        <f t="shared" si="11"/>
        <v>55811.707000000002</v>
      </c>
      <c r="AG38" s="1276" t="s">
        <v>545</v>
      </c>
      <c r="AH38" s="1277">
        <v>141610000</v>
      </c>
      <c r="AI38" s="1277">
        <v>37586363</v>
      </c>
      <c r="AJ38" s="1277">
        <v>37586363</v>
      </c>
      <c r="AK38" s="1277">
        <v>104023637</v>
      </c>
      <c r="AL38" s="1277">
        <f t="shared" si="12"/>
        <v>141610</v>
      </c>
      <c r="AM38" s="1277">
        <f t="shared" si="13"/>
        <v>37586.362999999998</v>
      </c>
      <c r="AN38" s="1277">
        <f t="shared" si="14"/>
        <v>37586.362999999998</v>
      </c>
      <c r="AO38" s="1277">
        <f t="shared" si="15"/>
        <v>104023.637</v>
      </c>
      <c r="AR38" s="1276" t="s">
        <v>358</v>
      </c>
      <c r="AS38" s="1277">
        <v>37403534</v>
      </c>
      <c r="AT38" s="1277">
        <f t="shared" si="16"/>
        <v>37403.534</v>
      </c>
      <c r="AV38" s="1276" t="s">
        <v>545</v>
      </c>
      <c r="AW38" s="1277">
        <v>141610000</v>
      </c>
      <c r="AX38" s="1435">
        <v>49373305</v>
      </c>
      <c r="AY38" s="1435">
        <v>49373305</v>
      </c>
      <c r="AZ38" s="1435">
        <v>92236695</v>
      </c>
      <c r="BA38" s="1278">
        <f t="shared" si="17"/>
        <v>141610</v>
      </c>
      <c r="BB38" s="1278">
        <f t="shared" si="18"/>
        <v>49373.305</v>
      </c>
      <c r="BC38" s="1278">
        <f t="shared" si="19"/>
        <v>49373.305</v>
      </c>
      <c r="BD38" s="1278">
        <f t="shared" si="20"/>
        <v>92236.695000000007</v>
      </c>
      <c r="BG38" s="1276" t="s">
        <v>362</v>
      </c>
      <c r="BH38" s="1277">
        <v>100558059</v>
      </c>
      <c r="BI38" s="1277">
        <f t="shared" si="21"/>
        <v>100558.05899999999</v>
      </c>
      <c r="BK38" s="1276" t="s">
        <v>545</v>
      </c>
      <c r="BL38" s="1277">
        <v>141610000</v>
      </c>
      <c r="BM38" s="1277">
        <v>61160247</v>
      </c>
      <c r="BN38" s="1277">
        <v>61160247</v>
      </c>
      <c r="BO38" s="1277">
        <v>80449753</v>
      </c>
      <c r="BP38" s="1277">
        <f t="shared" si="22"/>
        <v>141610</v>
      </c>
      <c r="BQ38" s="1277">
        <f t="shared" si="23"/>
        <v>61160.247000000003</v>
      </c>
      <c r="BR38" s="1277">
        <f t="shared" si="24"/>
        <v>61160.247000000003</v>
      </c>
      <c r="BS38" s="1277">
        <f t="shared" si="25"/>
        <v>80449.752999999997</v>
      </c>
      <c r="BV38" s="1276" t="s">
        <v>550</v>
      </c>
      <c r="BW38" s="1435">
        <v>349605</v>
      </c>
      <c r="BX38" s="1585">
        <f t="shared" si="26"/>
        <v>349.60500000000002</v>
      </c>
      <c r="BZ38" s="1276" t="s">
        <v>545</v>
      </c>
      <c r="CA38" s="1277">
        <v>141610000</v>
      </c>
      <c r="CB38" s="1277">
        <v>73006128</v>
      </c>
      <c r="CC38" s="1277">
        <v>73006128</v>
      </c>
      <c r="CD38" s="1277">
        <v>68603872</v>
      </c>
      <c r="CE38" s="1277">
        <f t="shared" si="27"/>
        <v>141610</v>
      </c>
      <c r="CF38" s="1277">
        <f t="shared" si="28"/>
        <v>73006.127999999997</v>
      </c>
      <c r="CG38" s="1277">
        <f t="shared" si="29"/>
        <v>73006.127999999997</v>
      </c>
      <c r="CH38" s="1277">
        <f t="shared" si="30"/>
        <v>68603.872000000003</v>
      </c>
    </row>
    <row r="39" spans="1:86" ht="15" x14ac:dyDescent="0.35">
      <c r="A39" s="922" t="s">
        <v>976</v>
      </c>
      <c r="B39" s="923" t="s">
        <v>546</v>
      </c>
      <c r="C39" s="924">
        <v>0</v>
      </c>
      <c r="D39" s="924">
        <v>2325100000</v>
      </c>
      <c r="E39" s="924">
        <v>171187598</v>
      </c>
      <c r="F39" s="924">
        <v>2153912402</v>
      </c>
      <c r="G39" s="924">
        <v>171187598</v>
      </c>
      <c r="H39" s="925">
        <f t="shared" si="2"/>
        <v>2325100</v>
      </c>
      <c r="I39" s="925">
        <f t="shared" si="3"/>
        <v>171187.598</v>
      </c>
      <c r="J39" s="925">
        <f t="shared" si="4"/>
        <v>2153912.4019999998</v>
      </c>
      <c r="K39" s="925">
        <f t="shared" si="5"/>
        <v>171187.598</v>
      </c>
      <c r="O39" s="923" t="s">
        <v>557</v>
      </c>
      <c r="P39" s="924">
        <v>83736676</v>
      </c>
      <c r="Q39" s="925">
        <f t="shared" si="6"/>
        <v>83736.676000000007</v>
      </c>
      <c r="S39" s="923" t="s">
        <v>546</v>
      </c>
      <c r="T39" s="924">
        <v>2325100000</v>
      </c>
      <c r="U39" s="924">
        <v>342920066</v>
      </c>
      <c r="V39" s="924">
        <v>342920066</v>
      </c>
      <c r="W39" s="924">
        <v>1982179934</v>
      </c>
      <c r="X39" s="984">
        <f t="shared" si="7"/>
        <v>2325100</v>
      </c>
      <c r="Y39" s="984">
        <f t="shared" si="8"/>
        <v>342920.06599999999</v>
      </c>
      <c r="Z39" s="984">
        <f t="shared" si="9"/>
        <v>342920.06599999999</v>
      </c>
      <c r="AA39" s="984">
        <f t="shared" si="10"/>
        <v>1982179.9339999999</v>
      </c>
      <c r="AC39" s="1276" t="s">
        <v>552</v>
      </c>
      <c r="AD39" s="1277">
        <v>55811707</v>
      </c>
      <c r="AE39" s="1278">
        <f t="shared" si="11"/>
        <v>55811.707000000002</v>
      </c>
      <c r="AG39" s="1276" t="s">
        <v>546</v>
      </c>
      <c r="AH39" s="1277">
        <v>2325100000</v>
      </c>
      <c r="AI39" s="1277">
        <v>605123504</v>
      </c>
      <c r="AJ39" s="1277">
        <v>605123504</v>
      </c>
      <c r="AK39" s="1277">
        <v>1719976496</v>
      </c>
      <c r="AL39" s="1277">
        <f t="shared" si="12"/>
        <v>2325100</v>
      </c>
      <c r="AM39" s="1277">
        <f t="shared" si="13"/>
        <v>605123.50399999996</v>
      </c>
      <c r="AN39" s="1277">
        <f t="shared" si="14"/>
        <v>605123.50399999996</v>
      </c>
      <c r="AO39" s="1277">
        <f t="shared" si="15"/>
        <v>1719976.496</v>
      </c>
      <c r="AR39" s="1276" t="s">
        <v>555</v>
      </c>
      <c r="AS39" s="1277">
        <v>18863642</v>
      </c>
      <c r="AT39" s="1277">
        <f t="shared" si="16"/>
        <v>18863.642</v>
      </c>
      <c r="AV39" s="1276" t="s">
        <v>546</v>
      </c>
      <c r="AW39" s="1277">
        <v>2325100000</v>
      </c>
      <c r="AX39" s="1435">
        <v>780993969</v>
      </c>
      <c r="AY39" s="1435">
        <v>780993969</v>
      </c>
      <c r="AZ39" s="1435">
        <v>1544106031</v>
      </c>
      <c r="BA39" s="1278">
        <f t="shared" si="17"/>
        <v>2325100</v>
      </c>
      <c r="BB39" s="1278">
        <f t="shared" si="18"/>
        <v>780993.96900000004</v>
      </c>
      <c r="BC39" s="1278">
        <f t="shared" si="19"/>
        <v>780993.96900000004</v>
      </c>
      <c r="BD39" s="1278">
        <f t="shared" si="20"/>
        <v>1544106.031</v>
      </c>
      <c r="BG39" s="1276" t="s">
        <v>557</v>
      </c>
      <c r="BH39" s="1277">
        <v>91402776</v>
      </c>
      <c r="BI39" s="1277">
        <f t="shared" si="21"/>
        <v>91402.775999999998</v>
      </c>
      <c r="BK39" s="1276" t="s">
        <v>546</v>
      </c>
      <c r="BL39" s="1277">
        <v>2325100000</v>
      </c>
      <c r="BM39" s="1277">
        <v>956265250</v>
      </c>
      <c r="BN39" s="1277">
        <v>956265250</v>
      </c>
      <c r="BO39" s="1277">
        <v>1368834750</v>
      </c>
      <c r="BP39" s="1277">
        <f t="shared" si="22"/>
        <v>2325100</v>
      </c>
      <c r="BQ39" s="1277">
        <f t="shared" si="23"/>
        <v>956265.25</v>
      </c>
      <c r="BR39" s="1277">
        <f t="shared" si="24"/>
        <v>956265.25</v>
      </c>
      <c r="BS39" s="1277">
        <f t="shared" si="25"/>
        <v>1368834.75</v>
      </c>
      <c r="BV39" s="1276" t="s">
        <v>356</v>
      </c>
      <c r="BW39" s="1435">
        <v>61646348</v>
      </c>
      <c r="BX39" s="1585">
        <f t="shared" si="26"/>
        <v>61646.347999999998</v>
      </c>
      <c r="BZ39" s="1276" t="s">
        <v>546</v>
      </c>
      <c r="CA39" s="1277">
        <v>2325100000</v>
      </c>
      <c r="CB39" s="1277">
        <v>1222127911</v>
      </c>
      <c r="CC39" s="1277">
        <v>1222127911</v>
      </c>
      <c r="CD39" s="1277">
        <v>1102972089</v>
      </c>
      <c r="CE39" s="1277">
        <f t="shared" si="27"/>
        <v>2325100</v>
      </c>
      <c r="CF39" s="1277">
        <f t="shared" si="28"/>
        <v>1222127.9110000001</v>
      </c>
      <c r="CG39" s="1277">
        <f t="shared" si="29"/>
        <v>1222127.9110000001</v>
      </c>
      <c r="CH39" s="1277">
        <f t="shared" si="30"/>
        <v>1102972.0889999999</v>
      </c>
    </row>
    <row r="40" spans="1:86" ht="15" x14ac:dyDescent="0.35">
      <c r="A40" s="922" t="s">
        <v>976</v>
      </c>
      <c r="B40" s="923" t="s">
        <v>547</v>
      </c>
      <c r="C40" s="924">
        <v>0</v>
      </c>
      <c r="D40" s="924">
        <v>4714310000</v>
      </c>
      <c r="E40" s="924">
        <v>403381274</v>
      </c>
      <c r="F40" s="924">
        <v>4310928726</v>
      </c>
      <c r="G40" s="924">
        <v>403381274</v>
      </c>
      <c r="H40" s="925">
        <f t="shared" si="2"/>
        <v>4714310</v>
      </c>
      <c r="I40" s="925">
        <f t="shared" si="3"/>
        <v>403381.27399999998</v>
      </c>
      <c r="J40" s="925">
        <f t="shared" si="4"/>
        <v>4310928.7259999998</v>
      </c>
      <c r="K40" s="925">
        <f t="shared" si="5"/>
        <v>403381.27399999998</v>
      </c>
      <c r="O40" s="923" t="s">
        <v>558</v>
      </c>
      <c r="P40" s="924">
        <v>81249198</v>
      </c>
      <c r="Q40" s="925">
        <f t="shared" si="6"/>
        <v>81249.198000000004</v>
      </c>
      <c r="S40" s="923" t="s">
        <v>547</v>
      </c>
      <c r="T40" s="924">
        <v>4714310000</v>
      </c>
      <c r="U40" s="924">
        <v>807958508</v>
      </c>
      <c r="V40" s="924">
        <v>807958508</v>
      </c>
      <c r="W40" s="924">
        <v>3906351492</v>
      </c>
      <c r="X40" s="984">
        <f t="shared" si="7"/>
        <v>4714310</v>
      </c>
      <c r="Y40" s="984">
        <f t="shared" si="8"/>
        <v>807958.50800000003</v>
      </c>
      <c r="Z40" s="984">
        <f t="shared" si="9"/>
        <v>807958.50800000003</v>
      </c>
      <c r="AA40" s="984">
        <f t="shared" si="10"/>
        <v>3906351.4920000001</v>
      </c>
      <c r="AC40" s="1276" t="s">
        <v>553</v>
      </c>
      <c r="AD40" s="1277">
        <v>383516024</v>
      </c>
      <c r="AE40" s="1278">
        <f t="shared" si="11"/>
        <v>383516.02399999998</v>
      </c>
      <c r="AG40" s="1276" t="s">
        <v>547</v>
      </c>
      <c r="AH40" s="1277">
        <v>4714310000</v>
      </c>
      <c r="AI40" s="1277">
        <v>1215741754</v>
      </c>
      <c r="AJ40" s="1277">
        <v>1215741754</v>
      </c>
      <c r="AK40" s="1277">
        <v>3498568246</v>
      </c>
      <c r="AL40" s="1277">
        <f t="shared" si="12"/>
        <v>4714310</v>
      </c>
      <c r="AM40" s="1277">
        <f t="shared" si="13"/>
        <v>1215741.754</v>
      </c>
      <c r="AN40" s="1277">
        <f t="shared" si="14"/>
        <v>1215741.754</v>
      </c>
      <c r="AO40" s="1277">
        <f t="shared" si="15"/>
        <v>3498568.2459999998</v>
      </c>
      <c r="AR40" s="1276" t="s">
        <v>556</v>
      </c>
      <c r="AS40" s="1277">
        <v>3165758</v>
      </c>
      <c r="AT40" s="1277">
        <f t="shared" si="16"/>
        <v>3165.7579999999998</v>
      </c>
      <c r="AV40" s="1276" t="s">
        <v>547</v>
      </c>
      <c r="AW40" s="1277">
        <v>4714310000</v>
      </c>
      <c r="AX40" s="1435">
        <v>1630720149</v>
      </c>
      <c r="AY40" s="1435">
        <v>1630720149</v>
      </c>
      <c r="AZ40" s="1435">
        <v>3083589851</v>
      </c>
      <c r="BA40" s="1278">
        <f t="shared" si="17"/>
        <v>4714310</v>
      </c>
      <c r="BB40" s="1278">
        <f t="shared" si="18"/>
        <v>1630720.149</v>
      </c>
      <c r="BC40" s="1278">
        <f t="shared" si="19"/>
        <v>1630720.149</v>
      </c>
      <c r="BD40" s="1278">
        <f t="shared" si="20"/>
        <v>3083589.8509999998</v>
      </c>
      <c r="BG40" s="1276" t="s">
        <v>558</v>
      </c>
      <c r="BH40" s="1277">
        <v>90491227</v>
      </c>
      <c r="BI40" s="1277">
        <f t="shared" si="21"/>
        <v>90491.226999999999</v>
      </c>
      <c r="BK40" s="1276" t="s">
        <v>547</v>
      </c>
      <c r="BL40" s="1277">
        <v>4714310000</v>
      </c>
      <c r="BM40" s="1277">
        <v>2045027305</v>
      </c>
      <c r="BN40" s="1277">
        <v>2045027305</v>
      </c>
      <c r="BO40" s="1277">
        <v>2669282695</v>
      </c>
      <c r="BP40" s="1277">
        <f t="shared" si="22"/>
        <v>4714310</v>
      </c>
      <c r="BQ40" s="1277">
        <f t="shared" si="23"/>
        <v>2045027.3049999999</v>
      </c>
      <c r="BR40" s="1277">
        <f t="shared" si="24"/>
        <v>2045027.3049999999</v>
      </c>
      <c r="BS40" s="1277">
        <f t="shared" si="25"/>
        <v>2669282.6949999998</v>
      </c>
      <c r="BV40" s="1276" t="s">
        <v>551</v>
      </c>
      <c r="BW40" s="1435">
        <v>4060280</v>
      </c>
      <c r="BX40" s="1585">
        <f t="shared" si="26"/>
        <v>4060.28</v>
      </c>
      <c r="BZ40" s="1276" t="s">
        <v>547</v>
      </c>
      <c r="CA40" s="1277">
        <v>4714310000</v>
      </c>
      <c r="CB40" s="1277">
        <v>2463947913</v>
      </c>
      <c r="CC40" s="1277">
        <v>2463947913</v>
      </c>
      <c r="CD40" s="1277">
        <v>2250362087</v>
      </c>
      <c r="CE40" s="1277">
        <f t="shared" si="27"/>
        <v>4714310</v>
      </c>
      <c r="CF40" s="1277">
        <f t="shared" si="28"/>
        <v>2463947.9130000002</v>
      </c>
      <c r="CG40" s="1277">
        <f t="shared" si="29"/>
        <v>2463947.9130000002</v>
      </c>
      <c r="CH40" s="1277">
        <f t="shared" si="30"/>
        <v>2250362.0869999998</v>
      </c>
    </row>
    <row r="41" spans="1:86" ht="15" x14ac:dyDescent="0.35">
      <c r="A41" s="922" t="s">
        <v>976</v>
      </c>
      <c r="B41" s="923" t="s">
        <v>548</v>
      </c>
      <c r="C41" s="924">
        <v>0</v>
      </c>
      <c r="D41" s="924">
        <v>1484240000</v>
      </c>
      <c r="E41" s="924">
        <v>0</v>
      </c>
      <c r="F41" s="924">
        <v>1484240000</v>
      </c>
      <c r="G41" s="924">
        <v>0</v>
      </c>
      <c r="H41" s="925">
        <f t="shared" si="2"/>
        <v>1484240</v>
      </c>
      <c r="I41" s="925">
        <f t="shared" si="3"/>
        <v>0</v>
      </c>
      <c r="J41" s="925">
        <f t="shared" si="4"/>
        <v>1484240</v>
      </c>
      <c r="K41" s="925">
        <f t="shared" si="5"/>
        <v>0</v>
      </c>
      <c r="O41" s="923" t="s">
        <v>559</v>
      </c>
      <c r="P41" s="924">
        <v>2487478</v>
      </c>
      <c r="Q41" s="925">
        <f t="shared" si="6"/>
        <v>2487.4780000000001</v>
      </c>
      <c r="S41" s="923" t="s">
        <v>548</v>
      </c>
      <c r="T41" s="924">
        <v>1484240000</v>
      </c>
      <c r="U41" s="924">
        <v>0</v>
      </c>
      <c r="V41" s="924">
        <v>0</v>
      </c>
      <c r="W41" s="924">
        <v>1484240000</v>
      </c>
      <c r="X41" s="984">
        <f t="shared" si="7"/>
        <v>1484240</v>
      </c>
      <c r="Y41" s="984">
        <f t="shared" si="8"/>
        <v>0</v>
      </c>
      <c r="Z41" s="984">
        <f t="shared" si="9"/>
        <v>0</v>
      </c>
      <c r="AA41" s="984">
        <f t="shared" si="10"/>
        <v>1484240</v>
      </c>
      <c r="AC41" s="1276" t="s">
        <v>554</v>
      </c>
      <c r="AD41" s="1277">
        <v>194514333</v>
      </c>
      <c r="AE41" s="1278">
        <f t="shared" si="11"/>
        <v>194514.33300000001</v>
      </c>
      <c r="AG41" s="1276" t="s">
        <v>548</v>
      </c>
      <c r="AH41" s="1277">
        <v>1484240000</v>
      </c>
      <c r="AI41" s="1277">
        <v>383909927</v>
      </c>
      <c r="AJ41" s="1277">
        <v>383909927</v>
      </c>
      <c r="AK41" s="1277">
        <v>1100330073</v>
      </c>
      <c r="AL41" s="1277">
        <f t="shared" si="12"/>
        <v>1484240</v>
      </c>
      <c r="AM41" s="1277">
        <f t="shared" si="13"/>
        <v>383909.92700000003</v>
      </c>
      <c r="AN41" s="1277">
        <f t="shared" si="14"/>
        <v>383909.92700000003</v>
      </c>
      <c r="AO41" s="1277">
        <f t="shared" si="15"/>
        <v>1100330.0730000001</v>
      </c>
      <c r="AR41" s="1276" t="s">
        <v>596</v>
      </c>
      <c r="AS41" s="1277">
        <v>15374134</v>
      </c>
      <c r="AT41" s="1277">
        <f t="shared" si="16"/>
        <v>15374.134</v>
      </c>
      <c r="AV41" s="1276" t="s">
        <v>548</v>
      </c>
      <c r="AW41" s="1277">
        <v>1484240000</v>
      </c>
      <c r="AX41" s="1435">
        <v>384981287</v>
      </c>
      <c r="AY41" s="1435">
        <v>384981287</v>
      </c>
      <c r="AZ41" s="1435">
        <v>1099258713</v>
      </c>
      <c r="BA41" s="1278">
        <f t="shared" si="17"/>
        <v>1484240</v>
      </c>
      <c r="BB41" s="1278">
        <f t="shared" si="18"/>
        <v>384981.28700000001</v>
      </c>
      <c r="BC41" s="1278">
        <f t="shared" si="19"/>
        <v>384981.28700000001</v>
      </c>
      <c r="BD41" s="1278">
        <f t="shared" si="20"/>
        <v>1099258.713</v>
      </c>
      <c r="BG41" s="1276" t="s">
        <v>559</v>
      </c>
      <c r="BH41" s="1277">
        <v>911549</v>
      </c>
      <c r="BI41" s="1277">
        <f t="shared" si="21"/>
        <v>911.54899999999998</v>
      </c>
      <c r="BK41" s="1276" t="s">
        <v>548</v>
      </c>
      <c r="BL41" s="1277">
        <v>1484240000</v>
      </c>
      <c r="BM41" s="1277">
        <v>384981287</v>
      </c>
      <c r="BN41" s="1277">
        <v>384981287</v>
      </c>
      <c r="BO41" s="1277">
        <v>1099258713</v>
      </c>
      <c r="BP41" s="1277">
        <f t="shared" si="22"/>
        <v>1484240</v>
      </c>
      <c r="BQ41" s="1277">
        <f t="shared" si="23"/>
        <v>384981.28700000001</v>
      </c>
      <c r="BR41" s="1277">
        <f t="shared" si="24"/>
        <v>384981.28700000001</v>
      </c>
      <c r="BS41" s="1277">
        <f t="shared" si="25"/>
        <v>1099258.713</v>
      </c>
      <c r="BV41" s="1276" t="s">
        <v>552</v>
      </c>
      <c r="BW41" s="1435">
        <v>57586068</v>
      </c>
      <c r="BX41" s="1585">
        <f t="shared" si="26"/>
        <v>57586.067999999999</v>
      </c>
      <c r="BZ41" s="1276" t="s">
        <v>548</v>
      </c>
      <c r="CA41" s="1277">
        <v>1484240000</v>
      </c>
      <c r="CB41" s="1277">
        <v>776369475</v>
      </c>
      <c r="CC41" s="1277">
        <v>776369475</v>
      </c>
      <c r="CD41" s="1277">
        <v>707870525</v>
      </c>
      <c r="CE41" s="1277">
        <f t="shared" si="27"/>
        <v>1484240</v>
      </c>
      <c r="CF41" s="1277">
        <f t="shared" si="28"/>
        <v>776369.47499999998</v>
      </c>
      <c r="CG41" s="1277">
        <f t="shared" si="29"/>
        <v>776369.47499999998</v>
      </c>
      <c r="CH41" s="1277">
        <f t="shared" si="30"/>
        <v>707870.52500000002</v>
      </c>
    </row>
    <row r="42" spans="1:86" ht="15" x14ac:dyDescent="0.35">
      <c r="A42" s="922" t="s">
        <v>976</v>
      </c>
      <c r="B42" s="923" t="s">
        <v>550</v>
      </c>
      <c r="C42" s="924">
        <v>0</v>
      </c>
      <c r="D42" s="924">
        <v>347866</v>
      </c>
      <c r="E42" s="924">
        <v>347866</v>
      </c>
      <c r="F42" s="924">
        <v>0</v>
      </c>
      <c r="G42" s="924">
        <v>347866</v>
      </c>
      <c r="H42" s="925">
        <f t="shared" si="2"/>
        <v>347.86599999999999</v>
      </c>
      <c r="I42" s="925">
        <f t="shared" si="3"/>
        <v>347.86599999999999</v>
      </c>
      <c r="J42" s="925">
        <f t="shared" si="4"/>
        <v>0</v>
      </c>
      <c r="K42" s="925">
        <f t="shared" si="5"/>
        <v>347.86599999999999</v>
      </c>
      <c r="O42" s="923" t="s">
        <v>363</v>
      </c>
      <c r="P42" s="924">
        <v>9122744</v>
      </c>
      <c r="Q42" s="925">
        <f t="shared" si="6"/>
        <v>9122.7440000000006</v>
      </c>
      <c r="S42" s="923" t="s">
        <v>550</v>
      </c>
      <c r="T42" s="924">
        <v>695732</v>
      </c>
      <c r="U42" s="924">
        <v>695732</v>
      </c>
      <c r="V42" s="924">
        <v>695732</v>
      </c>
      <c r="W42" s="924">
        <v>0</v>
      </c>
      <c r="X42" s="984">
        <f t="shared" si="7"/>
        <v>695.73199999999997</v>
      </c>
      <c r="Y42" s="984">
        <f t="shared" si="8"/>
        <v>695.73199999999997</v>
      </c>
      <c r="Z42" s="984">
        <f t="shared" si="9"/>
        <v>695.73199999999997</v>
      </c>
      <c r="AA42" s="984">
        <f t="shared" si="10"/>
        <v>0</v>
      </c>
      <c r="AC42" s="1276" t="s">
        <v>357</v>
      </c>
      <c r="AD42" s="1277">
        <v>189001691</v>
      </c>
      <c r="AE42" s="1278">
        <f t="shared" si="11"/>
        <v>189001.69099999999</v>
      </c>
      <c r="AG42" s="1276" t="s">
        <v>549</v>
      </c>
      <c r="AH42" s="1277">
        <v>13108000</v>
      </c>
      <c r="AI42" s="1277">
        <v>13107207</v>
      </c>
      <c r="AJ42" s="1277">
        <v>13107207</v>
      </c>
      <c r="AK42" s="1277">
        <v>793</v>
      </c>
      <c r="AL42" s="1277">
        <f t="shared" si="12"/>
        <v>13108</v>
      </c>
      <c r="AM42" s="1277">
        <f t="shared" si="13"/>
        <v>13107.207</v>
      </c>
      <c r="AN42" s="1277">
        <f t="shared" si="14"/>
        <v>13107.207</v>
      </c>
      <c r="AO42" s="1277">
        <f t="shared" si="15"/>
        <v>0.79300000000000004</v>
      </c>
      <c r="AR42" s="1276" t="s">
        <v>362</v>
      </c>
      <c r="AS42" s="1277">
        <v>100300672</v>
      </c>
      <c r="AT42" s="1277">
        <f t="shared" si="16"/>
        <v>100300.67200000001</v>
      </c>
      <c r="AV42" s="1276" t="s">
        <v>549</v>
      </c>
      <c r="AW42" s="1277">
        <v>13108000</v>
      </c>
      <c r="AX42" s="1435">
        <v>13107207</v>
      </c>
      <c r="AY42" s="1435">
        <v>13107207</v>
      </c>
      <c r="AZ42" s="1435">
        <v>793</v>
      </c>
      <c r="BA42" s="1278">
        <f t="shared" si="17"/>
        <v>13108</v>
      </c>
      <c r="BB42" s="1278">
        <f t="shared" si="18"/>
        <v>13107.207</v>
      </c>
      <c r="BC42" s="1278">
        <f t="shared" si="19"/>
        <v>13107.207</v>
      </c>
      <c r="BD42" s="1278">
        <f t="shared" si="20"/>
        <v>0.79300000000000004</v>
      </c>
      <c r="BG42" s="1276" t="s">
        <v>363</v>
      </c>
      <c r="BH42" s="1277">
        <v>9155283</v>
      </c>
      <c r="BI42" s="1277">
        <f t="shared" si="21"/>
        <v>9155.2829999999994</v>
      </c>
      <c r="BK42" s="1276" t="s">
        <v>549</v>
      </c>
      <c r="BL42" s="1277">
        <v>13108000</v>
      </c>
      <c r="BM42" s="1277">
        <v>13107207</v>
      </c>
      <c r="BN42" s="1277">
        <v>13107207</v>
      </c>
      <c r="BO42" s="1277">
        <v>793</v>
      </c>
      <c r="BP42" s="1277">
        <f t="shared" si="22"/>
        <v>13108</v>
      </c>
      <c r="BQ42" s="1277">
        <f t="shared" si="23"/>
        <v>13107.207</v>
      </c>
      <c r="BR42" s="1277">
        <f t="shared" si="24"/>
        <v>13107.207</v>
      </c>
      <c r="BS42" s="1277">
        <f t="shared" si="25"/>
        <v>0.79300000000000004</v>
      </c>
      <c r="BV42" s="1276" t="s">
        <v>553</v>
      </c>
      <c r="BW42" s="1435">
        <v>385775022</v>
      </c>
      <c r="BX42" s="1585">
        <f t="shared" si="26"/>
        <v>385775.022</v>
      </c>
      <c r="BZ42" s="1276" t="s">
        <v>549</v>
      </c>
      <c r="CA42" s="1277">
        <v>26282100</v>
      </c>
      <c r="CB42" s="1277">
        <v>26281307</v>
      </c>
      <c r="CC42" s="1277">
        <v>26281307</v>
      </c>
      <c r="CD42" s="1277">
        <v>793</v>
      </c>
      <c r="CE42" s="1277">
        <f t="shared" si="27"/>
        <v>26282.1</v>
      </c>
      <c r="CF42" s="1277">
        <f t="shared" si="28"/>
        <v>26281.307000000001</v>
      </c>
      <c r="CG42" s="1277">
        <f t="shared" si="29"/>
        <v>26281.307000000001</v>
      </c>
      <c r="CH42" s="1277">
        <f t="shared" si="30"/>
        <v>0.79300000000000004</v>
      </c>
    </row>
    <row r="43" spans="1:86" ht="15" x14ac:dyDescent="0.35">
      <c r="A43" s="922" t="s">
        <v>976</v>
      </c>
      <c r="B43" s="923" t="s">
        <v>868</v>
      </c>
      <c r="C43" s="924">
        <v>0</v>
      </c>
      <c r="D43" s="924">
        <v>110070000</v>
      </c>
      <c r="E43" s="924">
        <v>0</v>
      </c>
      <c r="F43" s="924">
        <v>110070000</v>
      </c>
      <c r="G43" s="924">
        <v>0</v>
      </c>
      <c r="H43" s="925">
        <f t="shared" si="2"/>
        <v>110070</v>
      </c>
      <c r="I43" s="925">
        <f t="shared" si="3"/>
        <v>0</v>
      </c>
      <c r="J43" s="925">
        <f t="shared" si="4"/>
        <v>110070</v>
      </c>
      <c r="K43" s="925">
        <f t="shared" si="5"/>
        <v>0</v>
      </c>
      <c r="O43" s="923" t="s">
        <v>365</v>
      </c>
      <c r="P43" s="924">
        <v>135483642</v>
      </c>
      <c r="Q43" s="925">
        <f t="shared" si="6"/>
        <v>135483.64199999999</v>
      </c>
      <c r="S43" s="923" t="s">
        <v>868</v>
      </c>
      <c r="T43" s="924">
        <v>110070000</v>
      </c>
      <c r="U43" s="924">
        <v>0</v>
      </c>
      <c r="V43" s="924">
        <v>0</v>
      </c>
      <c r="W43" s="924">
        <v>110070000</v>
      </c>
      <c r="X43" s="984">
        <f t="shared" si="7"/>
        <v>110070</v>
      </c>
      <c r="Y43" s="984">
        <f t="shared" si="8"/>
        <v>0</v>
      </c>
      <c r="Z43" s="984">
        <f t="shared" si="9"/>
        <v>0</v>
      </c>
      <c r="AA43" s="984">
        <f t="shared" si="10"/>
        <v>110070</v>
      </c>
      <c r="AC43" s="1276" t="s">
        <v>358</v>
      </c>
      <c r="AD43" s="1277">
        <v>31954843</v>
      </c>
      <c r="AE43" s="1278">
        <f t="shared" si="11"/>
        <v>31954.843000000001</v>
      </c>
      <c r="AG43" s="1276" t="s">
        <v>550</v>
      </c>
      <c r="AH43" s="1277">
        <v>1587732</v>
      </c>
      <c r="AI43" s="1277">
        <v>1043598</v>
      </c>
      <c r="AJ43" s="1277">
        <v>1043598</v>
      </c>
      <c r="AK43" s="1277">
        <v>544134</v>
      </c>
      <c r="AL43" s="1277">
        <f t="shared" si="12"/>
        <v>1587.732</v>
      </c>
      <c r="AM43" s="1277">
        <f t="shared" si="13"/>
        <v>1043.598</v>
      </c>
      <c r="AN43" s="1277">
        <f t="shared" si="14"/>
        <v>1043.598</v>
      </c>
      <c r="AO43" s="1277">
        <f t="shared" si="15"/>
        <v>544.13400000000001</v>
      </c>
      <c r="AR43" s="1276" t="s">
        <v>557</v>
      </c>
      <c r="AS43" s="1277">
        <v>89302824</v>
      </c>
      <c r="AT43" s="1277">
        <f t="shared" si="16"/>
        <v>89302.823999999993</v>
      </c>
      <c r="AV43" s="1276" t="s">
        <v>550</v>
      </c>
      <c r="AW43" s="1277">
        <v>1587732</v>
      </c>
      <c r="AX43" s="1435">
        <v>1391464</v>
      </c>
      <c r="AY43" s="1435">
        <v>1391464</v>
      </c>
      <c r="AZ43" s="1435">
        <v>196268</v>
      </c>
      <c r="BA43" s="1278">
        <f t="shared" si="17"/>
        <v>1587.732</v>
      </c>
      <c r="BB43" s="1278">
        <f t="shared" si="18"/>
        <v>1391.4639999999999</v>
      </c>
      <c r="BC43" s="1278">
        <f t="shared" si="19"/>
        <v>1391.4639999999999</v>
      </c>
      <c r="BD43" s="1278">
        <f t="shared" si="20"/>
        <v>196.268</v>
      </c>
      <c r="BG43" s="1276" t="s">
        <v>365</v>
      </c>
      <c r="BH43" s="1277">
        <v>291375775</v>
      </c>
      <c r="BI43" s="1277">
        <f t="shared" si="21"/>
        <v>291375.77500000002</v>
      </c>
      <c r="BK43" s="1276" t="s">
        <v>550</v>
      </c>
      <c r="BL43" s="1277">
        <v>3674928</v>
      </c>
      <c r="BM43" s="1277">
        <v>1739330</v>
      </c>
      <c r="BN43" s="1277">
        <v>1739330</v>
      </c>
      <c r="BO43" s="1277">
        <v>1935598</v>
      </c>
      <c r="BP43" s="1277">
        <f t="shared" si="22"/>
        <v>3674.9279999999999</v>
      </c>
      <c r="BQ43" s="1277">
        <f t="shared" si="23"/>
        <v>1739.33</v>
      </c>
      <c r="BR43" s="1277">
        <f t="shared" si="24"/>
        <v>1739.33</v>
      </c>
      <c r="BS43" s="1277">
        <f t="shared" si="25"/>
        <v>1935.598</v>
      </c>
      <c r="BV43" s="1276" t="s">
        <v>554</v>
      </c>
      <c r="BW43" s="1435">
        <v>198303348</v>
      </c>
      <c r="BX43" s="1585">
        <f t="shared" si="26"/>
        <v>198303.348</v>
      </c>
      <c r="BZ43" s="1276" t="s">
        <v>550</v>
      </c>
      <c r="CA43" s="1277">
        <v>3674928</v>
      </c>
      <c r="CB43" s="1277">
        <v>2088935</v>
      </c>
      <c r="CC43" s="1277">
        <v>2088935</v>
      </c>
      <c r="CD43" s="1277">
        <v>1585993</v>
      </c>
      <c r="CE43" s="1277">
        <f t="shared" si="27"/>
        <v>3674.9279999999999</v>
      </c>
      <c r="CF43" s="1277">
        <f t="shared" si="28"/>
        <v>2088.9349999999999</v>
      </c>
      <c r="CG43" s="1277">
        <f t="shared" si="29"/>
        <v>2088.9349999999999</v>
      </c>
      <c r="CH43" s="1277">
        <f t="shared" si="30"/>
        <v>1585.9929999999999</v>
      </c>
    </row>
    <row r="44" spans="1:86" ht="15" x14ac:dyDescent="0.35">
      <c r="A44" s="922" t="s">
        <v>975</v>
      </c>
      <c r="B44" s="923" t="s">
        <v>356</v>
      </c>
      <c r="C44" s="924">
        <v>0</v>
      </c>
      <c r="D44" s="924">
        <v>578580000</v>
      </c>
      <c r="E44" s="924">
        <v>38501917</v>
      </c>
      <c r="F44" s="924">
        <v>540078083</v>
      </c>
      <c r="G44" s="924">
        <v>38501917</v>
      </c>
      <c r="H44" s="925">
        <f t="shared" si="2"/>
        <v>578580</v>
      </c>
      <c r="I44" s="925">
        <f t="shared" si="3"/>
        <v>38501.917000000001</v>
      </c>
      <c r="J44" s="925">
        <f t="shared" si="4"/>
        <v>540078.08299999998</v>
      </c>
      <c r="K44" s="925">
        <f t="shared" si="5"/>
        <v>38501.917000000001</v>
      </c>
      <c r="O44" s="923" t="s">
        <v>366</v>
      </c>
      <c r="P44" s="924">
        <v>6186334</v>
      </c>
      <c r="Q44" s="925">
        <f t="shared" si="6"/>
        <v>6186.3339999999998</v>
      </c>
      <c r="S44" s="923" t="s">
        <v>356</v>
      </c>
      <c r="T44" s="924">
        <v>578580000</v>
      </c>
      <c r="U44" s="924">
        <v>85328805</v>
      </c>
      <c r="V44" s="924">
        <v>85328805</v>
      </c>
      <c r="W44" s="924">
        <v>493251195</v>
      </c>
      <c r="X44" s="984">
        <f t="shared" si="7"/>
        <v>578580</v>
      </c>
      <c r="Y44" s="984">
        <f t="shared" si="8"/>
        <v>85328.804999999993</v>
      </c>
      <c r="Z44" s="984">
        <f t="shared" si="9"/>
        <v>85328.804999999993</v>
      </c>
      <c r="AA44" s="984">
        <f t="shared" si="10"/>
        <v>493251.19500000001</v>
      </c>
      <c r="AC44" s="1276" t="s">
        <v>555</v>
      </c>
      <c r="AD44" s="1277">
        <v>19939399</v>
      </c>
      <c r="AE44" s="1278">
        <f t="shared" si="11"/>
        <v>19939.399000000001</v>
      </c>
      <c r="AG44" s="1276" t="s">
        <v>868</v>
      </c>
      <c r="AH44" s="1277">
        <v>110070000</v>
      </c>
      <c r="AI44" s="1277">
        <v>0</v>
      </c>
      <c r="AJ44" s="1277">
        <v>0</v>
      </c>
      <c r="AK44" s="1277">
        <v>110070000</v>
      </c>
      <c r="AL44" s="1277">
        <f t="shared" si="12"/>
        <v>110070</v>
      </c>
      <c r="AM44" s="1277">
        <f t="shared" si="13"/>
        <v>0</v>
      </c>
      <c r="AN44" s="1277">
        <f t="shared" si="14"/>
        <v>0</v>
      </c>
      <c r="AO44" s="1277">
        <f t="shared" si="15"/>
        <v>110070</v>
      </c>
      <c r="AR44" s="1276" t="s">
        <v>558</v>
      </c>
      <c r="AS44" s="1277">
        <v>85856529</v>
      </c>
      <c r="AT44" s="1277">
        <f t="shared" si="16"/>
        <v>85856.528999999995</v>
      </c>
      <c r="AV44" s="1276" t="s">
        <v>868</v>
      </c>
      <c r="AW44" s="1277">
        <v>110070000</v>
      </c>
      <c r="AX44" s="1435">
        <v>0</v>
      </c>
      <c r="AY44" s="1435">
        <v>0</v>
      </c>
      <c r="AZ44" s="1435">
        <v>110070000</v>
      </c>
      <c r="BA44" s="1278">
        <f t="shared" si="17"/>
        <v>110070</v>
      </c>
      <c r="BB44" s="1278">
        <f t="shared" si="18"/>
        <v>0</v>
      </c>
      <c r="BC44" s="1278">
        <f t="shared" si="19"/>
        <v>0</v>
      </c>
      <c r="BD44" s="1278">
        <f t="shared" si="20"/>
        <v>110070</v>
      </c>
      <c r="BG44" s="1276" t="s">
        <v>368</v>
      </c>
      <c r="BH44" s="1277">
        <v>2859421</v>
      </c>
      <c r="BI44" s="1277">
        <f t="shared" si="21"/>
        <v>2859.4209999999998</v>
      </c>
      <c r="BK44" s="1276" t="s">
        <v>868</v>
      </c>
      <c r="BL44" s="1277">
        <v>110070000</v>
      </c>
      <c r="BM44" s="1277">
        <v>0</v>
      </c>
      <c r="BN44" s="1277">
        <v>0</v>
      </c>
      <c r="BO44" s="1277">
        <v>110070000</v>
      </c>
      <c r="BP44" s="1277">
        <f t="shared" si="22"/>
        <v>110070</v>
      </c>
      <c r="BQ44" s="1277">
        <f t="shared" si="23"/>
        <v>0</v>
      </c>
      <c r="BR44" s="1277">
        <f t="shared" si="24"/>
        <v>0</v>
      </c>
      <c r="BS44" s="1277">
        <f t="shared" si="25"/>
        <v>110070</v>
      </c>
      <c r="BV44" s="1276" t="s">
        <v>357</v>
      </c>
      <c r="BW44" s="1435">
        <v>187471674</v>
      </c>
      <c r="BX44" s="1585">
        <f t="shared" si="26"/>
        <v>187471.674</v>
      </c>
      <c r="BZ44" s="1276" t="s">
        <v>868</v>
      </c>
      <c r="CA44" s="1277">
        <v>110070000</v>
      </c>
      <c r="CB44" s="1277">
        <v>0</v>
      </c>
      <c r="CC44" s="1277">
        <v>0</v>
      </c>
      <c r="CD44" s="1277">
        <v>110070000</v>
      </c>
      <c r="CE44" s="1277">
        <f t="shared" si="27"/>
        <v>110070</v>
      </c>
      <c r="CF44" s="1277">
        <f t="shared" si="28"/>
        <v>0</v>
      </c>
      <c r="CG44" s="1277">
        <f t="shared" si="29"/>
        <v>0</v>
      </c>
      <c r="CH44" s="1277">
        <f t="shared" si="30"/>
        <v>110070</v>
      </c>
    </row>
    <row r="45" spans="1:86" ht="15" x14ac:dyDescent="0.35">
      <c r="A45" s="922" t="s">
        <v>976</v>
      </c>
      <c r="B45" s="923" t="s">
        <v>551</v>
      </c>
      <c r="C45" s="924">
        <v>0</v>
      </c>
      <c r="D45" s="924">
        <v>42160000</v>
      </c>
      <c r="E45" s="924">
        <v>0</v>
      </c>
      <c r="F45" s="924">
        <v>42160000</v>
      </c>
      <c r="G45" s="924">
        <v>0</v>
      </c>
      <c r="H45" s="925">
        <f t="shared" si="2"/>
        <v>42160</v>
      </c>
      <c r="I45" s="925">
        <f t="shared" si="3"/>
        <v>0</v>
      </c>
      <c r="J45" s="925">
        <f t="shared" si="4"/>
        <v>42160</v>
      </c>
      <c r="K45" s="925">
        <f t="shared" si="5"/>
        <v>0</v>
      </c>
      <c r="O45" s="923" t="s">
        <v>561</v>
      </c>
      <c r="P45" s="924">
        <v>618205</v>
      </c>
      <c r="Q45" s="925">
        <f t="shared" si="6"/>
        <v>618.20500000000004</v>
      </c>
      <c r="S45" s="923" t="s">
        <v>551</v>
      </c>
      <c r="T45" s="924">
        <v>42160000</v>
      </c>
      <c r="U45" s="924">
        <v>8019053</v>
      </c>
      <c r="V45" s="924">
        <v>8019053</v>
      </c>
      <c r="W45" s="924">
        <v>34140947</v>
      </c>
      <c r="X45" s="984">
        <f t="shared" si="7"/>
        <v>42160</v>
      </c>
      <c r="Y45" s="984">
        <f t="shared" si="8"/>
        <v>8019.0529999999999</v>
      </c>
      <c r="Z45" s="984">
        <f t="shared" si="9"/>
        <v>8019.0529999999999</v>
      </c>
      <c r="AA45" s="984">
        <f t="shared" si="10"/>
        <v>34140.947</v>
      </c>
      <c r="AC45" s="1276" t="s">
        <v>556</v>
      </c>
      <c r="AD45" s="1277">
        <v>3430789</v>
      </c>
      <c r="AE45" s="1278">
        <f t="shared" si="11"/>
        <v>3430.7890000000002</v>
      </c>
      <c r="AG45" s="1276" t="s">
        <v>356</v>
      </c>
      <c r="AH45" s="1277">
        <v>578580000</v>
      </c>
      <c r="AI45" s="1277">
        <v>141140512</v>
      </c>
      <c r="AJ45" s="1277">
        <v>141140512</v>
      </c>
      <c r="AK45" s="1277">
        <v>437439488</v>
      </c>
      <c r="AL45" s="1277">
        <f t="shared" si="12"/>
        <v>578580</v>
      </c>
      <c r="AM45" s="1277">
        <f t="shared" si="13"/>
        <v>141140.51199999999</v>
      </c>
      <c r="AN45" s="1277">
        <f t="shared" si="14"/>
        <v>141140.51199999999</v>
      </c>
      <c r="AO45" s="1277">
        <f t="shared" si="15"/>
        <v>437439.48800000001</v>
      </c>
      <c r="AR45" s="1276" t="s">
        <v>559</v>
      </c>
      <c r="AS45" s="1277">
        <v>3446295</v>
      </c>
      <c r="AT45" s="1277">
        <f t="shared" si="16"/>
        <v>3446.2950000000001</v>
      </c>
      <c r="AV45" s="1276" t="s">
        <v>356</v>
      </c>
      <c r="AW45" s="1277">
        <v>578580000</v>
      </c>
      <c r="AX45" s="1435">
        <v>184793720</v>
      </c>
      <c r="AY45" s="1435">
        <v>184793720</v>
      </c>
      <c r="AZ45" s="1435">
        <v>393786280</v>
      </c>
      <c r="BA45" s="1278">
        <f t="shared" si="17"/>
        <v>578580</v>
      </c>
      <c r="BB45" s="1278">
        <f t="shared" si="18"/>
        <v>184793.72</v>
      </c>
      <c r="BC45" s="1278">
        <f t="shared" si="19"/>
        <v>184793.72</v>
      </c>
      <c r="BD45" s="1278">
        <f t="shared" si="20"/>
        <v>393786.28</v>
      </c>
      <c r="BG45" s="1276" t="s">
        <v>369</v>
      </c>
      <c r="BH45" s="1277">
        <v>46118</v>
      </c>
      <c r="BI45" s="1277">
        <f t="shared" si="21"/>
        <v>46.118000000000002</v>
      </c>
      <c r="BK45" s="1276" t="s">
        <v>356</v>
      </c>
      <c r="BL45" s="1277">
        <v>578580000</v>
      </c>
      <c r="BM45" s="1277">
        <v>228413289</v>
      </c>
      <c r="BN45" s="1277">
        <v>228413289</v>
      </c>
      <c r="BO45" s="1277">
        <v>350166711</v>
      </c>
      <c r="BP45" s="1277">
        <f t="shared" si="22"/>
        <v>578580</v>
      </c>
      <c r="BQ45" s="1277">
        <f t="shared" si="23"/>
        <v>228413.28899999999</v>
      </c>
      <c r="BR45" s="1277">
        <f t="shared" si="24"/>
        <v>228413.28899999999</v>
      </c>
      <c r="BS45" s="1277">
        <f t="shared" si="25"/>
        <v>350166.71100000001</v>
      </c>
      <c r="BV45" s="1276" t="s">
        <v>358</v>
      </c>
      <c r="BW45" s="1435">
        <v>38428054</v>
      </c>
      <c r="BX45" s="1585">
        <f t="shared" si="26"/>
        <v>38428.053999999996</v>
      </c>
      <c r="BZ45" s="1276" t="s">
        <v>356</v>
      </c>
      <c r="CA45" s="1277">
        <v>578580000</v>
      </c>
      <c r="CB45" s="1277">
        <v>290059637</v>
      </c>
      <c r="CC45" s="1277">
        <v>290059637</v>
      </c>
      <c r="CD45" s="1277">
        <v>288520363</v>
      </c>
      <c r="CE45" s="1277">
        <f t="shared" si="27"/>
        <v>578580</v>
      </c>
      <c r="CF45" s="1277">
        <f t="shared" si="28"/>
        <v>290059.63699999999</v>
      </c>
      <c r="CG45" s="1277">
        <f t="shared" si="29"/>
        <v>290059.63699999999</v>
      </c>
      <c r="CH45" s="1277">
        <f t="shared" si="30"/>
        <v>288520.36300000001</v>
      </c>
    </row>
    <row r="46" spans="1:86" ht="15" x14ac:dyDescent="0.35">
      <c r="A46" s="922" t="s">
        <v>976</v>
      </c>
      <c r="B46" s="923" t="s">
        <v>552</v>
      </c>
      <c r="C46" s="924">
        <v>0</v>
      </c>
      <c r="D46" s="924">
        <v>536420000</v>
      </c>
      <c r="E46" s="924">
        <v>38501917</v>
      </c>
      <c r="F46" s="924">
        <v>497918083</v>
      </c>
      <c r="G46" s="924">
        <v>38501917</v>
      </c>
      <c r="H46" s="925">
        <f t="shared" si="2"/>
        <v>536420</v>
      </c>
      <c r="I46" s="925">
        <f t="shared" si="3"/>
        <v>38501.917000000001</v>
      </c>
      <c r="J46" s="925">
        <f t="shared" si="4"/>
        <v>497918.08299999998</v>
      </c>
      <c r="K46" s="925">
        <f t="shared" si="5"/>
        <v>38501.917000000001</v>
      </c>
      <c r="O46" s="923" t="s">
        <v>367</v>
      </c>
      <c r="P46" s="924">
        <v>5568129</v>
      </c>
      <c r="Q46" s="925">
        <f t="shared" si="6"/>
        <v>5568.1289999999999</v>
      </c>
      <c r="S46" s="923" t="s">
        <v>552</v>
      </c>
      <c r="T46" s="924">
        <v>536420000</v>
      </c>
      <c r="U46" s="924">
        <v>77309752</v>
      </c>
      <c r="V46" s="924">
        <v>77309752</v>
      </c>
      <c r="W46" s="924">
        <v>459110248</v>
      </c>
      <c r="X46" s="984">
        <f t="shared" si="7"/>
        <v>536420</v>
      </c>
      <c r="Y46" s="984">
        <f t="shared" si="8"/>
        <v>77309.751999999993</v>
      </c>
      <c r="Z46" s="984">
        <f t="shared" si="9"/>
        <v>77309.751999999993</v>
      </c>
      <c r="AA46" s="984">
        <f t="shared" si="10"/>
        <v>459110.24800000002</v>
      </c>
      <c r="AC46" s="1276" t="s">
        <v>596</v>
      </c>
      <c r="AD46" s="1277">
        <v>8584655</v>
      </c>
      <c r="AE46" s="1278">
        <f t="shared" si="11"/>
        <v>8584.6550000000007</v>
      </c>
      <c r="AG46" s="1276" t="s">
        <v>551</v>
      </c>
      <c r="AH46" s="1277">
        <v>42160000</v>
      </c>
      <c r="AI46" s="1277">
        <v>8019053</v>
      </c>
      <c r="AJ46" s="1277">
        <v>8019053</v>
      </c>
      <c r="AK46" s="1277">
        <v>34140947</v>
      </c>
      <c r="AL46" s="1277">
        <f t="shared" si="12"/>
        <v>42160</v>
      </c>
      <c r="AM46" s="1277">
        <f t="shared" si="13"/>
        <v>8019.0529999999999</v>
      </c>
      <c r="AN46" s="1277">
        <f t="shared" si="14"/>
        <v>8019.0529999999999</v>
      </c>
      <c r="AO46" s="1277">
        <f t="shared" si="15"/>
        <v>34140.947</v>
      </c>
      <c r="AR46" s="1276" t="s">
        <v>363</v>
      </c>
      <c r="AS46" s="1277">
        <v>10997848</v>
      </c>
      <c r="AT46" s="1277">
        <f t="shared" si="16"/>
        <v>10997.848</v>
      </c>
      <c r="AV46" s="1276" t="s">
        <v>551</v>
      </c>
      <c r="AW46" s="1277">
        <v>42160000</v>
      </c>
      <c r="AX46" s="1435">
        <v>12108335</v>
      </c>
      <c r="AY46" s="1435">
        <v>12108335</v>
      </c>
      <c r="AZ46" s="1435">
        <v>30051665</v>
      </c>
      <c r="BA46" s="1278">
        <f t="shared" si="17"/>
        <v>42160</v>
      </c>
      <c r="BB46" s="1278">
        <f t="shared" si="18"/>
        <v>12108.334999999999</v>
      </c>
      <c r="BC46" s="1278">
        <f t="shared" si="19"/>
        <v>12108.334999999999</v>
      </c>
      <c r="BD46" s="1278">
        <f t="shared" si="20"/>
        <v>30051.665000000001</v>
      </c>
      <c r="BG46" s="1276" t="s">
        <v>370</v>
      </c>
      <c r="BH46" s="1277">
        <v>159040</v>
      </c>
      <c r="BI46" s="1277">
        <f t="shared" si="21"/>
        <v>159.04</v>
      </c>
      <c r="BK46" s="1276" t="s">
        <v>551</v>
      </c>
      <c r="BL46" s="1277">
        <v>42160000</v>
      </c>
      <c r="BM46" s="1277">
        <v>16197617</v>
      </c>
      <c r="BN46" s="1277">
        <v>16197617</v>
      </c>
      <c r="BO46" s="1277">
        <v>25962383</v>
      </c>
      <c r="BP46" s="1277">
        <f t="shared" si="22"/>
        <v>42160</v>
      </c>
      <c r="BQ46" s="1277">
        <f t="shared" si="23"/>
        <v>16197.617</v>
      </c>
      <c r="BR46" s="1277">
        <f t="shared" si="24"/>
        <v>16197.617</v>
      </c>
      <c r="BS46" s="1277">
        <f t="shared" si="25"/>
        <v>25962.383000000002</v>
      </c>
      <c r="BV46" s="1276" t="s">
        <v>555</v>
      </c>
      <c r="BW46" s="1435">
        <v>22000018</v>
      </c>
      <c r="BX46" s="1585">
        <f t="shared" si="26"/>
        <v>22000.018</v>
      </c>
      <c r="BZ46" s="1276" t="s">
        <v>551</v>
      </c>
      <c r="CA46" s="1277">
        <v>42160000</v>
      </c>
      <c r="CB46" s="1277">
        <v>20257897</v>
      </c>
      <c r="CC46" s="1277">
        <v>20257897</v>
      </c>
      <c r="CD46" s="1277">
        <v>21902103</v>
      </c>
      <c r="CE46" s="1277">
        <f t="shared" si="27"/>
        <v>42160</v>
      </c>
      <c r="CF46" s="1277">
        <f t="shared" si="28"/>
        <v>20257.897000000001</v>
      </c>
      <c r="CG46" s="1277">
        <f t="shared" si="29"/>
        <v>20257.897000000001</v>
      </c>
      <c r="CH46" s="1277">
        <f t="shared" si="30"/>
        <v>21902.102999999999</v>
      </c>
    </row>
    <row r="47" spans="1:86" ht="15" x14ac:dyDescent="0.35">
      <c r="A47" s="922" t="s">
        <v>975</v>
      </c>
      <c r="B47" s="923" t="s">
        <v>553</v>
      </c>
      <c r="C47" s="924">
        <v>0</v>
      </c>
      <c r="D47" s="924">
        <v>1425280000</v>
      </c>
      <c r="E47" s="924">
        <v>0</v>
      </c>
      <c r="F47" s="924">
        <v>1425280000</v>
      </c>
      <c r="G47" s="924">
        <v>0</v>
      </c>
      <c r="H47" s="925">
        <f t="shared" si="2"/>
        <v>1425280</v>
      </c>
      <c r="I47" s="925">
        <f t="shared" si="3"/>
        <v>0</v>
      </c>
      <c r="J47" s="925">
        <f t="shared" si="4"/>
        <v>1425280</v>
      </c>
      <c r="K47" s="925">
        <f t="shared" si="5"/>
        <v>0</v>
      </c>
      <c r="O47" s="923" t="s">
        <v>368</v>
      </c>
      <c r="P47" s="924">
        <v>4226611</v>
      </c>
      <c r="Q47" s="925">
        <f t="shared" si="6"/>
        <v>4226.6109999999999</v>
      </c>
      <c r="S47" s="923" t="s">
        <v>553</v>
      </c>
      <c r="T47" s="924">
        <v>1425280000</v>
      </c>
      <c r="U47" s="924">
        <v>0</v>
      </c>
      <c r="V47" s="924">
        <v>0</v>
      </c>
      <c r="W47" s="924">
        <v>1425280000</v>
      </c>
      <c r="X47" s="984">
        <f t="shared" si="7"/>
        <v>1425280</v>
      </c>
      <c r="Y47" s="984">
        <f t="shared" si="8"/>
        <v>0</v>
      </c>
      <c r="Z47" s="984">
        <f t="shared" si="9"/>
        <v>0</v>
      </c>
      <c r="AA47" s="984">
        <f t="shared" si="10"/>
        <v>1425280</v>
      </c>
      <c r="AC47" s="1276" t="s">
        <v>359</v>
      </c>
      <c r="AD47" s="1277">
        <v>8854892</v>
      </c>
      <c r="AE47" s="1278">
        <f t="shared" si="11"/>
        <v>8854.8919999999998</v>
      </c>
      <c r="AG47" s="1276" t="s">
        <v>552</v>
      </c>
      <c r="AH47" s="1277">
        <v>536420000</v>
      </c>
      <c r="AI47" s="1277">
        <v>133121459</v>
      </c>
      <c r="AJ47" s="1277">
        <v>133121459</v>
      </c>
      <c r="AK47" s="1277">
        <v>403298541</v>
      </c>
      <c r="AL47" s="1277">
        <f t="shared" si="12"/>
        <v>536420</v>
      </c>
      <c r="AM47" s="1277">
        <f t="shared" si="13"/>
        <v>133121.459</v>
      </c>
      <c r="AN47" s="1277">
        <f t="shared" si="14"/>
        <v>133121.459</v>
      </c>
      <c r="AO47" s="1277">
        <f t="shared" si="15"/>
        <v>403298.54100000003</v>
      </c>
      <c r="AR47" s="1276" t="s">
        <v>365</v>
      </c>
      <c r="AS47" s="1277">
        <v>272454297</v>
      </c>
      <c r="AT47" s="1277">
        <f t="shared" si="16"/>
        <v>272454.29700000002</v>
      </c>
      <c r="AV47" s="1276" t="s">
        <v>552</v>
      </c>
      <c r="AW47" s="1277">
        <v>536420000</v>
      </c>
      <c r="AX47" s="1435">
        <v>172685385</v>
      </c>
      <c r="AY47" s="1435">
        <v>172685385</v>
      </c>
      <c r="AZ47" s="1435">
        <v>363734615</v>
      </c>
      <c r="BA47" s="1278">
        <f t="shared" si="17"/>
        <v>536420</v>
      </c>
      <c r="BB47" s="1278">
        <f t="shared" si="18"/>
        <v>172685.38500000001</v>
      </c>
      <c r="BC47" s="1278">
        <f t="shared" si="19"/>
        <v>172685.38500000001</v>
      </c>
      <c r="BD47" s="1278">
        <f t="shared" si="20"/>
        <v>363734.61499999999</v>
      </c>
      <c r="BG47" s="1276" t="s">
        <v>564</v>
      </c>
      <c r="BH47" s="1277">
        <v>1361360</v>
      </c>
      <c r="BI47" s="1277">
        <f t="shared" si="21"/>
        <v>1361.36</v>
      </c>
      <c r="BK47" s="1276" t="s">
        <v>552</v>
      </c>
      <c r="BL47" s="1277">
        <v>536420000</v>
      </c>
      <c r="BM47" s="1277">
        <v>212215672</v>
      </c>
      <c r="BN47" s="1277">
        <v>212215672</v>
      </c>
      <c r="BO47" s="1277">
        <v>324204328</v>
      </c>
      <c r="BP47" s="1277">
        <f t="shared" si="22"/>
        <v>536420</v>
      </c>
      <c r="BQ47" s="1277">
        <f t="shared" si="23"/>
        <v>212215.67199999999</v>
      </c>
      <c r="BR47" s="1277">
        <f t="shared" si="24"/>
        <v>212215.67199999999</v>
      </c>
      <c r="BS47" s="1277">
        <f t="shared" si="25"/>
        <v>324204.32799999998</v>
      </c>
      <c r="BV47" s="1276" t="s">
        <v>556</v>
      </c>
      <c r="BW47" s="1435">
        <v>3300773</v>
      </c>
      <c r="BX47" s="1585">
        <f t="shared" si="26"/>
        <v>3300.7730000000001</v>
      </c>
      <c r="BZ47" s="1276" t="s">
        <v>552</v>
      </c>
      <c r="CA47" s="1277">
        <v>536420000</v>
      </c>
      <c r="CB47" s="1277">
        <v>269801740</v>
      </c>
      <c r="CC47" s="1277">
        <v>269801740</v>
      </c>
      <c r="CD47" s="1277">
        <v>266618260</v>
      </c>
      <c r="CE47" s="1277">
        <f t="shared" si="27"/>
        <v>536420</v>
      </c>
      <c r="CF47" s="1277">
        <f t="shared" si="28"/>
        <v>269801.74</v>
      </c>
      <c r="CG47" s="1277">
        <f t="shared" si="29"/>
        <v>269801.74</v>
      </c>
      <c r="CH47" s="1277">
        <f t="shared" si="30"/>
        <v>266618.26</v>
      </c>
    </row>
    <row r="48" spans="1:86" ht="15" x14ac:dyDescent="0.35">
      <c r="A48" s="922" t="s">
        <v>976</v>
      </c>
      <c r="B48" s="923" t="s">
        <v>554</v>
      </c>
      <c r="C48" s="924">
        <v>0</v>
      </c>
      <c r="D48" s="924">
        <v>752020000</v>
      </c>
      <c r="E48" s="924">
        <v>0</v>
      </c>
      <c r="F48" s="924">
        <v>752020000</v>
      </c>
      <c r="G48" s="924">
        <v>0</v>
      </c>
      <c r="H48" s="925">
        <f t="shared" si="2"/>
        <v>752020</v>
      </c>
      <c r="I48" s="925">
        <f t="shared" si="3"/>
        <v>0</v>
      </c>
      <c r="J48" s="925">
        <f t="shared" si="4"/>
        <v>752020</v>
      </c>
      <c r="K48" s="925">
        <f t="shared" si="5"/>
        <v>0</v>
      </c>
      <c r="O48" s="923" t="s">
        <v>369</v>
      </c>
      <c r="P48" s="924">
        <v>416786</v>
      </c>
      <c r="Q48" s="925">
        <f t="shared" si="6"/>
        <v>416.786</v>
      </c>
      <c r="S48" s="923" t="s">
        <v>554</v>
      </c>
      <c r="T48" s="924">
        <v>752020000</v>
      </c>
      <c r="U48" s="924">
        <v>0</v>
      </c>
      <c r="V48" s="924">
        <v>0</v>
      </c>
      <c r="W48" s="924">
        <v>752020000</v>
      </c>
      <c r="X48" s="984">
        <f t="shared" si="7"/>
        <v>752020</v>
      </c>
      <c r="Y48" s="984">
        <f t="shared" si="8"/>
        <v>0</v>
      </c>
      <c r="Z48" s="984">
        <f t="shared" si="9"/>
        <v>0</v>
      </c>
      <c r="AA48" s="984">
        <f t="shared" si="10"/>
        <v>752020</v>
      </c>
      <c r="AC48" s="1276" t="s">
        <v>464</v>
      </c>
      <c r="AD48" s="1277">
        <v>8854892</v>
      </c>
      <c r="AE48" s="1278">
        <f t="shared" si="11"/>
        <v>8854.8919999999998</v>
      </c>
      <c r="AG48" s="1276" t="s">
        <v>553</v>
      </c>
      <c r="AH48" s="1277">
        <v>1425280000</v>
      </c>
      <c r="AI48" s="1277">
        <v>383516024</v>
      </c>
      <c r="AJ48" s="1277">
        <v>383516024</v>
      </c>
      <c r="AK48" s="1277">
        <v>1041763976</v>
      </c>
      <c r="AL48" s="1277">
        <f t="shared" si="12"/>
        <v>1425280</v>
      </c>
      <c r="AM48" s="1277">
        <f t="shared" si="13"/>
        <v>383516.02399999998</v>
      </c>
      <c r="AN48" s="1277">
        <f t="shared" si="14"/>
        <v>383516.02399999998</v>
      </c>
      <c r="AO48" s="1277">
        <f t="shared" si="15"/>
        <v>1041763.976</v>
      </c>
      <c r="AR48" s="1276" t="s">
        <v>366</v>
      </c>
      <c r="AS48" s="1277">
        <v>130878</v>
      </c>
      <c r="AT48" s="1277">
        <f t="shared" si="16"/>
        <v>130.87799999999999</v>
      </c>
      <c r="AV48" s="1276" t="s">
        <v>553</v>
      </c>
      <c r="AW48" s="1277">
        <v>1425280000</v>
      </c>
      <c r="AX48" s="1435">
        <v>384576330</v>
      </c>
      <c r="AY48" s="1435">
        <v>384576330</v>
      </c>
      <c r="AZ48" s="1435">
        <v>1040703670</v>
      </c>
      <c r="BA48" s="1278">
        <f t="shared" si="17"/>
        <v>1425280</v>
      </c>
      <c r="BB48" s="1278">
        <f t="shared" si="18"/>
        <v>384576.33</v>
      </c>
      <c r="BC48" s="1278">
        <f t="shared" si="19"/>
        <v>384576.33</v>
      </c>
      <c r="BD48" s="1278">
        <f t="shared" si="20"/>
        <v>1040703.67</v>
      </c>
      <c r="BG48" s="1276" t="s">
        <v>566</v>
      </c>
      <c r="BH48" s="1277">
        <v>1024320</v>
      </c>
      <c r="BI48" s="1277">
        <f t="shared" si="21"/>
        <v>1024.32</v>
      </c>
      <c r="BK48" s="1276" t="s">
        <v>553</v>
      </c>
      <c r="BL48" s="1277">
        <v>1425280000</v>
      </c>
      <c r="BM48" s="1277">
        <v>384576330</v>
      </c>
      <c r="BN48" s="1277">
        <v>384576330</v>
      </c>
      <c r="BO48" s="1277">
        <v>1040703670</v>
      </c>
      <c r="BP48" s="1277">
        <f t="shared" si="22"/>
        <v>1425280</v>
      </c>
      <c r="BQ48" s="1277">
        <f t="shared" si="23"/>
        <v>384576.33</v>
      </c>
      <c r="BR48" s="1277">
        <f t="shared" si="24"/>
        <v>384576.33</v>
      </c>
      <c r="BS48" s="1277">
        <f t="shared" si="25"/>
        <v>1040703.67</v>
      </c>
      <c r="BV48" s="1276" t="s">
        <v>596</v>
      </c>
      <c r="BW48" s="1435">
        <v>13127263</v>
      </c>
      <c r="BX48" s="1585">
        <f t="shared" si="26"/>
        <v>13127.263000000001</v>
      </c>
      <c r="BZ48" s="1276" t="s">
        <v>553</v>
      </c>
      <c r="CA48" s="1277">
        <v>1425280000</v>
      </c>
      <c r="CB48" s="1277">
        <v>770351352</v>
      </c>
      <c r="CC48" s="1277">
        <v>770351352</v>
      </c>
      <c r="CD48" s="1277">
        <v>654928648</v>
      </c>
      <c r="CE48" s="1277">
        <f t="shared" si="27"/>
        <v>1425280</v>
      </c>
      <c r="CF48" s="1277">
        <f t="shared" si="28"/>
        <v>770351.35199999996</v>
      </c>
      <c r="CG48" s="1277">
        <f t="shared" si="29"/>
        <v>770351.35199999996</v>
      </c>
      <c r="CH48" s="1277">
        <f t="shared" si="30"/>
        <v>654928.64800000004</v>
      </c>
    </row>
    <row r="49" spans="1:86" ht="15" x14ac:dyDescent="0.35">
      <c r="A49" s="922" t="s">
        <v>976</v>
      </c>
      <c r="B49" s="923" t="s">
        <v>357</v>
      </c>
      <c r="C49" s="924">
        <v>0</v>
      </c>
      <c r="D49" s="924">
        <v>673260000</v>
      </c>
      <c r="E49" s="924">
        <v>0</v>
      </c>
      <c r="F49" s="924">
        <v>673260000</v>
      </c>
      <c r="G49" s="924">
        <v>0</v>
      </c>
      <c r="H49" s="925">
        <f t="shared" si="2"/>
        <v>673260</v>
      </c>
      <c r="I49" s="925">
        <f t="shared" si="3"/>
        <v>0</v>
      </c>
      <c r="J49" s="925">
        <f t="shared" si="4"/>
        <v>673260</v>
      </c>
      <c r="K49" s="925">
        <f t="shared" si="5"/>
        <v>0</v>
      </c>
      <c r="O49" s="923" t="s">
        <v>780</v>
      </c>
      <c r="P49" s="924">
        <v>314160</v>
      </c>
      <c r="Q49" s="925">
        <f t="shared" si="6"/>
        <v>314.16000000000003</v>
      </c>
      <c r="S49" s="923" t="s">
        <v>357</v>
      </c>
      <c r="T49" s="924">
        <v>673260000</v>
      </c>
      <c r="U49" s="924">
        <v>0</v>
      </c>
      <c r="V49" s="924">
        <v>0</v>
      </c>
      <c r="W49" s="924">
        <v>673260000</v>
      </c>
      <c r="X49" s="984">
        <f t="shared" si="7"/>
        <v>673260</v>
      </c>
      <c r="Y49" s="984">
        <f t="shared" si="8"/>
        <v>0</v>
      </c>
      <c r="Z49" s="984">
        <f t="shared" si="9"/>
        <v>0</v>
      </c>
      <c r="AA49" s="984">
        <f t="shared" si="10"/>
        <v>673260</v>
      </c>
      <c r="AC49" s="1276" t="s">
        <v>362</v>
      </c>
      <c r="AD49" s="1277">
        <v>98346594</v>
      </c>
      <c r="AE49" s="1278">
        <f t="shared" si="11"/>
        <v>98346.593999999997</v>
      </c>
      <c r="AG49" s="1276" t="s">
        <v>554</v>
      </c>
      <c r="AH49" s="1277">
        <v>752020000</v>
      </c>
      <c r="AI49" s="1277">
        <v>194514333</v>
      </c>
      <c r="AJ49" s="1277">
        <v>194514333</v>
      </c>
      <c r="AK49" s="1277">
        <v>557505667</v>
      </c>
      <c r="AL49" s="1277">
        <f t="shared" si="12"/>
        <v>752020</v>
      </c>
      <c r="AM49" s="1277">
        <f t="shared" si="13"/>
        <v>194514.33300000001</v>
      </c>
      <c r="AN49" s="1277">
        <f t="shared" si="14"/>
        <v>194514.33300000001</v>
      </c>
      <c r="AO49" s="1277">
        <f t="shared" si="15"/>
        <v>557505.66700000002</v>
      </c>
      <c r="AR49" s="1276" t="s">
        <v>561</v>
      </c>
      <c r="AS49" s="1277">
        <v>130878</v>
      </c>
      <c r="AT49" s="1277">
        <f t="shared" si="16"/>
        <v>130.87799999999999</v>
      </c>
      <c r="AV49" s="1276" t="s">
        <v>554</v>
      </c>
      <c r="AW49" s="1277">
        <v>752020000</v>
      </c>
      <c r="AX49" s="1435">
        <v>195057166</v>
      </c>
      <c r="AY49" s="1435">
        <v>195057166</v>
      </c>
      <c r="AZ49" s="1435">
        <v>556962834</v>
      </c>
      <c r="BA49" s="1278">
        <f t="shared" si="17"/>
        <v>752020</v>
      </c>
      <c r="BB49" s="1278">
        <f t="shared" si="18"/>
        <v>195057.166</v>
      </c>
      <c r="BC49" s="1278">
        <f t="shared" si="19"/>
        <v>195057.166</v>
      </c>
      <c r="BD49" s="1278">
        <f t="shared" si="20"/>
        <v>556962.83400000003</v>
      </c>
      <c r="BG49" s="1276" t="s">
        <v>567</v>
      </c>
      <c r="BH49" s="1277">
        <v>268583</v>
      </c>
      <c r="BI49" s="1277">
        <f t="shared" si="21"/>
        <v>268.58300000000003</v>
      </c>
      <c r="BK49" s="1276" t="s">
        <v>554</v>
      </c>
      <c r="BL49" s="1277">
        <v>752020000</v>
      </c>
      <c r="BM49" s="1277">
        <v>195057166</v>
      </c>
      <c r="BN49" s="1277">
        <v>195057166</v>
      </c>
      <c r="BO49" s="1277">
        <v>556962834</v>
      </c>
      <c r="BP49" s="1277">
        <f t="shared" si="22"/>
        <v>752020</v>
      </c>
      <c r="BQ49" s="1277">
        <f t="shared" si="23"/>
        <v>195057.166</v>
      </c>
      <c r="BR49" s="1277">
        <f t="shared" si="24"/>
        <v>195057.166</v>
      </c>
      <c r="BS49" s="1277">
        <f t="shared" si="25"/>
        <v>556962.83400000003</v>
      </c>
      <c r="BV49" s="1276" t="s">
        <v>359</v>
      </c>
      <c r="BW49" s="1435">
        <v>9599696</v>
      </c>
      <c r="BX49" s="1585">
        <f t="shared" si="26"/>
        <v>9599.6959999999999</v>
      </c>
      <c r="BZ49" s="1276" t="s">
        <v>554</v>
      </c>
      <c r="CA49" s="1277">
        <v>752020000</v>
      </c>
      <c r="CB49" s="1277">
        <v>393360514</v>
      </c>
      <c r="CC49" s="1277">
        <v>393360514</v>
      </c>
      <c r="CD49" s="1277">
        <v>358659486</v>
      </c>
      <c r="CE49" s="1277">
        <f t="shared" si="27"/>
        <v>752020</v>
      </c>
      <c r="CF49" s="1277">
        <f t="shared" si="28"/>
        <v>393360.51400000002</v>
      </c>
      <c r="CG49" s="1277">
        <f t="shared" si="29"/>
        <v>393360.51400000002</v>
      </c>
      <c r="CH49" s="1277">
        <f t="shared" si="30"/>
        <v>358659.48599999998</v>
      </c>
    </row>
    <row r="50" spans="1:86" ht="15" x14ac:dyDescent="0.35">
      <c r="A50" s="922" t="s">
        <v>975</v>
      </c>
      <c r="B50" s="923" t="s">
        <v>358</v>
      </c>
      <c r="C50" s="924">
        <v>0</v>
      </c>
      <c r="D50" s="924">
        <v>333870506</v>
      </c>
      <c r="E50" s="924">
        <v>27407098</v>
      </c>
      <c r="F50" s="924">
        <v>306463408</v>
      </c>
      <c r="G50" s="924">
        <v>27407098</v>
      </c>
      <c r="H50" s="925">
        <f t="shared" si="2"/>
        <v>333870.50599999999</v>
      </c>
      <c r="I50" s="925">
        <f t="shared" si="3"/>
        <v>27407.098000000002</v>
      </c>
      <c r="J50" s="925">
        <f t="shared" si="4"/>
        <v>306463.408</v>
      </c>
      <c r="K50" s="925">
        <f t="shared" si="5"/>
        <v>27407.098000000002</v>
      </c>
      <c r="O50" s="923" t="s">
        <v>564</v>
      </c>
      <c r="P50" s="924">
        <v>78717</v>
      </c>
      <c r="Q50" s="925">
        <f t="shared" si="6"/>
        <v>78.716999999999999</v>
      </c>
      <c r="S50" s="923" t="s">
        <v>358</v>
      </c>
      <c r="T50" s="924">
        <v>330370500</v>
      </c>
      <c r="U50" s="924">
        <v>57787908</v>
      </c>
      <c r="V50" s="924">
        <v>57787908</v>
      </c>
      <c r="W50" s="924">
        <v>272582592</v>
      </c>
      <c r="X50" s="984">
        <f t="shared" si="7"/>
        <v>330370.5</v>
      </c>
      <c r="Y50" s="984">
        <f t="shared" si="8"/>
        <v>57787.908000000003</v>
      </c>
      <c r="Z50" s="984">
        <f t="shared" si="9"/>
        <v>57787.908000000003</v>
      </c>
      <c r="AA50" s="984">
        <f t="shared" si="10"/>
        <v>272582.592</v>
      </c>
      <c r="AC50" s="1276" t="s">
        <v>557</v>
      </c>
      <c r="AD50" s="1277">
        <v>82890031</v>
      </c>
      <c r="AE50" s="1278">
        <f t="shared" si="11"/>
        <v>82890.031000000003</v>
      </c>
      <c r="AG50" s="1276" t="s">
        <v>357</v>
      </c>
      <c r="AH50" s="1277">
        <v>673260000</v>
      </c>
      <c r="AI50" s="1277">
        <v>189001691</v>
      </c>
      <c r="AJ50" s="1277">
        <v>189001691</v>
      </c>
      <c r="AK50" s="1277">
        <v>484258309</v>
      </c>
      <c r="AL50" s="1277">
        <f t="shared" si="12"/>
        <v>673260</v>
      </c>
      <c r="AM50" s="1277">
        <f t="shared" si="13"/>
        <v>189001.69099999999</v>
      </c>
      <c r="AN50" s="1277">
        <f t="shared" si="14"/>
        <v>189001.69099999999</v>
      </c>
      <c r="AO50" s="1277">
        <f t="shared" si="15"/>
        <v>484258.30900000001</v>
      </c>
      <c r="AR50" s="1276" t="s">
        <v>368</v>
      </c>
      <c r="AS50" s="1277">
        <v>2777341</v>
      </c>
      <c r="AT50" s="1277">
        <f t="shared" si="16"/>
        <v>2777.3409999999999</v>
      </c>
      <c r="AV50" s="1276" t="s">
        <v>357</v>
      </c>
      <c r="AW50" s="1277">
        <v>673260000</v>
      </c>
      <c r="AX50" s="1435">
        <v>189519164</v>
      </c>
      <c r="AY50" s="1435">
        <v>189519164</v>
      </c>
      <c r="AZ50" s="1435">
        <v>483740836</v>
      </c>
      <c r="BA50" s="1278">
        <f t="shared" si="17"/>
        <v>673260</v>
      </c>
      <c r="BB50" s="1278">
        <f t="shared" si="18"/>
        <v>189519.16399999999</v>
      </c>
      <c r="BC50" s="1278">
        <f t="shared" si="19"/>
        <v>189519.16399999999</v>
      </c>
      <c r="BD50" s="1278">
        <f t="shared" si="20"/>
        <v>483740.83600000001</v>
      </c>
      <c r="BG50" s="1276" t="s">
        <v>374</v>
      </c>
      <c r="BH50" s="1277">
        <v>6674313</v>
      </c>
      <c r="BI50" s="1277">
        <f t="shared" si="21"/>
        <v>6674.3130000000001</v>
      </c>
      <c r="BK50" s="1276" t="s">
        <v>357</v>
      </c>
      <c r="BL50" s="1277">
        <v>673260000</v>
      </c>
      <c r="BM50" s="1277">
        <v>189519164</v>
      </c>
      <c r="BN50" s="1277">
        <v>189519164</v>
      </c>
      <c r="BO50" s="1277">
        <v>483740836</v>
      </c>
      <c r="BP50" s="1277">
        <f t="shared" si="22"/>
        <v>673260</v>
      </c>
      <c r="BQ50" s="1277">
        <f t="shared" si="23"/>
        <v>189519.16399999999</v>
      </c>
      <c r="BR50" s="1277">
        <f t="shared" si="24"/>
        <v>189519.16399999999</v>
      </c>
      <c r="BS50" s="1277">
        <f t="shared" si="25"/>
        <v>483740.83600000001</v>
      </c>
      <c r="BV50" s="1276" t="s">
        <v>464</v>
      </c>
      <c r="BW50" s="1435">
        <v>9599696</v>
      </c>
      <c r="BX50" s="1585">
        <f t="shared" si="26"/>
        <v>9599.6959999999999</v>
      </c>
      <c r="BZ50" s="1276" t="s">
        <v>357</v>
      </c>
      <c r="CA50" s="1277">
        <v>673260000</v>
      </c>
      <c r="CB50" s="1277">
        <v>376990838</v>
      </c>
      <c r="CC50" s="1277">
        <v>376990838</v>
      </c>
      <c r="CD50" s="1277">
        <v>296269162</v>
      </c>
      <c r="CE50" s="1277">
        <f t="shared" si="27"/>
        <v>673260</v>
      </c>
      <c r="CF50" s="1277">
        <f t="shared" si="28"/>
        <v>376990.83799999999</v>
      </c>
      <c r="CG50" s="1277">
        <f t="shared" si="29"/>
        <v>376990.83799999999</v>
      </c>
      <c r="CH50" s="1277">
        <f t="shared" si="30"/>
        <v>296269.16200000001</v>
      </c>
    </row>
    <row r="51" spans="1:86" ht="15" x14ac:dyDescent="0.35">
      <c r="A51" s="922" t="s">
        <v>976</v>
      </c>
      <c r="B51" s="923" t="s">
        <v>555</v>
      </c>
      <c r="C51" s="924">
        <v>0</v>
      </c>
      <c r="D51" s="924">
        <v>203143500</v>
      </c>
      <c r="E51" s="924">
        <v>18449201</v>
      </c>
      <c r="F51" s="924">
        <v>184694299</v>
      </c>
      <c r="G51" s="924">
        <v>18449201</v>
      </c>
      <c r="H51" s="925">
        <f t="shared" si="2"/>
        <v>203143.5</v>
      </c>
      <c r="I51" s="925">
        <f t="shared" si="3"/>
        <v>18449.201000000001</v>
      </c>
      <c r="J51" s="925">
        <f t="shared" si="4"/>
        <v>184694.299</v>
      </c>
      <c r="K51" s="925">
        <f t="shared" si="5"/>
        <v>18449.201000000001</v>
      </c>
      <c r="O51" s="923" t="s">
        <v>372</v>
      </c>
      <c r="P51" s="924">
        <v>3416948</v>
      </c>
      <c r="Q51" s="925">
        <f t="shared" si="6"/>
        <v>3416.9479999999999</v>
      </c>
      <c r="S51" s="923" t="s">
        <v>555</v>
      </c>
      <c r="T51" s="924">
        <v>203143500</v>
      </c>
      <c r="U51" s="924">
        <v>36898402</v>
      </c>
      <c r="V51" s="924">
        <v>36898402</v>
      </c>
      <c r="W51" s="924">
        <v>166245098</v>
      </c>
      <c r="X51" s="984">
        <f t="shared" si="7"/>
        <v>203143.5</v>
      </c>
      <c r="Y51" s="984">
        <f t="shared" si="8"/>
        <v>36898.402000000002</v>
      </c>
      <c r="Z51" s="984">
        <f t="shared" si="9"/>
        <v>36898.402000000002</v>
      </c>
      <c r="AA51" s="984">
        <f t="shared" si="10"/>
        <v>166245.098</v>
      </c>
      <c r="AC51" s="1276" t="s">
        <v>558</v>
      </c>
      <c r="AD51" s="1277">
        <v>81557429</v>
      </c>
      <c r="AE51" s="1278">
        <f t="shared" si="11"/>
        <v>81557.429000000004</v>
      </c>
      <c r="AG51" s="1276" t="s">
        <v>358</v>
      </c>
      <c r="AH51" s="1277">
        <v>330370500</v>
      </c>
      <c r="AI51" s="1277">
        <v>89742751</v>
      </c>
      <c r="AJ51" s="1277">
        <v>89742751</v>
      </c>
      <c r="AK51" s="1277">
        <v>240627749</v>
      </c>
      <c r="AL51" s="1277">
        <f t="shared" si="12"/>
        <v>330370.5</v>
      </c>
      <c r="AM51" s="1277">
        <f t="shared" si="13"/>
        <v>89742.751000000004</v>
      </c>
      <c r="AN51" s="1277">
        <f t="shared" si="14"/>
        <v>89742.751000000004</v>
      </c>
      <c r="AO51" s="1277">
        <f t="shared" si="15"/>
        <v>240627.74900000001</v>
      </c>
      <c r="AR51" s="1276" t="s">
        <v>564</v>
      </c>
      <c r="AS51" s="1277">
        <v>133280</v>
      </c>
      <c r="AT51" s="1277">
        <f t="shared" si="16"/>
        <v>133.28</v>
      </c>
      <c r="AV51" s="1276" t="s">
        <v>358</v>
      </c>
      <c r="AW51" s="1277">
        <v>330670500</v>
      </c>
      <c r="AX51" s="1435">
        <v>127146285</v>
      </c>
      <c r="AY51" s="1435">
        <v>127146285</v>
      </c>
      <c r="AZ51" s="1435">
        <v>203524215</v>
      </c>
      <c r="BA51" s="1278">
        <f t="shared" si="17"/>
        <v>330670.5</v>
      </c>
      <c r="BB51" s="1278">
        <f t="shared" si="18"/>
        <v>127146.285</v>
      </c>
      <c r="BC51" s="1278">
        <f t="shared" si="19"/>
        <v>127146.285</v>
      </c>
      <c r="BD51" s="1278">
        <f t="shared" si="20"/>
        <v>203524.215</v>
      </c>
      <c r="BG51" s="1276" t="s">
        <v>375</v>
      </c>
      <c r="BH51" s="1277">
        <v>911000</v>
      </c>
      <c r="BI51" s="1277">
        <f t="shared" si="21"/>
        <v>911</v>
      </c>
      <c r="BK51" s="1276" t="s">
        <v>358</v>
      </c>
      <c r="BL51" s="1277">
        <v>331370500</v>
      </c>
      <c r="BM51" s="1277">
        <v>160343446</v>
      </c>
      <c r="BN51" s="1277">
        <v>160343446</v>
      </c>
      <c r="BO51" s="1277">
        <v>171027054</v>
      </c>
      <c r="BP51" s="1277">
        <f t="shared" si="22"/>
        <v>331370.5</v>
      </c>
      <c r="BQ51" s="1277">
        <f t="shared" si="23"/>
        <v>160343.446</v>
      </c>
      <c r="BR51" s="1277">
        <f t="shared" si="24"/>
        <v>160343.446</v>
      </c>
      <c r="BS51" s="1277">
        <f t="shared" si="25"/>
        <v>171027.054</v>
      </c>
      <c r="BV51" s="1276" t="s">
        <v>362</v>
      </c>
      <c r="BW51" s="1435">
        <v>96343995</v>
      </c>
      <c r="BX51" s="1585">
        <f t="shared" si="26"/>
        <v>96343.994999999995</v>
      </c>
      <c r="BZ51" s="1276" t="s">
        <v>358</v>
      </c>
      <c r="CA51" s="1277">
        <v>331652234</v>
      </c>
      <c r="CB51" s="1277">
        <v>198771500</v>
      </c>
      <c r="CC51" s="1277">
        <v>198771500</v>
      </c>
      <c r="CD51" s="1277">
        <v>132880734</v>
      </c>
      <c r="CE51" s="1277">
        <f t="shared" si="27"/>
        <v>331652.234</v>
      </c>
      <c r="CF51" s="1277">
        <f t="shared" si="28"/>
        <v>198771.5</v>
      </c>
      <c r="CG51" s="1277">
        <f t="shared" si="29"/>
        <v>198771.5</v>
      </c>
      <c r="CH51" s="1277">
        <f t="shared" si="30"/>
        <v>132880.734</v>
      </c>
    </row>
    <row r="52" spans="1:86" ht="15" x14ac:dyDescent="0.35">
      <c r="A52" s="922" t="s">
        <v>976</v>
      </c>
      <c r="B52" s="923" t="s">
        <v>556</v>
      </c>
      <c r="C52" s="924">
        <v>0</v>
      </c>
      <c r="D52" s="924">
        <v>56034000</v>
      </c>
      <c r="E52" s="924">
        <v>1007707</v>
      </c>
      <c r="F52" s="924">
        <v>55026293</v>
      </c>
      <c r="G52" s="924">
        <v>1007707</v>
      </c>
      <c r="H52" s="925">
        <f t="shared" si="2"/>
        <v>56034</v>
      </c>
      <c r="I52" s="925">
        <f t="shared" si="3"/>
        <v>1007.707</v>
      </c>
      <c r="J52" s="925">
        <f t="shared" si="4"/>
        <v>55026.292999999998</v>
      </c>
      <c r="K52" s="925">
        <f t="shared" si="5"/>
        <v>1007.707</v>
      </c>
      <c r="O52" s="923" t="s">
        <v>374</v>
      </c>
      <c r="P52" s="924">
        <v>9656336</v>
      </c>
      <c r="Q52" s="925">
        <f t="shared" si="6"/>
        <v>9656.3359999999993</v>
      </c>
      <c r="S52" s="923" t="s">
        <v>556</v>
      </c>
      <c r="T52" s="924">
        <v>56034000</v>
      </c>
      <c r="U52" s="924">
        <v>5914863</v>
      </c>
      <c r="V52" s="924">
        <v>5914863</v>
      </c>
      <c r="W52" s="924">
        <v>50119137</v>
      </c>
      <c r="X52" s="984">
        <f t="shared" si="7"/>
        <v>56034</v>
      </c>
      <c r="Y52" s="984">
        <f t="shared" si="8"/>
        <v>5914.8630000000003</v>
      </c>
      <c r="Z52" s="984">
        <f t="shared" si="9"/>
        <v>5914.8630000000003</v>
      </c>
      <c r="AA52" s="984">
        <f t="shared" si="10"/>
        <v>50119.137000000002</v>
      </c>
      <c r="AC52" s="1276" t="s">
        <v>559</v>
      </c>
      <c r="AD52" s="1277">
        <v>1332602</v>
      </c>
      <c r="AE52" s="1278">
        <f t="shared" si="11"/>
        <v>1332.6020000000001</v>
      </c>
      <c r="AG52" s="1276" t="s">
        <v>555</v>
      </c>
      <c r="AH52" s="1277">
        <v>203143500</v>
      </c>
      <c r="AI52" s="1277">
        <v>56837801</v>
      </c>
      <c r="AJ52" s="1277">
        <v>56837801</v>
      </c>
      <c r="AK52" s="1277">
        <v>146305699</v>
      </c>
      <c r="AL52" s="1277">
        <f t="shared" si="12"/>
        <v>203143.5</v>
      </c>
      <c r="AM52" s="1277">
        <f t="shared" si="13"/>
        <v>56837.800999999999</v>
      </c>
      <c r="AN52" s="1277">
        <f t="shared" si="14"/>
        <v>56837.800999999999</v>
      </c>
      <c r="AO52" s="1277">
        <f t="shared" si="15"/>
        <v>146305.69899999999</v>
      </c>
      <c r="AR52" s="1276" t="s">
        <v>372</v>
      </c>
      <c r="AS52" s="1277">
        <v>2644061</v>
      </c>
      <c r="AT52" s="1277">
        <f t="shared" si="16"/>
        <v>2644.0610000000001</v>
      </c>
      <c r="AV52" s="1276" t="s">
        <v>555</v>
      </c>
      <c r="AW52" s="1277">
        <v>203143500</v>
      </c>
      <c r="AX52" s="1435">
        <v>75701443</v>
      </c>
      <c r="AY52" s="1435">
        <v>75701443</v>
      </c>
      <c r="AZ52" s="1435">
        <v>127442057</v>
      </c>
      <c r="BA52" s="1278">
        <f t="shared" si="17"/>
        <v>203143.5</v>
      </c>
      <c r="BB52" s="1278">
        <f t="shared" si="18"/>
        <v>75701.442999999999</v>
      </c>
      <c r="BC52" s="1278">
        <f t="shared" si="19"/>
        <v>75701.442999999999</v>
      </c>
      <c r="BD52" s="1278">
        <f t="shared" si="20"/>
        <v>127442.057</v>
      </c>
      <c r="BG52" s="1276" t="s">
        <v>376</v>
      </c>
      <c r="BH52" s="1277">
        <v>1250512</v>
      </c>
      <c r="BI52" s="1277">
        <f t="shared" si="21"/>
        <v>1250.5119999999999</v>
      </c>
      <c r="BK52" s="1276" t="s">
        <v>555</v>
      </c>
      <c r="BL52" s="1277">
        <v>203143500</v>
      </c>
      <c r="BM52" s="1277">
        <v>94565085</v>
      </c>
      <c r="BN52" s="1277">
        <v>94565085</v>
      </c>
      <c r="BO52" s="1277">
        <v>108578415</v>
      </c>
      <c r="BP52" s="1277">
        <f t="shared" si="22"/>
        <v>203143.5</v>
      </c>
      <c r="BQ52" s="1277">
        <f t="shared" si="23"/>
        <v>94565.085000000006</v>
      </c>
      <c r="BR52" s="1277">
        <f t="shared" si="24"/>
        <v>94565.085000000006</v>
      </c>
      <c r="BS52" s="1277">
        <f t="shared" si="25"/>
        <v>108578.41499999999</v>
      </c>
      <c r="BV52" s="1276" t="s">
        <v>557</v>
      </c>
      <c r="BW52" s="1435">
        <v>83491542</v>
      </c>
      <c r="BX52" s="1585">
        <f t="shared" si="26"/>
        <v>83491.542000000001</v>
      </c>
      <c r="BZ52" s="1276" t="s">
        <v>555</v>
      </c>
      <c r="CA52" s="1277">
        <v>203143500</v>
      </c>
      <c r="CB52" s="1277">
        <v>116565103</v>
      </c>
      <c r="CC52" s="1277">
        <v>116565103</v>
      </c>
      <c r="CD52" s="1277">
        <v>86578397</v>
      </c>
      <c r="CE52" s="1277">
        <f t="shared" si="27"/>
        <v>203143.5</v>
      </c>
      <c r="CF52" s="1277">
        <f t="shared" si="28"/>
        <v>116565.103</v>
      </c>
      <c r="CG52" s="1277">
        <f t="shared" si="29"/>
        <v>116565.103</v>
      </c>
      <c r="CH52" s="1277">
        <f t="shared" si="30"/>
        <v>86578.396999999997</v>
      </c>
    </row>
    <row r="53" spans="1:86" ht="15" x14ac:dyDescent="0.35">
      <c r="A53" s="922" t="s">
        <v>976</v>
      </c>
      <c r="B53" s="923" t="s">
        <v>596</v>
      </c>
      <c r="C53" s="924">
        <v>0</v>
      </c>
      <c r="D53" s="924">
        <v>73993006</v>
      </c>
      <c r="E53" s="924">
        <v>7950190</v>
      </c>
      <c r="F53" s="924">
        <v>66042816</v>
      </c>
      <c r="G53" s="924">
        <v>7950190</v>
      </c>
      <c r="H53" s="925">
        <f t="shared" si="2"/>
        <v>73993.005999999994</v>
      </c>
      <c r="I53" s="925">
        <f t="shared" si="3"/>
        <v>7950.19</v>
      </c>
      <c r="J53" s="925">
        <f t="shared" si="4"/>
        <v>66042.816000000006</v>
      </c>
      <c r="K53" s="925">
        <f t="shared" si="5"/>
        <v>7950.19</v>
      </c>
      <c r="O53" s="923" t="s">
        <v>375</v>
      </c>
      <c r="P53" s="924">
        <v>1727733</v>
      </c>
      <c r="Q53" s="925">
        <f t="shared" si="6"/>
        <v>1727.7329999999999</v>
      </c>
      <c r="S53" s="923" t="s">
        <v>596</v>
      </c>
      <c r="T53" s="924">
        <v>70493000</v>
      </c>
      <c r="U53" s="924">
        <v>14974643</v>
      </c>
      <c r="V53" s="924">
        <v>14974643</v>
      </c>
      <c r="W53" s="924">
        <v>55518357</v>
      </c>
      <c r="X53" s="984">
        <f t="shared" si="7"/>
        <v>70493</v>
      </c>
      <c r="Y53" s="984">
        <f t="shared" si="8"/>
        <v>14974.643</v>
      </c>
      <c r="Z53" s="984">
        <f t="shared" si="9"/>
        <v>14974.643</v>
      </c>
      <c r="AA53" s="984">
        <f t="shared" si="10"/>
        <v>55518.357000000004</v>
      </c>
      <c r="AC53" s="1276" t="s">
        <v>363</v>
      </c>
      <c r="AD53" s="1277">
        <v>15456563</v>
      </c>
      <c r="AE53" s="1278">
        <f t="shared" si="11"/>
        <v>15456.563</v>
      </c>
      <c r="AG53" s="1276" t="s">
        <v>556</v>
      </c>
      <c r="AH53" s="1277">
        <v>56034000</v>
      </c>
      <c r="AI53" s="1277">
        <v>9345652</v>
      </c>
      <c r="AJ53" s="1277">
        <v>9345652</v>
      </c>
      <c r="AK53" s="1277">
        <v>46688348</v>
      </c>
      <c r="AL53" s="1277">
        <f t="shared" si="12"/>
        <v>56034</v>
      </c>
      <c r="AM53" s="1277">
        <f t="shared" si="13"/>
        <v>9345.652</v>
      </c>
      <c r="AN53" s="1277">
        <f t="shared" si="14"/>
        <v>9345.652</v>
      </c>
      <c r="AO53" s="1277">
        <f t="shared" si="15"/>
        <v>46688.347999999998</v>
      </c>
      <c r="AR53" s="1276" t="s">
        <v>374</v>
      </c>
      <c r="AS53" s="1277">
        <v>6181011</v>
      </c>
      <c r="AT53" s="1277">
        <f t="shared" si="16"/>
        <v>6181.0110000000004</v>
      </c>
      <c r="AV53" s="1276" t="s">
        <v>556</v>
      </c>
      <c r="AW53" s="1277">
        <v>56034000</v>
      </c>
      <c r="AX53" s="1435">
        <v>12511410</v>
      </c>
      <c r="AY53" s="1435">
        <v>12511410</v>
      </c>
      <c r="AZ53" s="1435">
        <v>43522590</v>
      </c>
      <c r="BA53" s="1278">
        <f t="shared" si="17"/>
        <v>56034</v>
      </c>
      <c r="BB53" s="1278">
        <f t="shared" si="18"/>
        <v>12511.41</v>
      </c>
      <c r="BC53" s="1278">
        <f t="shared" si="19"/>
        <v>12511.41</v>
      </c>
      <c r="BD53" s="1278">
        <f t="shared" si="20"/>
        <v>43522.59</v>
      </c>
      <c r="BG53" s="1276" t="s">
        <v>378</v>
      </c>
      <c r="BH53" s="1277">
        <v>902678</v>
      </c>
      <c r="BI53" s="1277">
        <f t="shared" si="21"/>
        <v>902.678</v>
      </c>
      <c r="BK53" s="1276" t="s">
        <v>556</v>
      </c>
      <c r="BL53" s="1277">
        <v>56034000</v>
      </c>
      <c r="BM53" s="1277">
        <v>16052233</v>
      </c>
      <c r="BN53" s="1277">
        <v>16052233</v>
      </c>
      <c r="BO53" s="1277">
        <v>39981767</v>
      </c>
      <c r="BP53" s="1277">
        <f t="shared" si="22"/>
        <v>56034</v>
      </c>
      <c r="BQ53" s="1277">
        <f t="shared" si="23"/>
        <v>16052.233</v>
      </c>
      <c r="BR53" s="1277">
        <f t="shared" si="24"/>
        <v>16052.233</v>
      </c>
      <c r="BS53" s="1277">
        <f t="shared" si="25"/>
        <v>39981.767</v>
      </c>
      <c r="BV53" s="1276" t="s">
        <v>558</v>
      </c>
      <c r="BW53" s="1435">
        <v>82042543</v>
      </c>
      <c r="BX53" s="1585">
        <f t="shared" si="26"/>
        <v>82042.543000000005</v>
      </c>
      <c r="BZ53" s="1276" t="s">
        <v>556</v>
      </c>
      <c r="CA53" s="1277">
        <v>56034000</v>
      </c>
      <c r="CB53" s="1277">
        <v>19353006</v>
      </c>
      <c r="CC53" s="1277">
        <v>19353006</v>
      </c>
      <c r="CD53" s="1277">
        <v>36680994</v>
      </c>
      <c r="CE53" s="1277">
        <f t="shared" si="27"/>
        <v>56034</v>
      </c>
      <c r="CF53" s="1277">
        <f t="shared" si="28"/>
        <v>19353.006000000001</v>
      </c>
      <c r="CG53" s="1277">
        <f t="shared" si="29"/>
        <v>19353.006000000001</v>
      </c>
      <c r="CH53" s="1277">
        <f t="shared" si="30"/>
        <v>36680.993999999999</v>
      </c>
    </row>
    <row r="54" spans="1:86" ht="15" x14ac:dyDescent="0.35">
      <c r="A54" s="922" t="s">
        <v>976</v>
      </c>
      <c r="B54" s="923" t="s">
        <v>869</v>
      </c>
      <c r="C54" s="924">
        <v>0</v>
      </c>
      <c r="D54" s="924">
        <v>700000</v>
      </c>
      <c r="E54" s="924">
        <v>0</v>
      </c>
      <c r="F54" s="924">
        <v>700000</v>
      </c>
      <c r="G54" s="924">
        <v>0</v>
      </c>
      <c r="H54" s="925">
        <f t="shared" si="2"/>
        <v>700</v>
      </c>
      <c r="I54" s="925">
        <f t="shared" si="3"/>
        <v>0</v>
      </c>
      <c r="J54" s="925">
        <f t="shared" si="4"/>
        <v>700</v>
      </c>
      <c r="K54" s="925">
        <f t="shared" si="5"/>
        <v>0</v>
      </c>
      <c r="O54" s="923" t="s">
        <v>376</v>
      </c>
      <c r="P54" s="924">
        <v>1155064</v>
      </c>
      <c r="Q54" s="925">
        <f t="shared" si="6"/>
        <v>1155.0640000000001</v>
      </c>
      <c r="S54" s="923" t="s">
        <v>869</v>
      </c>
      <c r="T54" s="924">
        <v>700000</v>
      </c>
      <c r="U54" s="924">
        <v>0</v>
      </c>
      <c r="V54" s="924">
        <v>0</v>
      </c>
      <c r="W54" s="924">
        <v>700000</v>
      </c>
      <c r="X54" s="984">
        <f t="shared" si="7"/>
        <v>700</v>
      </c>
      <c r="Y54" s="984">
        <f t="shared" si="8"/>
        <v>0</v>
      </c>
      <c r="Z54" s="984">
        <f t="shared" si="9"/>
        <v>0</v>
      </c>
      <c r="AA54" s="984">
        <f t="shared" si="10"/>
        <v>700</v>
      </c>
      <c r="AC54" s="1276" t="s">
        <v>365</v>
      </c>
      <c r="AD54" s="1277">
        <v>336048790</v>
      </c>
      <c r="AE54" s="1278">
        <f t="shared" si="11"/>
        <v>336048.79</v>
      </c>
      <c r="AG54" s="1276" t="s">
        <v>596</v>
      </c>
      <c r="AH54" s="1277">
        <v>70493000</v>
      </c>
      <c r="AI54" s="1277">
        <v>23559298</v>
      </c>
      <c r="AJ54" s="1277">
        <v>23559298</v>
      </c>
      <c r="AK54" s="1277">
        <v>46933702</v>
      </c>
      <c r="AL54" s="1277">
        <f t="shared" si="12"/>
        <v>70493</v>
      </c>
      <c r="AM54" s="1277">
        <f t="shared" si="13"/>
        <v>23559.297999999999</v>
      </c>
      <c r="AN54" s="1277">
        <f t="shared" si="14"/>
        <v>23559.297999999999</v>
      </c>
      <c r="AO54" s="1277">
        <f t="shared" si="15"/>
        <v>46933.701999999997</v>
      </c>
      <c r="AR54" s="1276" t="s">
        <v>375</v>
      </c>
      <c r="AS54" s="1277">
        <v>844417</v>
      </c>
      <c r="AT54" s="1277">
        <f t="shared" si="16"/>
        <v>844.41700000000003</v>
      </c>
      <c r="AV54" s="1276" t="s">
        <v>596</v>
      </c>
      <c r="AW54" s="1277">
        <v>70793000</v>
      </c>
      <c r="AX54" s="1435">
        <v>38933432</v>
      </c>
      <c r="AY54" s="1435">
        <v>38933432</v>
      </c>
      <c r="AZ54" s="1435">
        <v>31859568</v>
      </c>
      <c r="BA54" s="1278">
        <f t="shared" si="17"/>
        <v>70793</v>
      </c>
      <c r="BB54" s="1278">
        <f t="shared" si="18"/>
        <v>38933.432000000001</v>
      </c>
      <c r="BC54" s="1278">
        <f t="shared" si="19"/>
        <v>38933.432000000001</v>
      </c>
      <c r="BD54" s="1278">
        <f t="shared" si="20"/>
        <v>31859.567999999999</v>
      </c>
      <c r="BG54" s="1276" t="s">
        <v>381</v>
      </c>
      <c r="BH54" s="1277">
        <v>474317</v>
      </c>
      <c r="BI54" s="1277">
        <f t="shared" si="21"/>
        <v>474.31700000000001</v>
      </c>
      <c r="BK54" s="1276" t="s">
        <v>596</v>
      </c>
      <c r="BL54" s="1277">
        <v>71493000</v>
      </c>
      <c r="BM54" s="1277">
        <v>49726128</v>
      </c>
      <c r="BN54" s="1277">
        <v>49726128</v>
      </c>
      <c r="BO54" s="1277">
        <v>21766872</v>
      </c>
      <c r="BP54" s="1277">
        <f t="shared" si="22"/>
        <v>71493</v>
      </c>
      <c r="BQ54" s="1277">
        <f t="shared" si="23"/>
        <v>49726.127999999997</v>
      </c>
      <c r="BR54" s="1277">
        <f t="shared" si="24"/>
        <v>49726.127999999997</v>
      </c>
      <c r="BS54" s="1277">
        <f t="shared" si="25"/>
        <v>21766.871999999999</v>
      </c>
      <c r="BV54" s="1276" t="s">
        <v>559</v>
      </c>
      <c r="BW54" s="1435">
        <v>1448999</v>
      </c>
      <c r="BX54" s="1585">
        <f t="shared" si="26"/>
        <v>1448.999</v>
      </c>
      <c r="BZ54" s="1276" t="s">
        <v>596</v>
      </c>
      <c r="CA54" s="1277">
        <v>71774734</v>
      </c>
      <c r="CB54" s="1277">
        <v>62853391</v>
      </c>
      <c r="CC54" s="1277">
        <v>62853391</v>
      </c>
      <c r="CD54" s="1277">
        <v>8921343</v>
      </c>
      <c r="CE54" s="1277">
        <f t="shared" si="27"/>
        <v>71774.733999999997</v>
      </c>
      <c r="CF54" s="1277">
        <f t="shared" si="28"/>
        <v>62853.391000000003</v>
      </c>
      <c r="CG54" s="1277">
        <f t="shared" si="29"/>
        <v>62853.391000000003</v>
      </c>
      <c r="CH54" s="1277">
        <f t="shared" si="30"/>
        <v>8921.3430000000008</v>
      </c>
    </row>
    <row r="55" spans="1:86" ht="15" x14ac:dyDescent="0.35">
      <c r="A55" s="922" t="s">
        <v>975</v>
      </c>
      <c r="B55" s="923" t="s">
        <v>359</v>
      </c>
      <c r="C55" s="924">
        <v>0</v>
      </c>
      <c r="D55" s="924">
        <v>86350000</v>
      </c>
      <c r="E55" s="924">
        <v>0</v>
      </c>
      <c r="F55" s="924">
        <v>86350000</v>
      </c>
      <c r="G55" s="924">
        <v>0</v>
      </c>
      <c r="H55" s="925">
        <f t="shared" si="2"/>
        <v>86350</v>
      </c>
      <c r="I55" s="925">
        <f t="shared" si="3"/>
        <v>0</v>
      </c>
      <c r="J55" s="925">
        <f t="shared" si="4"/>
        <v>86350</v>
      </c>
      <c r="K55" s="925">
        <f t="shared" si="5"/>
        <v>0</v>
      </c>
      <c r="O55" s="923" t="s">
        <v>377</v>
      </c>
      <c r="P55" s="924">
        <v>74800</v>
      </c>
      <c r="Q55" s="925">
        <f t="shared" si="6"/>
        <v>74.8</v>
      </c>
      <c r="S55" s="923" t="s">
        <v>359</v>
      </c>
      <c r="T55" s="924">
        <v>86350000</v>
      </c>
      <c r="U55" s="924">
        <v>0</v>
      </c>
      <c r="V55" s="924">
        <v>0</v>
      </c>
      <c r="W55" s="924">
        <v>86350000</v>
      </c>
      <c r="X55" s="984">
        <f t="shared" si="7"/>
        <v>86350</v>
      </c>
      <c r="Y55" s="984">
        <f t="shared" si="8"/>
        <v>0</v>
      </c>
      <c r="Z55" s="984">
        <f t="shared" si="9"/>
        <v>0</v>
      </c>
      <c r="AA55" s="984">
        <f t="shared" si="10"/>
        <v>86350</v>
      </c>
      <c r="AC55" s="1276" t="s">
        <v>366</v>
      </c>
      <c r="AD55" s="1277">
        <v>428400</v>
      </c>
      <c r="AE55" s="1278">
        <f t="shared" si="11"/>
        <v>428.4</v>
      </c>
      <c r="AG55" s="1276" t="s">
        <v>869</v>
      </c>
      <c r="AH55" s="1277">
        <v>700000</v>
      </c>
      <c r="AI55" s="1277">
        <v>0</v>
      </c>
      <c r="AJ55" s="1277">
        <v>0</v>
      </c>
      <c r="AK55" s="1277">
        <v>700000</v>
      </c>
      <c r="AL55" s="1277">
        <f t="shared" si="12"/>
        <v>700</v>
      </c>
      <c r="AM55" s="1277">
        <f t="shared" si="13"/>
        <v>0</v>
      </c>
      <c r="AN55" s="1277">
        <f t="shared" si="14"/>
        <v>0</v>
      </c>
      <c r="AO55" s="1277">
        <f t="shared" si="15"/>
        <v>700</v>
      </c>
      <c r="AR55" s="1276" t="s">
        <v>376</v>
      </c>
      <c r="AS55" s="1277">
        <v>1023013</v>
      </c>
      <c r="AT55" s="1277">
        <f t="shared" si="16"/>
        <v>1023.013</v>
      </c>
      <c r="AV55" s="1276" t="s">
        <v>869</v>
      </c>
      <c r="AW55" s="1277">
        <v>700000</v>
      </c>
      <c r="AX55" s="1435">
        <v>0</v>
      </c>
      <c r="AY55" s="1435">
        <v>0</v>
      </c>
      <c r="AZ55" s="1435">
        <v>700000</v>
      </c>
      <c r="BA55" s="1278">
        <f t="shared" si="17"/>
        <v>700</v>
      </c>
      <c r="BB55" s="1278">
        <f t="shared" si="18"/>
        <v>0</v>
      </c>
      <c r="BC55" s="1278">
        <f t="shared" si="19"/>
        <v>0</v>
      </c>
      <c r="BD55" s="1278">
        <f t="shared" si="20"/>
        <v>700</v>
      </c>
      <c r="BG55" s="1276" t="s">
        <v>568</v>
      </c>
      <c r="BH55" s="1277">
        <v>3135806</v>
      </c>
      <c r="BI55" s="1277">
        <f t="shared" si="21"/>
        <v>3135.806</v>
      </c>
      <c r="BK55" s="1276" t="s">
        <v>869</v>
      </c>
      <c r="BL55" s="1277">
        <v>700000</v>
      </c>
      <c r="BM55" s="1277">
        <v>0</v>
      </c>
      <c r="BN55" s="1277">
        <v>0</v>
      </c>
      <c r="BO55" s="1277">
        <v>700000</v>
      </c>
      <c r="BP55" s="1277">
        <f t="shared" si="22"/>
        <v>700</v>
      </c>
      <c r="BQ55" s="1277">
        <f t="shared" si="23"/>
        <v>0</v>
      </c>
      <c r="BR55" s="1277">
        <f t="shared" si="24"/>
        <v>0</v>
      </c>
      <c r="BS55" s="1277">
        <f t="shared" si="25"/>
        <v>700</v>
      </c>
      <c r="BV55" s="1276" t="s">
        <v>363</v>
      </c>
      <c r="BW55" s="1435">
        <v>12852453</v>
      </c>
      <c r="BX55" s="1585">
        <f t="shared" si="26"/>
        <v>12852.453</v>
      </c>
      <c r="BZ55" s="1276" t="s">
        <v>869</v>
      </c>
      <c r="CA55" s="1277">
        <v>700000</v>
      </c>
      <c r="CB55" s="1277">
        <v>0</v>
      </c>
      <c r="CC55" s="1277">
        <v>0</v>
      </c>
      <c r="CD55" s="1277">
        <v>700000</v>
      </c>
      <c r="CE55" s="1277">
        <f t="shared" si="27"/>
        <v>700</v>
      </c>
      <c r="CF55" s="1277">
        <f t="shared" si="28"/>
        <v>0</v>
      </c>
      <c r="CG55" s="1277">
        <f t="shared" si="29"/>
        <v>0</v>
      </c>
      <c r="CH55" s="1277">
        <f t="shared" si="30"/>
        <v>700</v>
      </c>
    </row>
    <row r="56" spans="1:86" ht="15" x14ac:dyDescent="0.35">
      <c r="A56" s="922" t="s">
        <v>976</v>
      </c>
      <c r="B56" s="923" t="s">
        <v>360</v>
      </c>
      <c r="C56" s="924">
        <v>0</v>
      </c>
      <c r="D56" s="924">
        <v>10000</v>
      </c>
      <c r="E56" s="924">
        <v>0</v>
      </c>
      <c r="F56" s="924">
        <v>10000</v>
      </c>
      <c r="G56" s="924">
        <v>0</v>
      </c>
      <c r="H56" s="925">
        <f t="shared" si="2"/>
        <v>10</v>
      </c>
      <c r="I56" s="925">
        <f t="shared" si="3"/>
        <v>0</v>
      </c>
      <c r="J56" s="925">
        <f t="shared" si="4"/>
        <v>10</v>
      </c>
      <c r="K56" s="925">
        <f t="shared" si="5"/>
        <v>0</v>
      </c>
      <c r="O56" s="923" t="s">
        <v>378</v>
      </c>
      <c r="P56" s="924">
        <v>759276</v>
      </c>
      <c r="Q56" s="925">
        <f t="shared" si="6"/>
        <v>759.27599999999995</v>
      </c>
      <c r="S56" s="923" t="s">
        <v>360</v>
      </c>
      <c r="T56" s="924">
        <v>10000</v>
      </c>
      <c r="U56" s="924">
        <v>0</v>
      </c>
      <c r="V56" s="924">
        <v>0</v>
      </c>
      <c r="W56" s="924">
        <v>10000</v>
      </c>
      <c r="X56" s="984">
        <f t="shared" si="7"/>
        <v>10</v>
      </c>
      <c r="Y56" s="984">
        <f t="shared" si="8"/>
        <v>0</v>
      </c>
      <c r="Z56" s="984">
        <f t="shared" si="9"/>
        <v>0</v>
      </c>
      <c r="AA56" s="984">
        <f t="shared" si="10"/>
        <v>10</v>
      </c>
      <c r="AC56" s="1276" t="s">
        <v>561</v>
      </c>
      <c r="AD56" s="1277">
        <v>428400</v>
      </c>
      <c r="AE56" s="1278">
        <f t="shared" si="11"/>
        <v>428.4</v>
      </c>
      <c r="AG56" s="1276" t="s">
        <v>359</v>
      </c>
      <c r="AH56" s="1277">
        <v>86350000</v>
      </c>
      <c r="AI56" s="1277">
        <v>8854892</v>
      </c>
      <c r="AJ56" s="1277">
        <v>8854892</v>
      </c>
      <c r="AK56" s="1277">
        <v>77495108</v>
      </c>
      <c r="AL56" s="1277">
        <f t="shared" si="12"/>
        <v>86350</v>
      </c>
      <c r="AM56" s="1277">
        <f t="shared" si="13"/>
        <v>8854.8919999999998</v>
      </c>
      <c r="AN56" s="1277">
        <f t="shared" si="14"/>
        <v>8854.8919999999998</v>
      </c>
      <c r="AO56" s="1277">
        <f t="shared" si="15"/>
        <v>77495.107999999993</v>
      </c>
      <c r="AR56" s="1276" t="s">
        <v>377</v>
      </c>
      <c r="AS56" s="1277">
        <v>95100</v>
      </c>
      <c r="AT56" s="1277">
        <f t="shared" si="16"/>
        <v>95.1</v>
      </c>
      <c r="AV56" s="1276" t="s">
        <v>359</v>
      </c>
      <c r="AW56" s="1277">
        <v>86350000</v>
      </c>
      <c r="AX56" s="1435">
        <v>8854892</v>
      </c>
      <c r="AY56" s="1435">
        <v>8854892</v>
      </c>
      <c r="AZ56" s="1435">
        <v>77495108</v>
      </c>
      <c r="BA56" s="1278">
        <f t="shared" si="17"/>
        <v>86350</v>
      </c>
      <c r="BB56" s="1278">
        <f t="shared" si="18"/>
        <v>8854.8919999999998</v>
      </c>
      <c r="BC56" s="1278">
        <f t="shared" si="19"/>
        <v>8854.8919999999998</v>
      </c>
      <c r="BD56" s="1278">
        <f t="shared" si="20"/>
        <v>77495.107999999993</v>
      </c>
      <c r="BG56" s="1276" t="s">
        <v>382</v>
      </c>
      <c r="BH56" s="1277">
        <v>739668</v>
      </c>
      <c r="BI56" s="1277">
        <f t="shared" si="21"/>
        <v>739.66800000000001</v>
      </c>
      <c r="BK56" s="1276" t="s">
        <v>359</v>
      </c>
      <c r="BL56" s="1277">
        <v>86350000</v>
      </c>
      <c r="BM56" s="1277">
        <v>8854892</v>
      </c>
      <c r="BN56" s="1277">
        <v>8854892</v>
      </c>
      <c r="BO56" s="1277">
        <v>77495108</v>
      </c>
      <c r="BP56" s="1277">
        <f t="shared" si="22"/>
        <v>86350</v>
      </c>
      <c r="BQ56" s="1277">
        <f t="shared" si="23"/>
        <v>8854.8919999999998</v>
      </c>
      <c r="BR56" s="1277">
        <f t="shared" si="24"/>
        <v>8854.8919999999998</v>
      </c>
      <c r="BS56" s="1277">
        <f t="shared" si="25"/>
        <v>77495.107999999993</v>
      </c>
      <c r="BV56" s="1276" t="s">
        <v>365</v>
      </c>
      <c r="BW56" s="1435">
        <v>362576327</v>
      </c>
      <c r="BX56" s="1585">
        <f t="shared" si="26"/>
        <v>362576.32699999999</v>
      </c>
      <c r="BZ56" s="1276" t="s">
        <v>359</v>
      </c>
      <c r="CA56" s="1277">
        <v>95949696</v>
      </c>
      <c r="CB56" s="1277">
        <v>18454588</v>
      </c>
      <c r="CC56" s="1277">
        <v>18454588</v>
      </c>
      <c r="CD56" s="1277">
        <v>77495108</v>
      </c>
      <c r="CE56" s="1277">
        <f t="shared" si="27"/>
        <v>95949.695999999996</v>
      </c>
      <c r="CF56" s="1277">
        <f t="shared" si="28"/>
        <v>18454.588</v>
      </c>
      <c r="CG56" s="1277">
        <f t="shared" si="29"/>
        <v>18454.588</v>
      </c>
      <c r="CH56" s="1277">
        <f t="shared" si="30"/>
        <v>77495.107999999993</v>
      </c>
    </row>
    <row r="57" spans="1:86" ht="15" x14ac:dyDescent="0.35">
      <c r="A57" s="922" t="s">
        <v>976</v>
      </c>
      <c r="B57" s="923" t="s">
        <v>464</v>
      </c>
      <c r="C57" s="924">
        <v>0</v>
      </c>
      <c r="D57" s="924">
        <v>17560000</v>
      </c>
      <c r="E57" s="924">
        <v>0</v>
      </c>
      <c r="F57" s="924">
        <v>17560000</v>
      </c>
      <c r="G57" s="924">
        <v>0</v>
      </c>
      <c r="H57" s="925">
        <f t="shared" si="2"/>
        <v>17560</v>
      </c>
      <c r="I57" s="925">
        <f t="shared" si="3"/>
        <v>0</v>
      </c>
      <c r="J57" s="925">
        <f t="shared" si="4"/>
        <v>17560</v>
      </c>
      <c r="K57" s="925">
        <f t="shared" si="5"/>
        <v>0</v>
      </c>
      <c r="O57" s="923" t="s">
        <v>379</v>
      </c>
      <c r="P57" s="924">
        <v>5465146</v>
      </c>
      <c r="Q57" s="925">
        <f t="shared" si="6"/>
        <v>5465.1459999999997</v>
      </c>
      <c r="S57" s="923" t="s">
        <v>464</v>
      </c>
      <c r="T57" s="924">
        <v>17560000</v>
      </c>
      <c r="U57" s="924">
        <v>0</v>
      </c>
      <c r="V57" s="924">
        <v>0</v>
      </c>
      <c r="W57" s="924">
        <v>17560000</v>
      </c>
      <c r="X57" s="984">
        <f t="shared" si="7"/>
        <v>17560</v>
      </c>
      <c r="Y57" s="984">
        <f t="shared" si="8"/>
        <v>0</v>
      </c>
      <c r="Z57" s="984">
        <f t="shared" si="9"/>
        <v>0</v>
      </c>
      <c r="AA57" s="984">
        <f t="shared" si="10"/>
        <v>17560</v>
      </c>
      <c r="AC57" s="1276" t="s">
        <v>368</v>
      </c>
      <c r="AD57" s="1277">
        <v>7948409</v>
      </c>
      <c r="AE57" s="1278">
        <f t="shared" si="11"/>
        <v>7948.4089999999997</v>
      </c>
      <c r="AG57" s="1276" t="s">
        <v>360</v>
      </c>
      <c r="AH57" s="1277">
        <v>10000</v>
      </c>
      <c r="AI57" s="1277">
        <v>0</v>
      </c>
      <c r="AJ57" s="1277">
        <v>0</v>
      </c>
      <c r="AK57" s="1277">
        <v>10000</v>
      </c>
      <c r="AL57" s="1277">
        <f t="shared" si="12"/>
        <v>10</v>
      </c>
      <c r="AM57" s="1277">
        <f t="shared" si="13"/>
        <v>0</v>
      </c>
      <c r="AN57" s="1277">
        <f t="shared" si="14"/>
        <v>0</v>
      </c>
      <c r="AO57" s="1277">
        <f t="shared" si="15"/>
        <v>10</v>
      </c>
      <c r="AR57" s="1276" t="s">
        <v>378</v>
      </c>
      <c r="AS57" s="1277">
        <v>608358</v>
      </c>
      <c r="AT57" s="1277">
        <f t="shared" si="16"/>
        <v>608.35799999999995</v>
      </c>
      <c r="AV57" s="1276" t="s">
        <v>360</v>
      </c>
      <c r="AW57" s="1277">
        <v>10000</v>
      </c>
      <c r="AX57" s="1435">
        <v>0</v>
      </c>
      <c r="AY57" s="1435">
        <v>0</v>
      </c>
      <c r="AZ57" s="1435">
        <v>10000</v>
      </c>
      <c r="BA57" s="1278">
        <f t="shared" si="17"/>
        <v>10</v>
      </c>
      <c r="BB57" s="1278">
        <f t="shared" si="18"/>
        <v>0</v>
      </c>
      <c r="BC57" s="1278">
        <f t="shared" si="19"/>
        <v>0</v>
      </c>
      <c r="BD57" s="1278">
        <f t="shared" si="20"/>
        <v>10</v>
      </c>
      <c r="BG57" s="1276" t="s">
        <v>570</v>
      </c>
      <c r="BH57" s="1277">
        <v>739668</v>
      </c>
      <c r="BI57" s="1277">
        <f t="shared" si="21"/>
        <v>739.66800000000001</v>
      </c>
      <c r="BK57" s="1276" t="s">
        <v>360</v>
      </c>
      <c r="BL57" s="1277">
        <v>10000</v>
      </c>
      <c r="BM57" s="1277">
        <v>0</v>
      </c>
      <c r="BN57" s="1277">
        <v>0</v>
      </c>
      <c r="BO57" s="1277">
        <v>10000</v>
      </c>
      <c r="BP57" s="1277">
        <f t="shared" si="22"/>
        <v>10</v>
      </c>
      <c r="BQ57" s="1277">
        <f t="shared" si="23"/>
        <v>0</v>
      </c>
      <c r="BR57" s="1277">
        <f t="shared" si="24"/>
        <v>0</v>
      </c>
      <c r="BS57" s="1277">
        <f t="shared" si="25"/>
        <v>10</v>
      </c>
      <c r="BV57" s="1276" t="s">
        <v>366</v>
      </c>
      <c r="BW57" s="1435">
        <v>7774155</v>
      </c>
      <c r="BX57" s="1585">
        <f t="shared" si="26"/>
        <v>7774.1549999999997</v>
      </c>
      <c r="BZ57" s="1276" t="s">
        <v>360</v>
      </c>
      <c r="CA57" s="1277">
        <v>10000</v>
      </c>
      <c r="CB57" s="1277">
        <v>0</v>
      </c>
      <c r="CC57" s="1277">
        <v>0</v>
      </c>
      <c r="CD57" s="1277">
        <v>10000</v>
      </c>
      <c r="CE57" s="1277">
        <f t="shared" si="27"/>
        <v>10</v>
      </c>
      <c r="CF57" s="1277">
        <f t="shared" si="28"/>
        <v>0</v>
      </c>
      <c r="CG57" s="1277">
        <f t="shared" si="29"/>
        <v>0</v>
      </c>
      <c r="CH57" s="1277">
        <f t="shared" si="30"/>
        <v>10</v>
      </c>
    </row>
    <row r="58" spans="1:86" ht="15" x14ac:dyDescent="0.35">
      <c r="A58" s="922" t="s">
        <v>976</v>
      </c>
      <c r="B58" s="923" t="s">
        <v>361</v>
      </c>
      <c r="C58" s="924">
        <v>0</v>
      </c>
      <c r="D58" s="924">
        <v>68780000</v>
      </c>
      <c r="E58" s="924">
        <v>0</v>
      </c>
      <c r="F58" s="924">
        <v>68780000</v>
      </c>
      <c r="G58" s="924">
        <v>0</v>
      </c>
      <c r="H58" s="925">
        <f t="shared" si="2"/>
        <v>68780</v>
      </c>
      <c r="I58" s="925">
        <f t="shared" si="3"/>
        <v>0</v>
      </c>
      <c r="J58" s="925">
        <f t="shared" si="4"/>
        <v>68780</v>
      </c>
      <c r="K58" s="925">
        <f t="shared" si="5"/>
        <v>0</v>
      </c>
      <c r="O58" s="923" t="s">
        <v>381</v>
      </c>
      <c r="P58" s="924">
        <v>474317</v>
      </c>
      <c r="Q58" s="925">
        <f t="shared" si="6"/>
        <v>474.31700000000001</v>
      </c>
      <c r="S58" s="923" t="s">
        <v>361</v>
      </c>
      <c r="T58" s="924">
        <v>68780000</v>
      </c>
      <c r="U58" s="924">
        <v>0</v>
      </c>
      <c r="V58" s="924">
        <v>0</v>
      </c>
      <c r="W58" s="924">
        <v>68780000</v>
      </c>
      <c r="X58" s="984">
        <f t="shared" si="7"/>
        <v>68780</v>
      </c>
      <c r="Y58" s="984">
        <f t="shared" si="8"/>
        <v>0</v>
      </c>
      <c r="Z58" s="984">
        <f t="shared" si="9"/>
        <v>0</v>
      </c>
      <c r="AA58" s="984">
        <f t="shared" si="10"/>
        <v>68780</v>
      </c>
      <c r="AC58" s="1276" t="s">
        <v>371</v>
      </c>
      <c r="AD58" s="1277">
        <v>3199851</v>
      </c>
      <c r="AE58" s="1278">
        <f t="shared" si="11"/>
        <v>3199.8510000000001</v>
      </c>
      <c r="AG58" s="1276" t="s">
        <v>464</v>
      </c>
      <c r="AH58" s="1277">
        <v>17560000</v>
      </c>
      <c r="AI58" s="1277">
        <v>8854892</v>
      </c>
      <c r="AJ58" s="1277">
        <v>8854892</v>
      </c>
      <c r="AK58" s="1277">
        <v>8705108</v>
      </c>
      <c r="AL58" s="1277">
        <f t="shared" si="12"/>
        <v>17560</v>
      </c>
      <c r="AM58" s="1277">
        <f t="shared" si="13"/>
        <v>8854.8919999999998</v>
      </c>
      <c r="AN58" s="1277">
        <f t="shared" si="14"/>
        <v>8854.8919999999998</v>
      </c>
      <c r="AO58" s="1277">
        <f t="shared" si="15"/>
        <v>8705.1080000000002</v>
      </c>
      <c r="AR58" s="1276" t="s">
        <v>381</v>
      </c>
      <c r="AS58" s="1277">
        <v>474317</v>
      </c>
      <c r="AT58" s="1277">
        <f t="shared" si="16"/>
        <v>474.31700000000001</v>
      </c>
      <c r="AV58" s="1276" t="s">
        <v>464</v>
      </c>
      <c r="AW58" s="1277">
        <v>17560000</v>
      </c>
      <c r="AX58" s="1435">
        <v>8854892</v>
      </c>
      <c r="AY58" s="1435">
        <v>8854892</v>
      </c>
      <c r="AZ58" s="1435">
        <v>8705108</v>
      </c>
      <c r="BA58" s="1278">
        <f t="shared" si="17"/>
        <v>17560</v>
      </c>
      <c r="BB58" s="1278">
        <f t="shared" si="18"/>
        <v>8854.8919999999998</v>
      </c>
      <c r="BC58" s="1278">
        <f t="shared" si="19"/>
        <v>8854.8919999999998</v>
      </c>
      <c r="BD58" s="1278">
        <f t="shared" si="20"/>
        <v>8705.1080000000002</v>
      </c>
      <c r="BG58" s="1276" t="s">
        <v>384</v>
      </c>
      <c r="BH58" s="1277">
        <v>7531699</v>
      </c>
      <c r="BI58" s="1277">
        <f t="shared" si="21"/>
        <v>7531.6989999999996</v>
      </c>
      <c r="BK58" s="1276" t="s">
        <v>464</v>
      </c>
      <c r="BL58" s="1277">
        <v>17560000</v>
      </c>
      <c r="BM58" s="1277">
        <v>8854892</v>
      </c>
      <c r="BN58" s="1277">
        <v>8854892</v>
      </c>
      <c r="BO58" s="1277">
        <v>8705108</v>
      </c>
      <c r="BP58" s="1277">
        <f t="shared" si="22"/>
        <v>17560</v>
      </c>
      <c r="BQ58" s="1277">
        <f t="shared" si="23"/>
        <v>8854.8919999999998</v>
      </c>
      <c r="BR58" s="1277">
        <f t="shared" si="24"/>
        <v>8854.8919999999998</v>
      </c>
      <c r="BS58" s="1277">
        <f t="shared" si="25"/>
        <v>8705.1080000000002</v>
      </c>
      <c r="BV58" s="1276" t="s">
        <v>561</v>
      </c>
      <c r="BW58" s="1435">
        <v>6374355</v>
      </c>
      <c r="BX58" s="1585">
        <f t="shared" si="26"/>
        <v>6374.3549999999996</v>
      </c>
      <c r="BZ58" s="1276" t="s">
        <v>464</v>
      </c>
      <c r="CA58" s="1277">
        <v>27159696</v>
      </c>
      <c r="CB58" s="1277">
        <v>18454588</v>
      </c>
      <c r="CC58" s="1277">
        <v>18454588</v>
      </c>
      <c r="CD58" s="1277">
        <v>8705108</v>
      </c>
      <c r="CE58" s="1277">
        <f t="shared" si="27"/>
        <v>27159.696</v>
      </c>
      <c r="CF58" s="1277">
        <f t="shared" si="28"/>
        <v>18454.588</v>
      </c>
      <c r="CG58" s="1277">
        <f t="shared" si="29"/>
        <v>18454.588</v>
      </c>
      <c r="CH58" s="1277">
        <f t="shared" si="30"/>
        <v>8705.1080000000002</v>
      </c>
    </row>
    <row r="59" spans="1:86" ht="15" x14ac:dyDescent="0.35">
      <c r="A59" s="922" t="s">
        <v>974</v>
      </c>
      <c r="B59" s="923" t="s">
        <v>362</v>
      </c>
      <c r="C59" s="924">
        <v>0</v>
      </c>
      <c r="D59" s="924">
        <v>1074257000</v>
      </c>
      <c r="E59" s="924">
        <v>88498161</v>
      </c>
      <c r="F59" s="924">
        <v>985758839</v>
      </c>
      <c r="G59" s="924">
        <v>88498161</v>
      </c>
      <c r="H59" s="925">
        <f t="shared" si="2"/>
        <v>1074257</v>
      </c>
      <c r="I59" s="925">
        <f t="shared" si="3"/>
        <v>88498.160999999993</v>
      </c>
      <c r="J59" s="925">
        <f t="shared" si="4"/>
        <v>985758.83900000004</v>
      </c>
      <c r="K59" s="925">
        <f t="shared" si="5"/>
        <v>88498.160999999993</v>
      </c>
      <c r="O59" s="923" t="s">
        <v>382</v>
      </c>
      <c r="P59" s="924">
        <v>487935</v>
      </c>
      <c r="Q59" s="925">
        <f t="shared" si="6"/>
        <v>487.935</v>
      </c>
      <c r="S59" s="923" t="s">
        <v>362</v>
      </c>
      <c r="T59" s="924">
        <v>1074257000</v>
      </c>
      <c r="U59" s="924">
        <v>181357581</v>
      </c>
      <c r="V59" s="924">
        <v>181357581</v>
      </c>
      <c r="W59" s="924">
        <v>892899419</v>
      </c>
      <c r="X59" s="984">
        <f t="shared" si="7"/>
        <v>1074257</v>
      </c>
      <c r="Y59" s="984">
        <f t="shared" si="8"/>
        <v>181357.58100000001</v>
      </c>
      <c r="Z59" s="984">
        <f t="shared" si="9"/>
        <v>181357.58100000001</v>
      </c>
      <c r="AA59" s="984">
        <f t="shared" si="10"/>
        <v>892899.41899999999</v>
      </c>
      <c r="AC59" s="1276" t="s">
        <v>564</v>
      </c>
      <c r="AD59" s="1277">
        <v>1077413</v>
      </c>
      <c r="AE59" s="1278">
        <f t="shared" si="11"/>
        <v>1077.413</v>
      </c>
      <c r="AG59" s="1276" t="s">
        <v>361</v>
      </c>
      <c r="AH59" s="1277">
        <v>68780000</v>
      </c>
      <c r="AI59" s="1277">
        <v>0</v>
      </c>
      <c r="AJ59" s="1277">
        <v>0</v>
      </c>
      <c r="AK59" s="1277">
        <v>68780000</v>
      </c>
      <c r="AL59" s="1277">
        <f t="shared" si="12"/>
        <v>68780</v>
      </c>
      <c r="AM59" s="1277">
        <f t="shared" si="13"/>
        <v>0</v>
      </c>
      <c r="AN59" s="1277">
        <f t="shared" si="14"/>
        <v>0</v>
      </c>
      <c r="AO59" s="1277">
        <f t="shared" si="15"/>
        <v>68780</v>
      </c>
      <c r="AR59" s="1276" t="s">
        <v>568</v>
      </c>
      <c r="AS59" s="1277">
        <v>3135806</v>
      </c>
      <c r="AT59" s="1277">
        <f t="shared" si="16"/>
        <v>3135.806</v>
      </c>
      <c r="AV59" s="1276" t="s">
        <v>361</v>
      </c>
      <c r="AW59" s="1277">
        <v>68780000</v>
      </c>
      <c r="AX59" s="1435">
        <v>0</v>
      </c>
      <c r="AY59" s="1435">
        <v>0</v>
      </c>
      <c r="AZ59" s="1435">
        <v>68780000</v>
      </c>
      <c r="BA59" s="1278">
        <f t="shared" si="17"/>
        <v>68780</v>
      </c>
      <c r="BB59" s="1278">
        <f t="shared" si="18"/>
        <v>0</v>
      </c>
      <c r="BC59" s="1278">
        <f t="shared" si="19"/>
        <v>0</v>
      </c>
      <c r="BD59" s="1278">
        <f t="shared" si="20"/>
        <v>68780</v>
      </c>
      <c r="BG59" s="1276" t="s">
        <v>385</v>
      </c>
      <c r="BH59" s="1277">
        <v>2550359</v>
      </c>
      <c r="BI59" s="1277">
        <f t="shared" si="21"/>
        <v>2550.3589999999999</v>
      </c>
      <c r="BK59" s="1276" t="s">
        <v>361</v>
      </c>
      <c r="BL59" s="1277">
        <v>68780000</v>
      </c>
      <c r="BM59" s="1277">
        <v>0</v>
      </c>
      <c r="BN59" s="1277">
        <v>0</v>
      </c>
      <c r="BO59" s="1277">
        <v>68780000</v>
      </c>
      <c r="BP59" s="1277">
        <f t="shared" si="22"/>
        <v>68780</v>
      </c>
      <c r="BQ59" s="1277">
        <f t="shared" si="23"/>
        <v>0</v>
      </c>
      <c r="BR59" s="1277">
        <f t="shared" si="24"/>
        <v>0</v>
      </c>
      <c r="BS59" s="1277">
        <f t="shared" si="25"/>
        <v>68780</v>
      </c>
      <c r="BV59" s="1276" t="s">
        <v>367</v>
      </c>
      <c r="BW59" s="1435">
        <v>1399800</v>
      </c>
      <c r="BX59" s="1585">
        <f t="shared" si="26"/>
        <v>1399.8</v>
      </c>
      <c r="BZ59" s="1276" t="s">
        <v>361</v>
      </c>
      <c r="CA59" s="1277">
        <v>68780000</v>
      </c>
      <c r="CB59" s="1277">
        <v>0</v>
      </c>
      <c r="CC59" s="1277">
        <v>0</v>
      </c>
      <c r="CD59" s="1277">
        <v>68780000</v>
      </c>
      <c r="CE59" s="1277">
        <f t="shared" si="27"/>
        <v>68780</v>
      </c>
      <c r="CF59" s="1277">
        <f t="shared" si="28"/>
        <v>0</v>
      </c>
      <c r="CG59" s="1277">
        <f t="shared" si="29"/>
        <v>0</v>
      </c>
      <c r="CH59" s="1277">
        <f t="shared" si="30"/>
        <v>68780</v>
      </c>
    </row>
    <row r="60" spans="1:86" ht="15" x14ac:dyDescent="0.35">
      <c r="A60" s="922" t="s">
        <v>975</v>
      </c>
      <c r="B60" s="923" t="s">
        <v>557</v>
      </c>
      <c r="C60" s="924">
        <v>0</v>
      </c>
      <c r="D60" s="924">
        <v>1009080000</v>
      </c>
      <c r="E60" s="924">
        <v>78573999</v>
      </c>
      <c r="F60" s="924">
        <v>930506001</v>
      </c>
      <c r="G60" s="924">
        <v>78573999</v>
      </c>
      <c r="H60" s="925">
        <f t="shared" si="2"/>
        <v>1009080</v>
      </c>
      <c r="I60" s="925">
        <f t="shared" si="3"/>
        <v>78573.998999999996</v>
      </c>
      <c r="J60" s="925">
        <f t="shared" si="4"/>
        <v>930506.00100000005</v>
      </c>
      <c r="K60" s="925">
        <f t="shared" si="5"/>
        <v>78573.998999999996</v>
      </c>
      <c r="O60" s="923" t="s">
        <v>570</v>
      </c>
      <c r="P60" s="924">
        <v>487935</v>
      </c>
      <c r="Q60" s="925">
        <f t="shared" si="6"/>
        <v>487.935</v>
      </c>
      <c r="S60" s="923" t="s">
        <v>557</v>
      </c>
      <c r="T60" s="924">
        <v>1009080000</v>
      </c>
      <c r="U60" s="924">
        <v>162310675</v>
      </c>
      <c r="V60" s="924">
        <v>162310675</v>
      </c>
      <c r="W60" s="924">
        <v>846769325</v>
      </c>
      <c r="X60" s="984">
        <f t="shared" si="7"/>
        <v>1009080</v>
      </c>
      <c r="Y60" s="984">
        <f t="shared" si="8"/>
        <v>162310.67499999999</v>
      </c>
      <c r="Z60" s="984">
        <f t="shared" si="9"/>
        <v>162310.67499999999</v>
      </c>
      <c r="AA60" s="984">
        <f t="shared" si="10"/>
        <v>846769.32499999995</v>
      </c>
      <c r="AC60" s="1276" t="s">
        <v>372</v>
      </c>
      <c r="AD60" s="1277">
        <v>2778645</v>
      </c>
      <c r="AE60" s="1278">
        <f t="shared" si="11"/>
        <v>2778.645</v>
      </c>
      <c r="AG60" s="1276" t="s">
        <v>362</v>
      </c>
      <c r="AH60" s="1277">
        <v>1074257000</v>
      </c>
      <c r="AI60" s="1277">
        <v>279704175</v>
      </c>
      <c r="AJ60" s="1277">
        <v>279704175</v>
      </c>
      <c r="AK60" s="1277">
        <v>794552825</v>
      </c>
      <c r="AL60" s="1277">
        <f t="shared" si="12"/>
        <v>1074257</v>
      </c>
      <c r="AM60" s="1277">
        <f t="shared" si="13"/>
        <v>279704.17499999999</v>
      </c>
      <c r="AN60" s="1277">
        <f t="shared" si="14"/>
        <v>279704.17499999999</v>
      </c>
      <c r="AO60" s="1277">
        <f t="shared" si="15"/>
        <v>794552.82499999995</v>
      </c>
      <c r="AR60" s="1276" t="s">
        <v>382</v>
      </c>
      <c r="AS60" s="1277">
        <v>3542420</v>
      </c>
      <c r="AT60" s="1277">
        <f t="shared" si="16"/>
        <v>3542.42</v>
      </c>
      <c r="AV60" s="1276" t="s">
        <v>362</v>
      </c>
      <c r="AW60" s="1277">
        <v>1092561000</v>
      </c>
      <c r="AX60" s="1435">
        <v>380004847</v>
      </c>
      <c r="AY60" s="1435">
        <v>380004847</v>
      </c>
      <c r="AZ60" s="1435">
        <v>712556153</v>
      </c>
      <c r="BA60" s="1278">
        <f t="shared" si="17"/>
        <v>1092561</v>
      </c>
      <c r="BB60" s="1278">
        <f t="shared" si="18"/>
        <v>380004.84700000001</v>
      </c>
      <c r="BC60" s="1278">
        <f t="shared" si="19"/>
        <v>380004.84700000001</v>
      </c>
      <c r="BD60" s="1278">
        <f t="shared" si="20"/>
        <v>712556.15300000005</v>
      </c>
      <c r="BG60" s="1276" t="s">
        <v>386</v>
      </c>
      <c r="BH60" s="1277">
        <v>4981340</v>
      </c>
      <c r="BI60" s="1277">
        <f t="shared" si="21"/>
        <v>4981.34</v>
      </c>
      <c r="BK60" s="1276" t="s">
        <v>362</v>
      </c>
      <c r="BL60" s="1277">
        <v>1092561000</v>
      </c>
      <c r="BM60" s="1277">
        <v>480562906</v>
      </c>
      <c r="BN60" s="1277">
        <v>480562906</v>
      </c>
      <c r="BO60" s="1277">
        <v>611998094</v>
      </c>
      <c r="BP60" s="1277">
        <f t="shared" si="22"/>
        <v>1092561</v>
      </c>
      <c r="BQ60" s="1277">
        <f t="shared" si="23"/>
        <v>480562.90600000002</v>
      </c>
      <c r="BR60" s="1277">
        <f t="shared" si="24"/>
        <v>480562.90600000002</v>
      </c>
      <c r="BS60" s="1277">
        <f t="shared" si="25"/>
        <v>611998.09400000004</v>
      </c>
      <c r="BV60" s="1276" t="s">
        <v>483</v>
      </c>
      <c r="BW60" s="1435">
        <v>30000000</v>
      </c>
      <c r="BX60" s="1585">
        <f t="shared" si="26"/>
        <v>30000</v>
      </c>
      <c r="BZ60" s="1276" t="s">
        <v>362</v>
      </c>
      <c r="CA60" s="1277">
        <v>1105413453</v>
      </c>
      <c r="CB60" s="1277">
        <v>576906901</v>
      </c>
      <c r="CC60" s="1277">
        <v>576906901</v>
      </c>
      <c r="CD60" s="1277">
        <v>528506552</v>
      </c>
      <c r="CE60" s="1277">
        <f t="shared" si="27"/>
        <v>1105413.453</v>
      </c>
      <c r="CF60" s="1277">
        <f t="shared" si="28"/>
        <v>576906.90099999995</v>
      </c>
      <c r="CG60" s="1277">
        <f t="shared" si="29"/>
        <v>576906.90099999995</v>
      </c>
      <c r="CH60" s="1277">
        <f t="shared" si="30"/>
        <v>528506.55200000003</v>
      </c>
    </row>
    <row r="61" spans="1:86" ht="15" x14ac:dyDescent="0.35">
      <c r="A61" s="922" t="s">
        <v>976</v>
      </c>
      <c r="B61" s="923" t="s">
        <v>558</v>
      </c>
      <c r="C61" s="924">
        <v>0</v>
      </c>
      <c r="D61" s="924">
        <v>984080000</v>
      </c>
      <c r="E61" s="924">
        <v>77619747</v>
      </c>
      <c r="F61" s="924">
        <v>906460253</v>
      </c>
      <c r="G61" s="924">
        <v>77619747</v>
      </c>
      <c r="H61" s="925">
        <f t="shared" si="2"/>
        <v>984080</v>
      </c>
      <c r="I61" s="925">
        <f t="shared" si="3"/>
        <v>77619.747000000003</v>
      </c>
      <c r="J61" s="925">
        <f t="shared" si="4"/>
        <v>906460.25300000003</v>
      </c>
      <c r="K61" s="925">
        <f t="shared" si="5"/>
        <v>77619.747000000003</v>
      </c>
      <c r="O61" s="923" t="s">
        <v>387</v>
      </c>
      <c r="P61" s="924">
        <v>33860426</v>
      </c>
      <c r="Q61" s="925">
        <f t="shared" si="6"/>
        <v>33860.425999999999</v>
      </c>
      <c r="S61" s="923" t="s">
        <v>558</v>
      </c>
      <c r="T61" s="924">
        <v>991667000</v>
      </c>
      <c r="U61" s="924">
        <v>158868945</v>
      </c>
      <c r="V61" s="924">
        <v>158868945</v>
      </c>
      <c r="W61" s="924">
        <v>832798055</v>
      </c>
      <c r="X61" s="984">
        <f t="shared" si="7"/>
        <v>991667</v>
      </c>
      <c r="Y61" s="984">
        <f t="shared" si="8"/>
        <v>158868.94500000001</v>
      </c>
      <c r="Z61" s="984">
        <f t="shared" si="9"/>
        <v>158868.94500000001</v>
      </c>
      <c r="AA61" s="984">
        <f t="shared" si="10"/>
        <v>832798.05500000005</v>
      </c>
      <c r="AC61" s="1276" t="s">
        <v>373</v>
      </c>
      <c r="AD61" s="1277">
        <v>892500</v>
      </c>
      <c r="AE61" s="1278">
        <f t="shared" si="11"/>
        <v>892.5</v>
      </c>
      <c r="AG61" s="1276" t="s">
        <v>557</v>
      </c>
      <c r="AH61" s="1277">
        <v>1009080000</v>
      </c>
      <c r="AI61" s="1277">
        <v>245200706</v>
      </c>
      <c r="AJ61" s="1277">
        <v>245200706</v>
      </c>
      <c r="AK61" s="1277">
        <v>763879294</v>
      </c>
      <c r="AL61" s="1277">
        <f t="shared" si="12"/>
        <v>1009080</v>
      </c>
      <c r="AM61" s="1277">
        <f t="shared" si="13"/>
        <v>245200.70600000001</v>
      </c>
      <c r="AN61" s="1277">
        <f t="shared" si="14"/>
        <v>245200.70600000001</v>
      </c>
      <c r="AO61" s="1277">
        <f t="shared" si="15"/>
        <v>763879.29399999999</v>
      </c>
      <c r="AR61" s="1276" t="s">
        <v>569</v>
      </c>
      <c r="AS61" s="1277">
        <v>1981740</v>
      </c>
      <c r="AT61" s="1277">
        <f t="shared" si="16"/>
        <v>1981.74</v>
      </c>
      <c r="AV61" s="1276" t="s">
        <v>557</v>
      </c>
      <c r="AW61" s="1277">
        <v>1027384000</v>
      </c>
      <c r="AX61" s="1435">
        <v>334503530</v>
      </c>
      <c r="AY61" s="1435">
        <v>334503530</v>
      </c>
      <c r="AZ61" s="1435">
        <v>692880470</v>
      </c>
      <c r="BA61" s="1278">
        <f t="shared" si="17"/>
        <v>1027384</v>
      </c>
      <c r="BB61" s="1278">
        <f t="shared" si="18"/>
        <v>334503.53000000003</v>
      </c>
      <c r="BC61" s="1278">
        <f t="shared" si="19"/>
        <v>334503.53000000003</v>
      </c>
      <c r="BD61" s="1278">
        <f t="shared" si="20"/>
        <v>692880.47</v>
      </c>
      <c r="BG61" s="1276" t="s">
        <v>387</v>
      </c>
      <c r="BH61" s="1277">
        <v>35116616</v>
      </c>
      <c r="BI61" s="1277">
        <f t="shared" si="21"/>
        <v>35116.616000000002</v>
      </c>
      <c r="BK61" s="1276" t="s">
        <v>557</v>
      </c>
      <c r="BL61" s="1277">
        <v>1027384000</v>
      </c>
      <c r="BM61" s="1277">
        <v>425906306</v>
      </c>
      <c r="BN61" s="1277">
        <v>425906306</v>
      </c>
      <c r="BO61" s="1277">
        <v>601477694</v>
      </c>
      <c r="BP61" s="1277">
        <f t="shared" si="22"/>
        <v>1027384</v>
      </c>
      <c r="BQ61" s="1277">
        <f t="shared" si="23"/>
        <v>425906.30599999998</v>
      </c>
      <c r="BR61" s="1277">
        <f t="shared" si="24"/>
        <v>425906.30599999998</v>
      </c>
      <c r="BS61" s="1277">
        <f t="shared" si="25"/>
        <v>601477.69400000002</v>
      </c>
      <c r="BV61" s="1276" t="s">
        <v>484</v>
      </c>
      <c r="BW61" s="1435">
        <v>30000000</v>
      </c>
      <c r="BX61" s="1585">
        <f t="shared" si="26"/>
        <v>30000</v>
      </c>
      <c r="BZ61" s="1276" t="s">
        <v>557</v>
      </c>
      <c r="CA61" s="1277">
        <v>1027384000</v>
      </c>
      <c r="CB61" s="1277">
        <v>509397848</v>
      </c>
      <c r="CC61" s="1277">
        <v>509397848</v>
      </c>
      <c r="CD61" s="1277">
        <v>517986152</v>
      </c>
      <c r="CE61" s="1277">
        <f t="shared" si="27"/>
        <v>1027384</v>
      </c>
      <c r="CF61" s="1277">
        <f t="shared" si="28"/>
        <v>509397.848</v>
      </c>
      <c r="CG61" s="1277">
        <f t="shared" si="29"/>
        <v>509397.848</v>
      </c>
      <c r="CH61" s="1277">
        <f t="shared" si="30"/>
        <v>517986.152</v>
      </c>
    </row>
    <row r="62" spans="1:86" ht="15" x14ac:dyDescent="0.35">
      <c r="A62" s="922" t="s">
        <v>976</v>
      </c>
      <c r="B62" s="923" t="s">
        <v>559</v>
      </c>
      <c r="C62" s="924">
        <v>0</v>
      </c>
      <c r="D62" s="924">
        <v>25000000</v>
      </c>
      <c r="E62" s="924">
        <v>954252</v>
      </c>
      <c r="F62" s="924">
        <v>24045748</v>
      </c>
      <c r="G62" s="924">
        <v>954252</v>
      </c>
      <c r="H62" s="925">
        <f t="shared" si="2"/>
        <v>25000</v>
      </c>
      <c r="I62" s="925">
        <f t="shared" si="3"/>
        <v>954.25199999999995</v>
      </c>
      <c r="J62" s="925">
        <f t="shared" si="4"/>
        <v>24045.748</v>
      </c>
      <c r="K62" s="925">
        <f t="shared" si="5"/>
        <v>954.25199999999995</v>
      </c>
      <c r="O62" s="923" t="s">
        <v>388</v>
      </c>
      <c r="P62" s="924">
        <v>6562499</v>
      </c>
      <c r="Q62" s="925">
        <f t="shared" si="6"/>
        <v>6562.4989999999998</v>
      </c>
      <c r="S62" s="923" t="s">
        <v>559</v>
      </c>
      <c r="T62" s="924">
        <v>17413000</v>
      </c>
      <c r="U62" s="924">
        <v>3441730</v>
      </c>
      <c r="V62" s="924">
        <v>3441730</v>
      </c>
      <c r="W62" s="924">
        <v>13971270</v>
      </c>
      <c r="X62" s="984">
        <f t="shared" si="7"/>
        <v>17413</v>
      </c>
      <c r="Y62" s="984">
        <f t="shared" si="8"/>
        <v>3441.73</v>
      </c>
      <c r="Z62" s="984">
        <f t="shared" si="9"/>
        <v>3441.73</v>
      </c>
      <c r="AA62" s="984">
        <f t="shared" si="10"/>
        <v>13971.27</v>
      </c>
      <c r="AC62" s="1276" t="s">
        <v>374</v>
      </c>
      <c r="AD62" s="1277">
        <v>14913204</v>
      </c>
      <c r="AE62" s="1278">
        <f t="shared" si="11"/>
        <v>14913.204</v>
      </c>
      <c r="AG62" s="1276" t="s">
        <v>558</v>
      </c>
      <c r="AH62" s="1277">
        <v>993667000</v>
      </c>
      <c r="AI62" s="1277">
        <v>240426374</v>
      </c>
      <c r="AJ62" s="1277">
        <v>240426374</v>
      </c>
      <c r="AK62" s="1277">
        <v>753240626</v>
      </c>
      <c r="AL62" s="1277">
        <f t="shared" si="12"/>
        <v>993667</v>
      </c>
      <c r="AM62" s="1277">
        <f t="shared" si="13"/>
        <v>240426.37400000001</v>
      </c>
      <c r="AN62" s="1277">
        <f t="shared" si="14"/>
        <v>240426.37400000001</v>
      </c>
      <c r="AO62" s="1277">
        <f t="shared" si="15"/>
        <v>753240.62600000005</v>
      </c>
      <c r="AR62" s="1276" t="s">
        <v>570</v>
      </c>
      <c r="AS62" s="1277">
        <v>917189</v>
      </c>
      <c r="AT62" s="1277">
        <f t="shared" si="16"/>
        <v>917.18899999999996</v>
      </c>
      <c r="AV62" s="1276" t="s">
        <v>558</v>
      </c>
      <c r="AW62" s="1277">
        <v>1011971000</v>
      </c>
      <c r="AX62" s="1435">
        <v>326282903</v>
      </c>
      <c r="AY62" s="1435">
        <v>326282903</v>
      </c>
      <c r="AZ62" s="1435">
        <v>685688097</v>
      </c>
      <c r="BA62" s="1278">
        <f t="shared" si="17"/>
        <v>1011971</v>
      </c>
      <c r="BB62" s="1278">
        <f t="shared" si="18"/>
        <v>326282.90299999999</v>
      </c>
      <c r="BC62" s="1278">
        <f t="shared" si="19"/>
        <v>326282.90299999999</v>
      </c>
      <c r="BD62" s="1278">
        <f t="shared" si="20"/>
        <v>685688.09699999995</v>
      </c>
      <c r="BG62" s="1276" t="s">
        <v>388</v>
      </c>
      <c r="BH62" s="1277">
        <v>9325548</v>
      </c>
      <c r="BI62" s="1277">
        <f t="shared" si="21"/>
        <v>9325.5480000000007</v>
      </c>
      <c r="BK62" s="1276" t="s">
        <v>558</v>
      </c>
      <c r="BL62" s="1277">
        <v>1011971000</v>
      </c>
      <c r="BM62" s="1277">
        <v>416774130</v>
      </c>
      <c r="BN62" s="1277">
        <v>416774130</v>
      </c>
      <c r="BO62" s="1277">
        <v>595196870</v>
      </c>
      <c r="BP62" s="1277">
        <f t="shared" si="22"/>
        <v>1011971</v>
      </c>
      <c r="BQ62" s="1277">
        <f t="shared" si="23"/>
        <v>416774.13</v>
      </c>
      <c r="BR62" s="1277">
        <f t="shared" si="24"/>
        <v>416774.13</v>
      </c>
      <c r="BS62" s="1277">
        <f t="shared" si="25"/>
        <v>595196.87</v>
      </c>
      <c r="BV62" s="1276" t="s">
        <v>368</v>
      </c>
      <c r="BW62" s="1435">
        <v>4238584</v>
      </c>
      <c r="BX62" s="1585">
        <f t="shared" si="26"/>
        <v>4238.5839999999998</v>
      </c>
      <c r="BZ62" s="1276" t="s">
        <v>558</v>
      </c>
      <c r="CA62" s="1277">
        <v>1011946000</v>
      </c>
      <c r="CB62" s="1277">
        <v>498816673</v>
      </c>
      <c r="CC62" s="1277">
        <v>498816673</v>
      </c>
      <c r="CD62" s="1277">
        <v>513129327</v>
      </c>
      <c r="CE62" s="1277">
        <f t="shared" si="27"/>
        <v>1011946</v>
      </c>
      <c r="CF62" s="1277">
        <f t="shared" si="28"/>
        <v>498816.67300000001</v>
      </c>
      <c r="CG62" s="1277">
        <f t="shared" si="29"/>
        <v>498816.67300000001</v>
      </c>
      <c r="CH62" s="1277">
        <f t="shared" si="30"/>
        <v>513129.32699999999</v>
      </c>
    </row>
    <row r="63" spans="1:86" ht="15" x14ac:dyDescent="0.35">
      <c r="A63" s="922" t="s">
        <v>975</v>
      </c>
      <c r="B63" s="923" t="s">
        <v>363</v>
      </c>
      <c r="C63" s="924">
        <v>0</v>
      </c>
      <c r="D63" s="924">
        <v>65177000</v>
      </c>
      <c r="E63" s="924">
        <v>9924162</v>
      </c>
      <c r="F63" s="924">
        <v>55252838</v>
      </c>
      <c r="G63" s="924">
        <v>9924162</v>
      </c>
      <c r="H63" s="925">
        <f t="shared" si="2"/>
        <v>65177</v>
      </c>
      <c r="I63" s="925">
        <f t="shared" si="3"/>
        <v>9924.1620000000003</v>
      </c>
      <c r="J63" s="925">
        <f t="shared" si="4"/>
        <v>55252.838000000003</v>
      </c>
      <c r="K63" s="925">
        <f t="shared" si="5"/>
        <v>9924.1620000000003</v>
      </c>
      <c r="O63" s="923" t="s">
        <v>474</v>
      </c>
      <c r="P63" s="924">
        <v>11589222</v>
      </c>
      <c r="Q63" s="925">
        <f t="shared" si="6"/>
        <v>11589.222</v>
      </c>
      <c r="S63" s="923" t="s">
        <v>363</v>
      </c>
      <c r="T63" s="924">
        <v>65177000</v>
      </c>
      <c r="U63" s="924">
        <v>19046906</v>
      </c>
      <c r="V63" s="924">
        <v>19046906</v>
      </c>
      <c r="W63" s="924">
        <v>46130094</v>
      </c>
      <c r="X63" s="984">
        <f t="shared" si="7"/>
        <v>65177</v>
      </c>
      <c r="Y63" s="984">
        <f t="shared" si="8"/>
        <v>19046.905999999999</v>
      </c>
      <c r="Z63" s="984">
        <f t="shared" si="9"/>
        <v>19046.905999999999</v>
      </c>
      <c r="AA63" s="984">
        <f t="shared" si="10"/>
        <v>46130.093999999997</v>
      </c>
      <c r="AC63" s="1276" t="s">
        <v>375</v>
      </c>
      <c r="AD63" s="1277">
        <v>670706</v>
      </c>
      <c r="AE63" s="1278">
        <f t="shared" si="11"/>
        <v>670.70600000000002</v>
      </c>
      <c r="AG63" s="1276" t="s">
        <v>559</v>
      </c>
      <c r="AH63" s="1277">
        <v>15413000</v>
      </c>
      <c r="AI63" s="1277">
        <v>4774332</v>
      </c>
      <c r="AJ63" s="1277">
        <v>4774332</v>
      </c>
      <c r="AK63" s="1277">
        <v>10638668</v>
      </c>
      <c r="AL63" s="1277">
        <f t="shared" si="12"/>
        <v>15413</v>
      </c>
      <c r="AM63" s="1277">
        <f t="shared" si="13"/>
        <v>4774.3320000000003</v>
      </c>
      <c r="AN63" s="1277">
        <f t="shared" si="14"/>
        <v>4774.3320000000003</v>
      </c>
      <c r="AO63" s="1277">
        <f t="shared" si="15"/>
        <v>10638.668</v>
      </c>
      <c r="AR63" s="1276" t="s">
        <v>572</v>
      </c>
      <c r="AS63" s="1277">
        <v>100000</v>
      </c>
      <c r="AT63" s="1277">
        <f t="shared" si="16"/>
        <v>100</v>
      </c>
      <c r="AV63" s="1276" t="s">
        <v>559</v>
      </c>
      <c r="AW63" s="1277">
        <v>15413000</v>
      </c>
      <c r="AX63" s="1435">
        <v>8220627</v>
      </c>
      <c r="AY63" s="1435">
        <v>8220627</v>
      </c>
      <c r="AZ63" s="1435">
        <v>7192373</v>
      </c>
      <c r="BA63" s="1278">
        <f t="shared" si="17"/>
        <v>15413</v>
      </c>
      <c r="BB63" s="1278">
        <f t="shared" si="18"/>
        <v>8220.6270000000004</v>
      </c>
      <c r="BC63" s="1278">
        <f t="shared" si="19"/>
        <v>8220.6270000000004</v>
      </c>
      <c r="BD63" s="1278">
        <f t="shared" si="20"/>
        <v>7192.3729999999996</v>
      </c>
      <c r="BG63" s="1276" t="s">
        <v>474</v>
      </c>
      <c r="BH63" s="1277">
        <v>833190</v>
      </c>
      <c r="BI63" s="1277">
        <f t="shared" si="21"/>
        <v>833.19</v>
      </c>
      <c r="BK63" s="1276" t="s">
        <v>559</v>
      </c>
      <c r="BL63" s="1277">
        <v>15413000</v>
      </c>
      <c r="BM63" s="1277">
        <v>9132176</v>
      </c>
      <c r="BN63" s="1277">
        <v>9132176</v>
      </c>
      <c r="BO63" s="1277">
        <v>6280824</v>
      </c>
      <c r="BP63" s="1277">
        <f t="shared" si="22"/>
        <v>15413</v>
      </c>
      <c r="BQ63" s="1277">
        <f t="shared" si="23"/>
        <v>9132.1759999999995</v>
      </c>
      <c r="BR63" s="1277">
        <f t="shared" si="24"/>
        <v>9132.1759999999995</v>
      </c>
      <c r="BS63" s="1277">
        <f t="shared" si="25"/>
        <v>6280.8239999999996</v>
      </c>
      <c r="BV63" s="1276" t="s">
        <v>564</v>
      </c>
      <c r="BW63" s="1435">
        <v>746594</v>
      </c>
      <c r="BX63" s="1585">
        <f t="shared" si="26"/>
        <v>746.59400000000005</v>
      </c>
      <c r="BZ63" s="1276" t="s">
        <v>559</v>
      </c>
      <c r="CA63" s="1277">
        <v>15438000</v>
      </c>
      <c r="CB63" s="1277">
        <v>10581175</v>
      </c>
      <c r="CC63" s="1277">
        <v>10581175</v>
      </c>
      <c r="CD63" s="1277">
        <v>4856825</v>
      </c>
      <c r="CE63" s="1277">
        <f t="shared" si="27"/>
        <v>15438</v>
      </c>
      <c r="CF63" s="1277">
        <f t="shared" si="28"/>
        <v>10581.174999999999</v>
      </c>
      <c r="CG63" s="1277">
        <f t="shared" si="29"/>
        <v>10581.174999999999</v>
      </c>
      <c r="CH63" s="1277">
        <f t="shared" si="30"/>
        <v>4856.8249999999998</v>
      </c>
    </row>
    <row r="64" spans="1:86" ht="15" x14ac:dyDescent="0.35">
      <c r="A64" s="922" t="s">
        <v>433</v>
      </c>
      <c r="B64" s="923" t="s">
        <v>365</v>
      </c>
      <c r="C64" s="924">
        <v>2404066000</v>
      </c>
      <c r="D64" s="924">
        <v>2403266000</v>
      </c>
      <c r="E64" s="924">
        <v>1240896722</v>
      </c>
      <c r="F64" s="924">
        <v>1162369278</v>
      </c>
      <c r="G64" s="924">
        <v>48334179</v>
      </c>
      <c r="H64" s="925">
        <f t="shared" si="2"/>
        <v>2403266</v>
      </c>
      <c r="I64" s="925">
        <f t="shared" si="3"/>
        <v>1240896.7220000001</v>
      </c>
      <c r="J64" s="925">
        <f t="shared" si="4"/>
        <v>1162369.2779999999</v>
      </c>
      <c r="K64" s="925">
        <f t="shared" si="5"/>
        <v>48334.178999999996</v>
      </c>
      <c r="O64" s="923" t="s">
        <v>574</v>
      </c>
      <c r="P64" s="924">
        <v>7423470</v>
      </c>
      <c r="Q64" s="925">
        <f t="shared" si="6"/>
        <v>7423.47</v>
      </c>
      <c r="S64" s="923" t="s">
        <v>365</v>
      </c>
      <c r="T64" s="924">
        <v>2535066000</v>
      </c>
      <c r="U64" s="924">
        <v>183817821</v>
      </c>
      <c r="V64" s="924">
        <v>1474704928</v>
      </c>
      <c r="W64" s="924">
        <v>1060361072</v>
      </c>
      <c r="X64" s="984">
        <f t="shared" si="7"/>
        <v>2535066</v>
      </c>
      <c r="Y64" s="984">
        <f t="shared" si="8"/>
        <v>183817.821</v>
      </c>
      <c r="Z64" s="984">
        <f t="shared" si="9"/>
        <v>1474704.9280000001</v>
      </c>
      <c r="AA64" s="984">
        <f t="shared" si="10"/>
        <v>1060361.0719999999</v>
      </c>
      <c r="AC64" s="1276" t="s">
        <v>376</v>
      </c>
      <c r="AD64" s="1277">
        <v>1084808</v>
      </c>
      <c r="AE64" s="1278">
        <f t="shared" si="11"/>
        <v>1084.808</v>
      </c>
      <c r="AG64" s="1276" t="s">
        <v>363</v>
      </c>
      <c r="AH64" s="1277">
        <v>65177000</v>
      </c>
      <c r="AI64" s="1277">
        <v>34503469</v>
      </c>
      <c r="AJ64" s="1277">
        <v>34503469</v>
      </c>
      <c r="AK64" s="1277">
        <v>30673531</v>
      </c>
      <c r="AL64" s="1277">
        <f t="shared" si="12"/>
        <v>65177</v>
      </c>
      <c r="AM64" s="1277">
        <f t="shared" si="13"/>
        <v>34503.468999999997</v>
      </c>
      <c r="AN64" s="1277">
        <f t="shared" si="14"/>
        <v>34503.468999999997</v>
      </c>
      <c r="AO64" s="1277">
        <f t="shared" si="15"/>
        <v>30673.530999999999</v>
      </c>
      <c r="AR64" s="1276" t="s">
        <v>573</v>
      </c>
      <c r="AS64" s="1277">
        <v>543491</v>
      </c>
      <c r="AT64" s="1277">
        <f t="shared" si="16"/>
        <v>543.49099999999999</v>
      </c>
      <c r="AV64" s="1276" t="s">
        <v>363</v>
      </c>
      <c r="AW64" s="1277">
        <v>65177000</v>
      </c>
      <c r="AX64" s="1435">
        <v>45501317</v>
      </c>
      <c r="AY64" s="1435">
        <v>45501317</v>
      </c>
      <c r="AZ64" s="1435">
        <v>19675683</v>
      </c>
      <c r="BA64" s="1278">
        <f t="shared" si="17"/>
        <v>65177</v>
      </c>
      <c r="BB64" s="1278">
        <f t="shared" si="18"/>
        <v>45501.317000000003</v>
      </c>
      <c r="BC64" s="1278">
        <f t="shared" si="19"/>
        <v>45501.317000000003</v>
      </c>
      <c r="BD64" s="1278">
        <f t="shared" si="20"/>
        <v>19675.683000000001</v>
      </c>
      <c r="BG64" s="1276" t="s">
        <v>574</v>
      </c>
      <c r="BH64" s="1277">
        <v>15873585</v>
      </c>
      <c r="BI64" s="1277">
        <f t="shared" si="21"/>
        <v>15873.584999999999</v>
      </c>
      <c r="BK64" s="1276" t="s">
        <v>363</v>
      </c>
      <c r="BL64" s="1277">
        <v>65177000</v>
      </c>
      <c r="BM64" s="1277">
        <v>54656600</v>
      </c>
      <c r="BN64" s="1277">
        <v>54656600</v>
      </c>
      <c r="BO64" s="1277">
        <v>10520400</v>
      </c>
      <c r="BP64" s="1277">
        <f t="shared" si="22"/>
        <v>65177</v>
      </c>
      <c r="BQ64" s="1277">
        <f t="shared" si="23"/>
        <v>54656.6</v>
      </c>
      <c r="BR64" s="1277">
        <f t="shared" si="24"/>
        <v>54656.6</v>
      </c>
      <c r="BS64" s="1277">
        <f t="shared" si="25"/>
        <v>10520.4</v>
      </c>
      <c r="BV64" s="1276" t="s">
        <v>372</v>
      </c>
      <c r="BW64" s="1435">
        <v>3491990</v>
      </c>
      <c r="BX64" s="1585">
        <f t="shared" si="26"/>
        <v>3491.99</v>
      </c>
      <c r="BZ64" s="1276" t="s">
        <v>363</v>
      </c>
      <c r="CA64" s="1277">
        <v>78029453</v>
      </c>
      <c r="CB64" s="1277">
        <v>67509053</v>
      </c>
      <c r="CC64" s="1277">
        <v>67509053</v>
      </c>
      <c r="CD64" s="1277">
        <v>10520400</v>
      </c>
      <c r="CE64" s="1277">
        <f t="shared" si="27"/>
        <v>78029.452999999994</v>
      </c>
      <c r="CF64" s="1277">
        <f t="shared" si="28"/>
        <v>67509.053</v>
      </c>
      <c r="CG64" s="1277">
        <f t="shared" si="29"/>
        <v>67509.053</v>
      </c>
      <c r="CH64" s="1277">
        <f t="shared" si="30"/>
        <v>10520.4</v>
      </c>
    </row>
    <row r="65" spans="1:86" ht="15" x14ac:dyDescent="0.35">
      <c r="A65" s="922" t="s">
        <v>974</v>
      </c>
      <c r="B65" s="923" t="s">
        <v>366</v>
      </c>
      <c r="C65" s="924">
        <v>0</v>
      </c>
      <c r="D65" s="924">
        <v>20565000</v>
      </c>
      <c r="E65" s="924">
        <v>0</v>
      </c>
      <c r="F65" s="924">
        <v>20565000</v>
      </c>
      <c r="G65" s="924">
        <v>0</v>
      </c>
      <c r="H65" s="925">
        <f t="shared" si="2"/>
        <v>20565</v>
      </c>
      <c r="I65" s="925">
        <f t="shared" si="3"/>
        <v>0</v>
      </c>
      <c r="J65" s="925">
        <f t="shared" si="4"/>
        <v>20565</v>
      </c>
      <c r="K65" s="925">
        <f t="shared" si="5"/>
        <v>0</v>
      </c>
      <c r="O65" s="923" t="s">
        <v>575</v>
      </c>
      <c r="P65" s="924">
        <v>4462760</v>
      </c>
      <c r="Q65" s="925">
        <f t="shared" si="6"/>
        <v>4462.76</v>
      </c>
      <c r="S65" s="923" t="s">
        <v>366</v>
      </c>
      <c r="T65" s="924">
        <v>26882829</v>
      </c>
      <c r="U65" s="924">
        <v>6186334</v>
      </c>
      <c r="V65" s="924">
        <v>6186334</v>
      </c>
      <c r="W65" s="924">
        <v>20696495</v>
      </c>
      <c r="X65" s="984">
        <f t="shared" si="7"/>
        <v>26882.829000000002</v>
      </c>
      <c r="Y65" s="984">
        <f t="shared" si="8"/>
        <v>6186.3339999999998</v>
      </c>
      <c r="Z65" s="984">
        <f t="shared" si="9"/>
        <v>6186.3339999999998</v>
      </c>
      <c r="AA65" s="984">
        <f t="shared" si="10"/>
        <v>20696.494999999999</v>
      </c>
      <c r="AC65" s="1276" t="s">
        <v>377</v>
      </c>
      <c r="AD65" s="1277">
        <v>68350</v>
      </c>
      <c r="AE65" s="1278">
        <f t="shared" si="11"/>
        <v>68.349999999999994</v>
      </c>
      <c r="AG65" s="1276" t="s">
        <v>365</v>
      </c>
      <c r="AH65" s="1277">
        <v>2535066000</v>
      </c>
      <c r="AI65" s="1277">
        <v>519866611</v>
      </c>
      <c r="AJ65" s="1277">
        <v>1696952500</v>
      </c>
      <c r="AK65" s="1277">
        <v>838113500</v>
      </c>
      <c r="AL65" s="1277">
        <f t="shared" si="12"/>
        <v>2535066</v>
      </c>
      <c r="AM65" s="1277">
        <f t="shared" si="13"/>
        <v>519866.61099999998</v>
      </c>
      <c r="AN65" s="1277">
        <f t="shared" si="14"/>
        <v>1696952.5</v>
      </c>
      <c r="AO65" s="1277">
        <f t="shared" si="15"/>
        <v>838113.5</v>
      </c>
      <c r="AR65" s="1276" t="s">
        <v>384</v>
      </c>
      <c r="AS65" s="1277">
        <v>1079997</v>
      </c>
      <c r="AT65" s="1277">
        <f t="shared" si="16"/>
        <v>1079.9970000000001</v>
      </c>
      <c r="AV65" s="1276" t="s">
        <v>365</v>
      </c>
      <c r="AW65" s="1277">
        <v>2535066000</v>
      </c>
      <c r="AX65" s="1435">
        <v>792320908</v>
      </c>
      <c r="AY65" s="1435">
        <v>1650663195</v>
      </c>
      <c r="AZ65" s="1435">
        <v>884402805</v>
      </c>
      <c r="BA65" s="1278">
        <f t="shared" si="17"/>
        <v>2535066</v>
      </c>
      <c r="BB65" s="1278">
        <f t="shared" si="18"/>
        <v>792320.90800000005</v>
      </c>
      <c r="BC65" s="1278">
        <f t="shared" si="19"/>
        <v>1650663.1950000001</v>
      </c>
      <c r="BD65" s="1278">
        <f t="shared" si="20"/>
        <v>884402.80500000005</v>
      </c>
      <c r="BG65" s="1276" t="s">
        <v>575</v>
      </c>
      <c r="BH65" s="1277">
        <v>6477940</v>
      </c>
      <c r="BI65" s="1277">
        <f t="shared" si="21"/>
        <v>6477.94</v>
      </c>
      <c r="BK65" s="1276" t="s">
        <v>365</v>
      </c>
      <c r="BL65" s="1277">
        <v>4624953000</v>
      </c>
      <c r="BM65" s="1277">
        <v>1083696683</v>
      </c>
      <c r="BN65" s="1277">
        <v>2587717806</v>
      </c>
      <c r="BO65" s="1277">
        <v>2037235194</v>
      </c>
      <c r="BP65" s="1277">
        <f t="shared" si="22"/>
        <v>4624953</v>
      </c>
      <c r="BQ65" s="1277">
        <f t="shared" si="23"/>
        <v>1083696.683</v>
      </c>
      <c r="BR65" s="1277">
        <f t="shared" si="24"/>
        <v>2587717.8059999999</v>
      </c>
      <c r="BS65" s="1277">
        <f t="shared" si="25"/>
        <v>2037235.1939999999</v>
      </c>
      <c r="BV65" s="1276" t="s">
        <v>374</v>
      </c>
      <c r="BW65" s="1435">
        <v>7280921</v>
      </c>
      <c r="BX65" s="1585">
        <f t="shared" si="26"/>
        <v>7280.9210000000003</v>
      </c>
      <c r="BZ65" s="1276" t="s">
        <v>365</v>
      </c>
      <c r="CA65" s="1277">
        <v>4625753000</v>
      </c>
      <c r="CB65" s="1277">
        <v>1446273010</v>
      </c>
      <c r="CC65" s="1277">
        <v>3153423312</v>
      </c>
      <c r="CD65" s="1277">
        <v>1472329688</v>
      </c>
      <c r="CE65" s="1277">
        <f t="shared" si="27"/>
        <v>4625753</v>
      </c>
      <c r="CF65" s="1277">
        <f t="shared" si="28"/>
        <v>1446273.01</v>
      </c>
      <c r="CG65" s="1277">
        <f t="shared" si="29"/>
        <v>3153423.3119999999</v>
      </c>
      <c r="CH65" s="1277">
        <f t="shared" si="30"/>
        <v>1472329.6880000001</v>
      </c>
    </row>
    <row r="66" spans="1:86" ht="15" x14ac:dyDescent="0.35">
      <c r="A66" s="922" t="s">
        <v>975</v>
      </c>
      <c r="B66" s="923" t="s">
        <v>561</v>
      </c>
      <c r="C66" s="924">
        <v>0</v>
      </c>
      <c r="D66" s="924">
        <v>17115000</v>
      </c>
      <c r="E66" s="924">
        <v>0</v>
      </c>
      <c r="F66" s="924">
        <v>17115000</v>
      </c>
      <c r="G66" s="924">
        <v>0</v>
      </c>
      <c r="H66" s="925">
        <f t="shared" si="2"/>
        <v>17115</v>
      </c>
      <c r="I66" s="925">
        <f t="shared" si="3"/>
        <v>0</v>
      </c>
      <c r="J66" s="925">
        <f t="shared" si="4"/>
        <v>17115</v>
      </c>
      <c r="K66" s="925">
        <f t="shared" si="5"/>
        <v>0</v>
      </c>
      <c r="O66" s="923" t="s">
        <v>576</v>
      </c>
      <c r="P66" s="924">
        <v>1501975</v>
      </c>
      <c r="Q66" s="925">
        <f t="shared" si="6"/>
        <v>1501.9749999999999</v>
      </c>
      <c r="S66" s="923" t="s">
        <v>561</v>
      </c>
      <c r="T66" s="924">
        <v>17864700</v>
      </c>
      <c r="U66" s="924">
        <v>618205</v>
      </c>
      <c r="V66" s="924">
        <v>618205</v>
      </c>
      <c r="W66" s="924">
        <v>17246495</v>
      </c>
      <c r="X66" s="984">
        <f t="shared" si="7"/>
        <v>17864.7</v>
      </c>
      <c r="Y66" s="984">
        <f t="shared" si="8"/>
        <v>618.20500000000004</v>
      </c>
      <c r="Z66" s="984">
        <f t="shared" si="9"/>
        <v>618.20500000000004</v>
      </c>
      <c r="AA66" s="984">
        <f t="shared" si="10"/>
        <v>17246.494999999999</v>
      </c>
      <c r="AC66" s="1276" t="s">
        <v>378</v>
      </c>
      <c r="AD66" s="1277">
        <v>878265</v>
      </c>
      <c r="AE66" s="1278">
        <f t="shared" si="11"/>
        <v>878.26499999999999</v>
      </c>
      <c r="AG66" s="1276" t="s">
        <v>366</v>
      </c>
      <c r="AH66" s="1277">
        <v>27311229</v>
      </c>
      <c r="AI66" s="1277">
        <v>6614734</v>
      </c>
      <c r="AJ66" s="1277">
        <v>6614734</v>
      </c>
      <c r="AK66" s="1277">
        <v>20696495</v>
      </c>
      <c r="AL66" s="1277">
        <f t="shared" si="12"/>
        <v>27311.228999999999</v>
      </c>
      <c r="AM66" s="1277">
        <f t="shared" si="13"/>
        <v>6614.7340000000004</v>
      </c>
      <c r="AN66" s="1277">
        <f t="shared" si="14"/>
        <v>6614.7340000000004</v>
      </c>
      <c r="AO66" s="1277">
        <f t="shared" si="15"/>
        <v>20696.494999999999</v>
      </c>
      <c r="AR66" s="1276" t="s">
        <v>385</v>
      </c>
      <c r="AS66" s="1277">
        <v>782497</v>
      </c>
      <c r="AT66" s="1277">
        <f t="shared" si="16"/>
        <v>782.49699999999996</v>
      </c>
      <c r="AV66" s="1276" t="s">
        <v>366</v>
      </c>
      <c r="AW66" s="1277">
        <v>27311529</v>
      </c>
      <c r="AX66" s="1435">
        <v>6745612</v>
      </c>
      <c r="AY66" s="1435">
        <v>13749004</v>
      </c>
      <c r="AZ66" s="1435">
        <v>13562525</v>
      </c>
      <c r="BA66" s="1278">
        <f t="shared" si="17"/>
        <v>27311.528999999999</v>
      </c>
      <c r="BB66" s="1278">
        <f t="shared" si="18"/>
        <v>6745.6120000000001</v>
      </c>
      <c r="BC66" s="1278">
        <f t="shared" si="19"/>
        <v>13749.004000000001</v>
      </c>
      <c r="BD66" s="1278">
        <f t="shared" si="20"/>
        <v>13562.525</v>
      </c>
      <c r="BG66" s="1276" t="s">
        <v>576</v>
      </c>
      <c r="BH66" s="1277">
        <v>263762</v>
      </c>
      <c r="BI66" s="1277">
        <f t="shared" si="21"/>
        <v>263.762</v>
      </c>
      <c r="BK66" s="1276" t="s">
        <v>366</v>
      </c>
      <c r="BL66" s="1277">
        <v>27311529</v>
      </c>
      <c r="BM66" s="1277">
        <v>6745612</v>
      </c>
      <c r="BN66" s="1277">
        <v>13749004</v>
      </c>
      <c r="BO66" s="1277">
        <v>13562525</v>
      </c>
      <c r="BP66" s="1277">
        <f t="shared" si="22"/>
        <v>27311.528999999999</v>
      </c>
      <c r="BQ66" s="1277">
        <f t="shared" si="23"/>
        <v>6745.6120000000001</v>
      </c>
      <c r="BR66" s="1277">
        <f t="shared" si="24"/>
        <v>13749.004000000001</v>
      </c>
      <c r="BS66" s="1277">
        <f t="shared" si="25"/>
        <v>13562.525</v>
      </c>
      <c r="BV66" s="1276" t="s">
        <v>375</v>
      </c>
      <c r="BW66" s="1435">
        <v>750335</v>
      </c>
      <c r="BX66" s="1585">
        <f t="shared" si="26"/>
        <v>750.33500000000004</v>
      </c>
      <c r="BZ66" s="1276" t="s">
        <v>366</v>
      </c>
      <c r="CA66" s="1277">
        <v>32648798</v>
      </c>
      <c r="CB66" s="1277">
        <v>14519767</v>
      </c>
      <c r="CC66" s="1277">
        <v>19502773</v>
      </c>
      <c r="CD66" s="1277">
        <v>13146025</v>
      </c>
      <c r="CE66" s="1277">
        <f t="shared" si="27"/>
        <v>32648.797999999999</v>
      </c>
      <c r="CF66" s="1277">
        <f t="shared" si="28"/>
        <v>14519.767</v>
      </c>
      <c r="CG66" s="1277">
        <f t="shared" si="29"/>
        <v>19502.773000000001</v>
      </c>
      <c r="CH66" s="1277">
        <f t="shared" si="30"/>
        <v>13146.025</v>
      </c>
    </row>
    <row r="67" spans="1:86" ht="15" x14ac:dyDescent="0.35">
      <c r="A67" s="922" t="s">
        <v>975</v>
      </c>
      <c r="B67" s="923" t="s">
        <v>367</v>
      </c>
      <c r="C67" s="924">
        <v>0</v>
      </c>
      <c r="D67" s="924">
        <v>3450000</v>
      </c>
      <c r="E67" s="924">
        <v>0</v>
      </c>
      <c r="F67" s="924">
        <v>3450000</v>
      </c>
      <c r="G67" s="924">
        <v>0</v>
      </c>
      <c r="H67" s="925">
        <f t="shared" si="2"/>
        <v>3450</v>
      </c>
      <c r="I67" s="925">
        <f t="shared" si="3"/>
        <v>0</v>
      </c>
      <c r="J67" s="925">
        <f t="shared" si="4"/>
        <v>3450</v>
      </c>
      <c r="K67" s="925">
        <f t="shared" si="5"/>
        <v>0</v>
      </c>
      <c r="O67" s="923" t="s">
        <v>389</v>
      </c>
      <c r="P67" s="924">
        <v>2320500</v>
      </c>
      <c r="Q67" s="925">
        <f t="shared" si="6"/>
        <v>2320.5</v>
      </c>
      <c r="S67" s="923" t="s">
        <v>367</v>
      </c>
      <c r="T67" s="924">
        <v>9018129</v>
      </c>
      <c r="U67" s="924">
        <v>5568129</v>
      </c>
      <c r="V67" s="924">
        <v>5568129</v>
      </c>
      <c r="W67" s="924">
        <v>3450000</v>
      </c>
      <c r="X67" s="984">
        <f t="shared" si="7"/>
        <v>9018.1290000000008</v>
      </c>
      <c r="Y67" s="984">
        <f t="shared" si="8"/>
        <v>5568.1289999999999</v>
      </c>
      <c r="Z67" s="984">
        <f t="shared" si="9"/>
        <v>5568.1289999999999</v>
      </c>
      <c r="AA67" s="984">
        <f t="shared" si="10"/>
        <v>3450</v>
      </c>
      <c r="AC67" s="1276" t="s">
        <v>379</v>
      </c>
      <c r="AD67" s="1277">
        <v>5465146</v>
      </c>
      <c r="AE67" s="1278">
        <f t="shared" si="11"/>
        <v>5465.1459999999997</v>
      </c>
      <c r="AG67" s="1276" t="s">
        <v>561</v>
      </c>
      <c r="AH67" s="1277">
        <v>18293100</v>
      </c>
      <c r="AI67" s="1277">
        <v>1046605</v>
      </c>
      <c r="AJ67" s="1277">
        <v>1046605</v>
      </c>
      <c r="AK67" s="1277">
        <v>17246495</v>
      </c>
      <c r="AL67" s="1277">
        <f t="shared" si="12"/>
        <v>18293.099999999999</v>
      </c>
      <c r="AM67" s="1277">
        <f t="shared" si="13"/>
        <v>1046.605</v>
      </c>
      <c r="AN67" s="1277">
        <f t="shared" si="14"/>
        <v>1046.605</v>
      </c>
      <c r="AO67" s="1277">
        <f t="shared" si="15"/>
        <v>17246.494999999999</v>
      </c>
      <c r="AR67" s="1276" t="s">
        <v>386</v>
      </c>
      <c r="AS67" s="1277">
        <v>297500</v>
      </c>
      <c r="AT67" s="1277">
        <f t="shared" si="16"/>
        <v>297.5</v>
      </c>
      <c r="AV67" s="1276" t="s">
        <v>561</v>
      </c>
      <c r="AW67" s="1277">
        <v>18293400</v>
      </c>
      <c r="AX67" s="1435">
        <v>1177483</v>
      </c>
      <c r="AY67" s="1435">
        <v>6781075</v>
      </c>
      <c r="AZ67" s="1435">
        <v>11512325</v>
      </c>
      <c r="BA67" s="1278">
        <f t="shared" si="17"/>
        <v>18293.400000000001</v>
      </c>
      <c r="BB67" s="1278">
        <f t="shared" si="18"/>
        <v>1177.4829999999999</v>
      </c>
      <c r="BC67" s="1278">
        <f t="shared" si="19"/>
        <v>6781.0749999999998</v>
      </c>
      <c r="BD67" s="1278">
        <f t="shared" si="20"/>
        <v>11512.325000000001</v>
      </c>
      <c r="BG67" s="1276" t="s">
        <v>389</v>
      </c>
      <c r="BH67" s="1277">
        <v>2342591</v>
      </c>
      <c r="BI67" s="1277">
        <f t="shared" si="21"/>
        <v>2342.5909999999999</v>
      </c>
      <c r="BK67" s="1276" t="s">
        <v>561</v>
      </c>
      <c r="BL67" s="1277">
        <v>18293400</v>
      </c>
      <c r="BM67" s="1277">
        <v>1177483</v>
      </c>
      <c r="BN67" s="1277">
        <v>6781075</v>
      </c>
      <c r="BO67" s="1277">
        <v>11512325</v>
      </c>
      <c r="BP67" s="1277">
        <f t="shared" si="22"/>
        <v>18293.400000000001</v>
      </c>
      <c r="BQ67" s="1277">
        <f t="shared" si="23"/>
        <v>1177.4829999999999</v>
      </c>
      <c r="BR67" s="1277">
        <f t="shared" si="24"/>
        <v>6781.0749999999998</v>
      </c>
      <c r="BS67" s="1277">
        <f t="shared" si="25"/>
        <v>11512.325000000001</v>
      </c>
      <c r="BV67" s="1276" t="s">
        <v>376</v>
      </c>
      <c r="BW67" s="1435">
        <v>1186840</v>
      </c>
      <c r="BX67" s="1585">
        <f t="shared" si="26"/>
        <v>1186.8399999999999</v>
      </c>
      <c r="BZ67" s="1276" t="s">
        <v>561</v>
      </c>
      <c r="CA67" s="1277">
        <v>21533651</v>
      </c>
      <c r="CB67" s="1277">
        <v>7551838</v>
      </c>
      <c r="CC67" s="1277">
        <v>10437826</v>
      </c>
      <c r="CD67" s="1277">
        <v>11095825</v>
      </c>
      <c r="CE67" s="1277">
        <f t="shared" si="27"/>
        <v>21533.651000000002</v>
      </c>
      <c r="CF67" s="1277">
        <f t="shared" si="28"/>
        <v>7551.8379999999997</v>
      </c>
      <c r="CG67" s="1277">
        <f t="shared" si="29"/>
        <v>10437.825999999999</v>
      </c>
      <c r="CH67" s="1277">
        <f t="shared" si="30"/>
        <v>11095.825000000001</v>
      </c>
    </row>
    <row r="68" spans="1:86" ht="15" x14ac:dyDescent="0.35">
      <c r="A68" s="922" t="s">
        <v>974</v>
      </c>
      <c r="B68" s="923" t="s">
        <v>483</v>
      </c>
      <c r="C68" s="924">
        <v>0</v>
      </c>
      <c r="D68" s="924">
        <v>30000000</v>
      </c>
      <c r="E68" s="924">
        <v>0</v>
      </c>
      <c r="F68" s="924">
        <v>30000000</v>
      </c>
      <c r="G68" s="924">
        <v>0</v>
      </c>
      <c r="H68" s="925">
        <f t="shared" ref="H68:H131" si="31">+D68/$I$1*$J$1</f>
        <v>30000</v>
      </c>
      <c r="I68" s="925">
        <f t="shared" ref="I68:I131" si="32">+E68/$I$1*$J$1</f>
        <v>0</v>
      </c>
      <c r="J68" s="925">
        <f t="shared" ref="J68:J131" si="33">+F68/$I$1*$J$1</f>
        <v>30000</v>
      </c>
      <c r="K68" s="925">
        <f t="shared" ref="K68:K131" si="34">+G68/$I$1*$J$1</f>
        <v>0</v>
      </c>
      <c r="O68" s="923" t="s">
        <v>390</v>
      </c>
      <c r="P68" s="924">
        <v>55357715</v>
      </c>
      <c r="Q68" s="925">
        <f t="shared" ref="Q68:Q88" si="35">+P68/$P$1*$Q$1</f>
        <v>55357.714999999997</v>
      </c>
      <c r="S68" s="923" t="s">
        <v>483</v>
      </c>
      <c r="T68" s="924">
        <v>30000000</v>
      </c>
      <c r="U68" s="924">
        <v>0</v>
      </c>
      <c r="V68" s="924">
        <v>0</v>
      </c>
      <c r="W68" s="924">
        <v>30000000</v>
      </c>
      <c r="X68" s="984">
        <f t="shared" ref="X68:X131" si="36">+T68/$Z$1*$AA$1</f>
        <v>30000</v>
      </c>
      <c r="Y68" s="984">
        <f t="shared" ref="Y68:Y131" si="37">+U68/$Z$1*$AA$1</f>
        <v>0</v>
      </c>
      <c r="Z68" s="984">
        <f t="shared" ref="Z68:Z131" si="38">+V68/$Z$1*$AA$1</f>
        <v>0</v>
      </c>
      <c r="AA68" s="984">
        <f t="shared" ref="AA68:AA131" si="39">+W68/$Z$1*$AA$1</f>
        <v>30000</v>
      </c>
      <c r="AC68" s="1276" t="s">
        <v>381</v>
      </c>
      <c r="AD68" s="1277">
        <v>474317</v>
      </c>
      <c r="AE68" s="1278">
        <f t="shared" ref="AE68:AE109" si="40">+AD68/$AD$1*$AE$1</f>
        <v>474.31700000000001</v>
      </c>
      <c r="AG68" s="1276" t="s">
        <v>367</v>
      </c>
      <c r="AH68" s="1277">
        <v>9018129</v>
      </c>
      <c r="AI68" s="1277">
        <v>5568129</v>
      </c>
      <c r="AJ68" s="1277">
        <v>5568129</v>
      </c>
      <c r="AK68" s="1277">
        <v>3450000</v>
      </c>
      <c r="AL68" s="1277">
        <f t="shared" ref="AL68:AL131" si="41">+AH68/$AN$1*$AO$1</f>
        <v>9018.1290000000008</v>
      </c>
      <c r="AM68" s="1277">
        <f t="shared" ref="AM68:AM131" si="42">+AI68/$AN$1*$AO$1</f>
        <v>5568.1289999999999</v>
      </c>
      <c r="AN68" s="1277">
        <f t="shared" ref="AN68:AN131" si="43">+AJ68/$AN$1*$AO$1</f>
        <v>5568.1289999999999</v>
      </c>
      <c r="AO68" s="1277">
        <f t="shared" ref="AO68:AO131" si="44">+AK68/$AN$1*$AO$1</f>
        <v>3450</v>
      </c>
      <c r="AR68" s="1276" t="s">
        <v>387</v>
      </c>
      <c r="AS68" s="1277">
        <v>49037086</v>
      </c>
      <c r="AT68" s="1277">
        <f t="shared" ref="AT68:AT93" si="45">+AS68/$AS$1*$AT$1</f>
        <v>49037.086000000003</v>
      </c>
      <c r="AV68" s="1276" t="s">
        <v>367</v>
      </c>
      <c r="AW68" s="1277">
        <v>9018129</v>
      </c>
      <c r="AX68" s="1435">
        <v>5568129</v>
      </c>
      <c r="AY68" s="1435">
        <v>6967929</v>
      </c>
      <c r="AZ68" s="1435">
        <v>2050200</v>
      </c>
      <c r="BA68" s="1278">
        <f t="shared" ref="BA68:BA131" si="46">+AW68/$BC$1*$BD$1</f>
        <v>9018.1290000000008</v>
      </c>
      <c r="BB68" s="1278">
        <f t="shared" ref="BB68:BB131" si="47">+AX68/$BC$1*$BD$1</f>
        <v>5568.1289999999999</v>
      </c>
      <c r="BC68" s="1278">
        <f t="shared" ref="BC68:BC131" si="48">+AY68/$BC$1*$BD$1</f>
        <v>6967.9290000000001</v>
      </c>
      <c r="BD68" s="1278">
        <f t="shared" ref="BD68:BD131" si="49">+AZ68/$BC$1*$BD$1</f>
        <v>2050.1999999999998</v>
      </c>
      <c r="BG68" s="1276" t="s">
        <v>390</v>
      </c>
      <c r="BH68" s="1277">
        <v>125817936</v>
      </c>
      <c r="BI68" s="1277">
        <f t="shared" ref="BI68:BI83" si="50">+BH68/$BR$1*$BS$1</f>
        <v>125817.936</v>
      </c>
      <c r="BK68" s="1276" t="s">
        <v>367</v>
      </c>
      <c r="BL68" s="1277">
        <v>9018129</v>
      </c>
      <c r="BM68" s="1277">
        <v>5568129</v>
      </c>
      <c r="BN68" s="1277">
        <v>6967929</v>
      </c>
      <c r="BO68" s="1277">
        <v>2050200</v>
      </c>
      <c r="BP68" s="1277">
        <f t="shared" ref="BP68:BP131" si="51">+BL68/$BR$1*$BS$1</f>
        <v>9018.1290000000008</v>
      </c>
      <c r="BQ68" s="1277">
        <f t="shared" ref="BQ68:BQ131" si="52">+BM68/$BR$1*$BS$1</f>
        <v>5568.1289999999999</v>
      </c>
      <c r="BR68" s="1277">
        <f t="shared" ref="BR68:BR131" si="53">+BN68/$BR$1*$BS$1</f>
        <v>6967.9290000000001</v>
      </c>
      <c r="BS68" s="1277">
        <f t="shared" ref="BS68:BS131" si="54">+BO68/$BR$1*$BS$1</f>
        <v>2050.1999999999998</v>
      </c>
      <c r="BV68" s="1276" t="s">
        <v>377</v>
      </c>
      <c r="BW68" s="1435">
        <v>275500</v>
      </c>
      <c r="BX68" s="1585">
        <f t="shared" ref="BX68:BX109" si="55">+BW68/$BW$1*$BX$1</f>
        <v>275.5</v>
      </c>
      <c r="BZ68" s="1276" t="s">
        <v>367</v>
      </c>
      <c r="CA68" s="1277">
        <v>11115147</v>
      </c>
      <c r="CB68" s="1277">
        <v>6967929</v>
      </c>
      <c r="CC68" s="1277">
        <v>9064947</v>
      </c>
      <c r="CD68" s="1277">
        <v>2050200</v>
      </c>
      <c r="CE68" s="1277">
        <f t="shared" ref="CE68:CE131" si="56">+CA68/$CG$1*$CH$1</f>
        <v>11115.147000000001</v>
      </c>
      <c r="CF68" s="1277">
        <f t="shared" ref="CF68:CF131" si="57">+CB68/$CG$1*$CH$1</f>
        <v>6967.9290000000001</v>
      </c>
      <c r="CG68" s="1277">
        <f t="shared" ref="CG68:CG131" si="58">+CC68/$CG$1*$CH$1</f>
        <v>9064.9470000000001</v>
      </c>
      <c r="CH68" s="1277">
        <f t="shared" ref="CH68:CH131" si="59">+CD68/$CG$1*$CH$1</f>
        <v>2050.1999999999998</v>
      </c>
    </row>
    <row r="69" spans="1:86" ht="15" x14ac:dyDescent="0.35">
      <c r="A69" s="922" t="s">
        <v>975</v>
      </c>
      <c r="B69" s="923" t="s">
        <v>484</v>
      </c>
      <c r="C69" s="924">
        <v>0</v>
      </c>
      <c r="D69" s="924">
        <v>30000000</v>
      </c>
      <c r="E69" s="924">
        <v>0</v>
      </c>
      <c r="F69" s="924">
        <v>30000000</v>
      </c>
      <c r="G69" s="924">
        <v>0</v>
      </c>
      <c r="H69" s="925">
        <f t="shared" si="31"/>
        <v>30000</v>
      </c>
      <c r="I69" s="925">
        <f t="shared" si="32"/>
        <v>0</v>
      </c>
      <c r="J69" s="925">
        <f t="shared" si="33"/>
        <v>30000</v>
      </c>
      <c r="K69" s="925">
        <f t="shared" si="34"/>
        <v>0</v>
      </c>
      <c r="O69" s="923" t="s">
        <v>391</v>
      </c>
      <c r="P69" s="924">
        <v>48051647</v>
      </c>
      <c r="Q69" s="925">
        <f t="shared" si="35"/>
        <v>48051.646999999997</v>
      </c>
      <c r="S69" s="923" t="s">
        <v>484</v>
      </c>
      <c r="T69" s="924">
        <v>30000000</v>
      </c>
      <c r="U69" s="924">
        <v>0</v>
      </c>
      <c r="V69" s="924">
        <v>0</v>
      </c>
      <c r="W69" s="924">
        <v>30000000</v>
      </c>
      <c r="X69" s="984">
        <f t="shared" si="36"/>
        <v>30000</v>
      </c>
      <c r="Y69" s="984">
        <f t="shared" si="37"/>
        <v>0</v>
      </c>
      <c r="Z69" s="984">
        <f t="shared" si="38"/>
        <v>0</v>
      </c>
      <c r="AA69" s="984">
        <f t="shared" si="39"/>
        <v>30000</v>
      </c>
      <c r="AC69" s="1276" t="s">
        <v>568</v>
      </c>
      <c r="AD69" s="1277">
        <v>6271612</v>
      </c>
      <c r="AE69" s="1278">
        <f t="shared" si="40"/>
        <v>6271.6120000000001</v>
      </c>
      <c r="AG69" s="1276" t="s">
        <v>483</v>
      </c>
      <c r="AH69" s="1277">
        <v>24247918</v>
      </c>
      <c r="AI69" s="1277">
        <v>0</v>
      </c>
      <c r="AJ69" s="1277">
        <v>0</v>
      </c>
      <c r="AK69" s="1277">
        <v>24247918</v>
      </c>
      <c r="AL69" s="1277">
        <f t="shared" si="41"/>
        <v>24247.918000000001</v>
      </c>
      <c r="AM69" s="1277">
        <f t="shared" si="42"/>
        <v>0</v>
      </c>
      <c r="AN69" s="1277">
        <f t="shared" si="43"/>
        <v>0</v>
      </c>
      <c r="AO69" s="1277">
        <f t="shared" si="44"/>
        <v>24247.918000000001</v>
      </c>
      <c r="AR69" s="1276" t="s">
        <v>388</v>
      </c>
      <c r="AS69" s="1277">
        <v>5387052</v>
      </c>
      <c r="AT69" s="1277">
        <f t="shared" si="45"/>
        <v>5387.0519999999997</v>
      </c>
      <c r="AV69" s="1276" t="s">
        <v>483</v>
      </c>
      <c r="AW69" s="1277">
        <v>0</v>
      </c>
      <c r="AX69" s="1435">
        <v>0</v>
      </c>
      <c r="AY69" s="1435">
        <v>0</v>
      </c>
      <c r="AZ69" s="1435">
        <v>0</v>
      </c>
      <c r="BA69" s="1278">
        <f t="shared" si="46"/>
        <v>0</v>
      </c>
      <c r="BB69" s="1278">
        <f t="shared" si="47"/>
        <v>0</v>
      </c>
      <c r="BC69" s="1278">
        <f t="shared" si="48"/>
        <v>0</v>
      </c>
      <c r="BD69" s="1278">
        <f t="shared" si="49"/>
        <v>0</v>
      </c>
      <c r="BG69" s="1276" t="s">
        <v>391</v>
      </c>
      <c r="BH69" s="1277">
        <v>110517238</v>
      </c>
      <c r="BI69" s="1277">
        <f t="shared" si="50"/>
        <v>110517.238</v>
      </c>
      <c r="BK69" s="1276" t="s">
        <v>483</v>
      </c>
      <c r="BL69" s="1277">
        <v>0</v>
      </c>
      <c r="BM69" s="1277">
        <v>0</v>
      </c>
      <c r="BN69" s="1277">
        <v>0</v>
      </c>
      <c r="BO69" s="1277">
        <v>0</v>
      </c>
      <c r="BP69" s="1277">
        <f t="shared" si="51"/>
        <v>0</v>
      </c>
      <c r="BQ69" s="1277">
        <f t="shared" si="52"/>
        <v>0</v>
      </c>
      <c r="BR69" s="1277">
        <f t="shared" si="53"/>
        <v>0</v>
      </c>
      <c r="BS69" s="1277">
        <f t="shared" si="54"/>
        <v>0</v>
      </c>
      <c r="BV69" s="1276" t="s">
        <v>378</v>
      </c>
      <c r="BW69" s="1435">
        <v>1458123</v>
      </c>
      <c r="BX69" s="1585">
        <f t="shared" si="55"/>
        <v>1458.123</v>
      </c>
      <c r="BZ69" s="1276" t="s">
        <v>483</v>
      </c>
      <c r="CA69" s="1277">
        <v>30000000</v>
      </c>
      <c r="CB69" s="1277">
        <v>30000000</v>
      </c>
      <c r="CC69" s="1277">
        <v>30000000</v>
      </c>
      <c r="CD69" s="1277">
        <v>0</v>
      </c>
      <c r="CE69" s="1277">
        <f t="shared" si="56"/>
        <v>30000</v>
      </c>
      <c r="CF69" s="1277">
        <f t="shared" si="57"/>
        <v>30000</v>
      </c>
      <c r="CG69" s="1277">
        <f t="shared" si="58"/>
        <v>30000</v>
      </c>
      <c r="CH69" s="1277">
        <f t="shared" si="59"/>
        <v>0</v>
      </c>
    </row>
    <row r="70" spans="1:86" ht="15" x14ac:dyDescent="0.35">
      <c r="A70" s="922" t="s">
        <v>974</v>
      </c>
      <c r="B70" s="923" t="s">
        <v>368</v>
      </c>
      <c r="C70" s="924">
        <v>0</v>
      </c>
      <c r="D70" s="924">
        <v>58934061</v>
      </c>
      <c r="E70" s="924">
        <v>4638828</v>
      </c>
      <c r="F70" s="924">
        <v>54295233</v>
      </c>
      <c r="G70" s="924">
        <v>1254311</v>
      </c>
      <c r="H70" s="925">
        <f t="shared" si="31"/>
        <v>58934.061000000002</v>
      </c>
      <c r="I70" s="925">
        <f t="shared" si="32"/>
        <v>4638.8280000000004</v>
      </c>
      <c r="J70" s="925">
        <f t="shared" si="33"/>
        <v>54295.233</v>
      </c>
      <c r="K70" s="925">
        <f t="shared" si="34"/>
        <v>1254.3109999999999</v>
      </c>
      <c r="O70" s="923" t="s">
        <v>578</v>
      </c>
      <c r="P70" s="924">
        <v>7306068</v>
      </c>
      <c r="Q70" s="925">
        <f t="shared" si="35"/>
        <v>7306.0680000000002</v>
      </c>
      <c r="S70" s="923" t="s">
        <v>368</v>
      </c>
      <c r="T70" s="924">
        <v>54214173</v>
      </c>
      <c r="U70" s="924">
        <v>5480922</v>
      </c>
      <c r="V70" s="924">
        <v>14027500</v>
      </c>
      <c r="W70" s="924">
        <v>40186673</v>
      </c>
      <c r="X70" s="984">
        <f t="shared" si="36"/>
        <v>54214.173000000003</v>
      </c>
      <c r="Y70" s="984">
        <f t="shared" si="37"/>
        <v>5480.9219999999996</v>
      </c>
      <c r="Z70" s="984">
        <f t="shared" si="38"/>
        <v>14027.5</v>
      </c>
      <c r="AA70" s="984">
        <f t="shared" si="39"/>
        <v>40186.673000000003</v>
      </c>
      <c r="AC70" s="1276" t="s">
        <v>382</v>
      </c>
      <c r="AD70" s="1277">
        <v>1596816</v>
      </c>
      <c r="AE70" s="1278">
        <f t="shared" si="40"/>
        <v>1596.816</v>
      </c>
      <c r="AG70" s="1276" t="s">
        <v>484</v>
      </c>
      <c r="AH70" s="1277">
        <v>24247918</v>
      </c>
      <c r="AI70" s="1277">
        <v>0</v>
      </c>
      <c r="AJ70" s="1277">
        <v>0</v>
      </c>
      <c r="AK70" s="1277">
        <v>24247918</v>
      </c>
      <c r="AL70" s="1277">
        <f t="shared" si="41"/>
        <v>24247.918000000001</v>
      </c>
      <c r="AM70" s="1277">
        <f t="shared" si="42"/>
        <v>0</v>
      </c>
      <c r="AN70" s="1277">
        <f t="shared" si="43"/>
        <v>0</v>
      </c>
      <c r="AO70" s="1277">
        <f t="shared" si="44"/>
        <v>24247.918000000001</v>
      </c>
      <c r="AR70" s="1276" t="s">
        <v>474</v>
      </c>
      <c r="AS70" s="1277">
        <v>833190</v>
      </c>
      <c r="AT70" s="1277">
        <f t="shared" si="45"/>
        <v>833.19</v>
      </c>
      <c r="AV70" s="1276" t="s">
        <v>484</v>
      </c>
      <c r="AW70" s="1277">
        <v>0</v>
      </c>
      <c r="AX70" s="1435">
        <v>0</v>
      </c>
      <c r="AY70" s="1435">
        <v>0</v>
      </c>
      <c r="AZ70" s="1435">
        <v>0</v>
      </c>
      <c r="BA70" s="1278">
        <f t="shared" si="46"/>
        <v>0</v>
      </c>
      <c r="BB70" s="1278">
        <f t="shared" si="47"/>
        <v>0</v>
      </c>
      <c r="BC70" s="1278">
        <f t="shared" si="48"/>
        <v>0</v>
      </c>
      <c r="BD70" s="1278">
        <f t="shared" si="49"/>
        <v>0</v>
      </c>
      <c r="BG70" s="1276" t="s">
        <v>577</v>
      </c>
      <c r="BH70" s="1277">
        <v>5922715</v>
      </c>
      <c r="BI70" s="1277">
        <f t="shared" si="50"/>
        <v>5922.7150000000001</v>
      </c>
      <c r="BK70" s="1276" t="s">
        <v>484</v>
      </c>
      <c r="BL70" s="1277">
        <v>0</v>
      </c>
      <c r="BM70" s="1277">
        <v>0</v>
      </c>
      <c r="BN70" s="1277">
        <v>0</v>
      </c>
      <c r="BO70" s="1277">
        <v>0</v>
      </c>
      <c r="BP70" s="1277">
        <f t="shared" si="51"/>
        <v>0</v>
      </c>
      <c r="BQ70" s="1277">
        <f t="shared" si="52"/>
        <v>0</v>
      </c>
      <c r="BR70" s="1277">
        <f t="shared" si="53"/>
        <v>0</v>
      </c>
      <c r="BS70" s="1277">
        <f t="shared" si="54"/>
        <v>0</v>
      </c>
      <c r="BV70" s="1276" t="s">
        <v>381</v>
      </c>
      <c r="BW70" s="1435">
        <v>474317</v>
      </c>
      <c r="BX70" s="1585">
        <f t="shared" si="55"/>
        <v>474.31700000000001</v>
      </c>
      <c r="BZ70" s="1276" t="s">
        <v>484</v>
      </c>
      <c r="CA70" s="1277">
        <v>30000000</v>
      </c>
      <c r="CB70" s="1277">
        <v>30000000</v>
      </c>
      <c r="CC70" s="1277">
        <v>30000000</v>
      </c>
      <c r="CD70" s="1277">
        <v>0</v>
      </c>
      <c r="CE70" s="1277">
        <f t="shared" si="56"/>
        <v>30000</v>
      </c>
      <c r="CF70" s="1277">
        <f t="shared" si="57"/>
        <v>30000</v>
      </c>
      <c r="CG70" s="1277">
        <f t="shared" si="58"/>
        <v>30000</v>
      </c>
      <c r="CH70" s="1277">
        <f t="shared" si="59"/>
        <v>0</v>
      </c>
    </row>
    <row r="71" spans="1:86" ht="15" x14ac:dyDescent="0.35">
      <c r="A71" s="922" t="s">
        <v>975</v>
      </c>
      <c r="B71" s="923" t="s">
        <v>369</v>
      </c>
      <c r="C71" s="924">
        <v>0</v>
      </c>
      <c r="D71" s="924">
        <v>12000000</v>
      </c>
      <c r="E71" s="924">
        <v>1707078</v>
      </c>
      <c r="F71" s="924">
        <v>10292922</v>
      </c>
      <c r="G71" s="924">
        <v>1184311</v>
      </c>
      <c r="H71" s="925">
        <f t="shared" si="31"/>
        <v>12000</v>
      </c>
      <c r="I71" s="925">
        <f t="shared" si="32"/>
        <v>1707.078</v>
      </c>
      <c r="J71" s="925">
        <f t="shared" si="33"/>
        <v>10292.922</v>
      </c>
      <c r="K71" s="925">
        <f t="shared" si="34"/>
        <v>1184.3109999999999</v>
      </c>
      <c r="O71" s="923" t="s">
        <v>580</v>
      </c>
      <c r="P71" s="924">
        <v>25434590</v>
      </c>
      <c r="Q71" s="925">
        <f t="shared" si="35"/>
        <v>25434.59</v>
      </c>
      <c r="S71" s="923" t="s">
        <v>369</v>
      </c>
      <c r="T71" s="924">
        <v>11107500</v>
      </c>
      <c r="U71" s="924">
        <v>1601097</v>
      </c>
      <c r="V71" s="924">
        <v>1707078</v>
      </c>
      <c r="W71" s="924">
        <v>9400422</v>
      </c>
      <c r="X71" s="984">
        <f t="shared" si="36"/>
        <v>11107.5</v>
      </c>
      <c r="Y71" s="984">
        <f t="shared" si="37"/>
        <v>1601.097</v>
      </c>
      <c r="Z71" s="984">
        <f t="shared" si="38"/>
        <v>1707.078</v>
      </c>
      <c r="AA71" s="984">
        <f t="shared" si="39"/>
        <v>9400.4220000000005</v>
      </c>
      <c r="AC71" s="1276" t="s">
        <v>570</v>
      </c>
      <c r="AD71" s="1277">
        <v>1053325</v>
      </c>
      <c r="AE71" s="1278">
        <f t="shared" si="40"/>
        <v>1053.325</v>
      </c>
      <c r="AG71" s="1276" t="s">
        <v>368</v>
      </c>
      <c r="AH71" s="1277">
        <v>52955348</v>
      </c>
      <c r="AI71" s="1277">
        <v>13429331</v>
      </c>
      <c r="AJ71" s="1277">
        <v>18506469</v>
      </c>
      <c r="AK71" s="1277">
        <v>34448879</v>
      </c>
      <c r="AL71" s="1277">
        <f t="shared" si="41"/>
        <v>52955.347999999998</v>
      </c>
      <c r="AM71" s="1277">
        <f t="shared" si="42"/>
        <v>13429.331</v>
      </c>
      <c r="AN71" s="1277">
        <f t="shared" si="43"/>
        <v>18506.469000000001</v>
      </c>
      <c r="AO71" s="1277">
        <f t="shared" si="44"/>
        <v>34448.879000000001</v>
      </c>
      <c r="AR71" s="1276" t="s">
        <v>574</v>
      </c>
      <c r="AS71" s="1277">
        <v>19471634</v>
      </c>
      <c r="AT71" s="1277">
        <f t="shared" si="45"/>
        <v>19471.633999999998</v>
      </c>
      <c r="AV71" s="1276" t="s">
        <v>368</v>
      </c>
      <c r="AW71" s="1277">
        <v>47029334</v>
      </c>
      <c r="AX71" s="1435">
        <v>16206672</v>
      </c>
      <c r="AY71" s="1435">
        <v>21025428</v>
      </c>
      <c r="AZ71" s="1435">
        <v>26003906</v>
      </c>
      <c r="BA71" s="1278">
        <f t="shared" si="46"/>
        <v>47029.334000000003</v>
      </c>
      <c r="BB71" s="1278">
        <f t="shared" si="47"/>
        <v>16206.672</v>
      </c>
      <c r="BC71" s="1278">
        <f t="shared" si="48"/>
        <v>21025.428</v>
      </c>
      <c r="BD71" s="1278">
        <f t="shared" si="49"/>
        <v>26003.905999999999</v>
      </c>
      <c r="BG71" s="1276" t="s">
        <v>578</v>
      </c>
      <c r="BH71" s="1277">
        <v>9377983</v>
      </c>
      <c r="BI71" s="1277">
        <f t="shared" si="50"/>
        <v>9377.9830000000002</v>
      </c>
      <c r="BK71" s="1276" t="s">
        <v>368</v>
      </c>
      <c r="BL71" s="1277">
        <v>50751790</v>
      </c>
      <c r="BM71" s="1277">
        <v>19066093</v>
      </c>
      <c r="BN71" s="1277">
        <v>31431040</v>
      </c>
      <c r="BO71" s="1277">
        <v>19320750</v>
      </c>
      <c r="BP71" s="1277">
        <f t="shared" si="51"/>
        <v>50751.79</v>
      </c>
      <c r="BQ71" s="1277">
        <f t="shared" si="52"/>
        <v>19066.093000000001</v>
      </c>
      <c r="BR71" s="1277">
        <f t="shared" si="53"/>
        <v>31431.040000000001</v>
      </c>
      <c r="BS71" s="1277">
        <f t="shared" si="54"/>
        <v>19320.75</v>
      </c>
      <c r="BV71" s="1276" t="s">
        <v>568</v>
      </c>
      <c r="BW71" s="1435">
        <v>3135806</v>
      </c>
      <c r="BX71" s="1585">
        <f t="shared" si="55"/>
        <v>3135.806</v>
      </c>
      <c r="BZ71" s="1276" t="s">
        <v>368</v>
      </c>
      <c r="CA71" s="1277">
        <v>52307559</v>
      </c>
      <c r="CB71" s="1277">
        <v>23304677</v>
      </c>
      <c r="CC71" s="1277">
        <v>33502104</v>
      </c>
      <c r="CD71" s="1277">
        <v>18805455</v>
      </c>
      <c r="CE71" s="1277">
        <f t="shared" si="56"/>
        <v>52307.559000000001</v>
      </c>
      <c r="CF71" s="1277">
        <f t="shared" si="57"/>
        <v>23304.677</v>
      </c>
      <c r="CG71" s="1277">
        <f t="shared" si="58"/>
        <v>33502.103999999999</v>
      </c>
      <c r="CH71" s="1277">
        <f t="shared" si="59"/>
        <v>18805.455000000002</v>
      </c>
    </row>
    <row r="72" spans="1:86" ht="15" x14ac:dyDescent="0.35">
      <c r="A72" s="922" t="s">
        <v>975</v>
      </c>
      <c r="B72" s="923" t="s">
        <v>780</v>
      </c>
      <c r="C72" s="924">
        <v>0</v>
      </c>
      <c r="D72" s="924">
        <v>314160</v>
      </c>
      <c r="E72" s="924">
        <v>0</v>
      </c>
      <c r="F72" s="924">
        <v>314160</v>
      </c>
      <c r="G72" s="924">
        <v>0</v>
      </c>
      <c r="H72" s="925">
        <f t="shared" si="31"/>
        <v>314.16000000000003</v>
      </c>
      <c r="I72" s="925">
        <f t="shared" si="32"/>
        <v>0</v>
      </c>
      <c r="J72" s="925">
        <f t="shared" si="33"/>
        <v>314.16000000000003</v>
      </c>
      <c r="K72" s="925">
        <f t="shared" si="34"/>
        <v>0</v>
      </c>
      <c r="O72" s="923" t="s">
        <v>395</v>
      </c>
      <c r="P72" s="924">
        <v>2515680</v>
      </c>
      <c r="Q72" s="925">
        <f t="shared" si="35"/>
        <v>2515.6799999999998</v>
      </c>
      <c r="S72" s="923" t="s">
        <v>780</v>
      </c>
      <c r="T72" s="924">
        <v>314160</v>
      </c>
      <c r="U72" s="924">
        <v>314160</v>
      </c>
      <c r="V72" s="924">
        <v>314160</v>
      </c>
      <c r="W72" s="924">
        <v>0</v>
      </c>
      <c r="X72" s="984">
        <f t="shared" si="36"/>
        <v>314.16000000000003</v>
      </c>
      <c r="Y72" s="984">
        <f t="shared" si="37"/>
        <v>314.16000000000003</v>
      </c>
      <c r="Z72" s="984">
        <f t="shared" si="38"/>
        <v>314.16000000000003</v>
      </c>
      <c r="AA72" s="984">
        <f t="shared" si="39"/>
        <v>0</v>
      </c>
      <c r="AC72" s="1276" t="s">
        <v>573</v>
      </c>
      <c r="AD72" s="1277">
        <v>543491</v>
      </c>
      <c r="AE72" s="1278">
        <f t="shared" si="40"/>
        <v>543.49099999999999</v>
      </c>
      <c r="AG72" s="1276" t="s">
        <v>369</v>
      </c>
      <c r="AH72" s="1277">
        <v>9642675</v>
      </c>
      <c r="AI72" s="1277">
        <v>1601097</v>
      </c>
      <c r="AJ72" s="1277">
        <v>1707078</v>
      </c>
      <c r="AK72" s="1277">
        <v>7935597</v>
      </c>
      <c r="AL72" s="1277">
        <f t="shared" si="41"/>
        <v>9642.6749999999993</v>
      </c>
      <c r="AM72" s="1277">
        <f t="shared" si="42"/>
        <v>1601.097</v>
      </c>
      <c r="AN72" s="1277">
        <f t="shared" si="43"/>
        <v>1707.078</v>
      </c>
      <c r="AO72" s="1277">
        <f t="shared" si="44"/>
        <v>7935.5969999999998</v>
      </c>
      <c r="AR72" s="1276" t="s">
        <v>575</v>
      </c>
      <c r="AS72" s="1277">
        <v>8382940</v>
      </c>
      <c r="AT72" s="1277">
        <f t="shared" si="45"/>
        <v>8382.94</v>
      </c>
      <c r="AV72" s="1276" t="s">
        <v>369</v>
      </c>
      <c r="AW72" s="1277">
        <v>4001137</v>
      </c>
      <c r="AX72" s="1435">
        <v>1601097</v>
      </c>
      <c r="AY72" s="1435">
        <v>1707078</v>
      </c>
      <c r="AZ72" s="1435">
        <v>2294059</v>
      </c>
      <c r="BA72" s="1278">
        <f t="shared" si="46"/>
        <v>4001.1370000000002</v>
      </c>
      <c r="BB72" s="1278">
        <f t="shared" si="47"/>
        <v>1601.097</v>
      </c>
      <c r="BC72" s="1278">
        <f t="shared" si="48"/>
        <v>1707.078</v>
      </c>
      <c r="BD72" s="1278">
        <f t="shared" si="49"/>
        <v>2294.0590000000002</v>
      </c>
      <c r="BG72" s="1276" t="s">
        <v>580</v>
      </c>
      <c r="BH72" s="1277">
        <v>111837101</v>
      </c>
      <c r="BI72" s="1277">
        <f t="shared" si="50"/>
        <v>111837.101</v>
      </c>
      <c r="BK72" s="1276" t="s">
        <v>369</v>
      </c>
      <c r="BL72" s="1277">
        <v>5031765</v>
      </c>
      <c r="BM72" s="1277">
        <v>1647215</v>
      </c>
      <c r="BN72" s="1277">
        <v>4974395</v>
      </c>
      <c r="BO72" s="1277">
        <v>57370</v>
      </c>
      <c r="BP72" s="1277">
        <f t="shared" si="51"/>
        <v>5031.7650000000003</v>
      </c>
      <c r="BQ72" s="1277">
        <f t="shared" si="52"/>
        <v>1647.2149999999999</v>
      </c>
      <c r="BR72" s="1277">
        <f t="shared" si="53"/>
        <v>4974.3950000000004</v>
      </c>
      <c r="BS72" s="1277">
        <f t="shared" si="54"/>
        <v>57.37</v>
      </c>
      <c r="BV72" s="1276" t="s">
        <v>382</v>
      </c>
      <c r="BW72" s="1435">
        <v>1340432</v>
      </c>
      <c r="BX72" s="1585">
        <f t="shared" si="55"/>
        <v>1340.432</v>
      </c>
      <c r="BZ72" s="1276" t="s">
        <v>369</v>
      </c>
      <c r="CA72" s="1277">
        <v>4976821</v>
      </c>
      <c r="CB72" s="1277">
        <v>1647215</v>
      </c>
      <c r="CC72" s="1277">
        <v>4974395</v>
      </c>
      <c r="CD72" s="1277">
        <v>2426</v>
      </c>
      <c r="CE72" s="1277">
        <f t="shared" si="56"/>
        <v>4976.8209999999999</v>
      </c>
      <c r="CF72" s="1277">
        <f t="shared" si="57"/>
        <v>1647.2149999999999</v>
      </c>
      <c r="CG72" s="1277">
        <f t="shared" si="58"/>
        <v>4974.3950000000004</v>
      </c>
      <c r="CH72" s="1277">
        <f t="shared" si="59"/>
        <v>2.4260000000000002</v>
      </c>
    </row>
    <row r="73" spans="1:86" ht="15" x14ac:dyDescent="0.35">
      <c r="A73" s="922" t="s">
        <v>975</v>
      </c>
      <c r="B73" s="923" t="s">
        <v>562</v>
      </c>
      <c r="C73" s="924">
        <v>0</v>
      </c>
      <c r="D73" s="924">
        <v>685840</v>
      </c>
      <c r="E73" s="924">
        <v>0</v>
      </c>
      <c r="F73" s="924">
        <v>685840</v>
      </c>
      <c r="G73" s="924">
        <v>0</v>
      </c>
      <c r="H73" s="925">
        <f t="shared" si="31"/>
        <v>685.84</v>
      </c>
      <c r="I73" s="925">
        <f t="shared" si="32"/>
        <v>0</v>
      </c>
      <c r="J73" s="925">
        <f t="shared" si="33"/>
        <v>685.84</v>
      </c>
      <c r="K73" s="925">
        <f t="shared" si="34"/>
        <v>0</v>
      </c>
      <c r="O73" s="923" t="s">
        <v>396</v>
      </c>
      <c r="P73" s="924">
        <v>22918910</v>
      </c>
      <c r="Q73" s="925">
        <f t="shared" si="35"/>
        <v>22918.91</v>
      </c>
      <c r="S73" s="923" t="s">
        <v>562</v>
      </c>
      <c r="T73" s="924">
        <v>685840</v>
      </c>
      <c r="U73" s="924">
        <v>0</v>
      </c>
      <c r="V73" s="924">
        <v>0</v>
      </c>
      <c r="W73" s="924">
        <v>685840</v>
      </c>
      <c r="X73" s="984">
        <f t="shared" si="36"/>
        <v>685.84</v>
      </c>
      <c r="Y73" s="984">
        <f t="shared" si="37"/>
        <v>0</v>
      </c>
      <c r="Z73" s="984">
        <f t="shared" si="38"/>
        <v>0</v>
      </c>
      <c r="AA73" s="984">
        <f t="shared" si="39"/>
        <v>685.84</v>
      </c>
      <c r="AC73" s="1276" t="s">
        <v>384</v>
      </c>
      <c r="AD73" s="1277">
        <v>2429598</v>
      </c>
      <c r="AE73" s="1278">
        <f t="shared" si="40"/>
        <v>2429.598</v>
      </c>
      <c r="AG73" s="1276" t="s">
        <v>780</v>
      </c>
      <c r="AH73" s="1277">
        <v>314160</v>
      </c>
      <c r="AI73" s="1277">
        <v>314160</v>
      </c>
      <c r="AJ73" s="1277">
        <v>314160</v>
      </c>
      <c r="AK73" s="1277">
        <v>0</v>
      </c>
      <c r="AL73" s="1277">
        <f t="shared" si="41"/>
        <v>314.16000000000003</v>
      </c>
      <c r="AM73" s="1277">
        <f t="shared" si="42"/>
        <v>314.16000000000003</v>
      </c>
      <c r="AN73" s="1277">
        <f t="shared" si="43"/>
        <v>314.16000000000003</v>
      </c>
      <c r="AO73" s="1277">
        <f t="shared" si="44"/>
        <v>0</v>
      </c>
      <c r="AR73" s="1276" t="s">
        <v>576</v>
      </c>
      <c r="AS73" s="1277">
        <v>263761</v>
      </c>
      <c r="AT73" s="1277">
        <f t="shared" si="45"/>
        <v>263.76100000000002</v>
      </c>
      <c r="AV73" s="1276" t="s">
        <v>780</v>
      </c>
      <c r="AW73" s="1277">
        <v>314160</v>
      </c>
      <c r="AX73" s="1435">
        <v>314160</v>
      </c>
      <c r="AY73" s="1435">
        <v>314160</v>
      </c>
      <c r="AZ73" s="1435">
        <v>0</v>
      </c>
      <c r="BA73" s="1278">
        <f t="shared" si="46"/>
        <v>314.16000000000003</v>
      </c>
      <c r="BB73" s="1278">
        <f t="shared" si="47"/>
        <v>314.16000000000003</v>
      </c>
      <c r="BC73" s="1278">
        <f t="shared" si="48"/>
        <v>314.16000000000003</v>
      </c>
      <c r="BD73" s="1278">
        <f t="shared" si="49"/>
        <v>0</v>
      </c>
      <c r="BG73" s="1276" t="s">
        <v>393</v>
      </c>
      <c r="BH73" s="1277">
        <v>58000347</v>
      </c>
      <c r="BI73" s="1277">
        <f t="shared" si="50"/>
        <v>58000.347000000002</v>
      </c>
      <c r="BK73" s="1276" t="s">
        <v>370</v>
      </c>
      <c r="BL73" s="1277">
        <v>159045</v>
      </c>
      <c r="BM73" s="1277">
        <v>159040</v>
      </c>
      <c r="BN73" s="1277">
        <v>159045</v>
      </c>
      <c r="BO73" s="1277">
        <v>0</v>
      </c>
      <c r="BP73" s="1277">
        <f t="shared" si="51"/>
        <v>159.04499999999999</v>
      </c>
      <c r="BQ73" s="1277">
        <f t="shared" si="52"/>
        <v>159.04</v>
      </c>
      <c r="BR73" s="1277">
        <f t="shared" si="53"/>
        <v>159.04499999999999</v>
      </c>
      <c r="BS73" s="1277">
        <f t="shared" si="54"/>
        <v>0</v>
      </c>
      <c r="BV73" s="1276" t="s">
        <v>570</v>
      </c>
      <c r="BW73" s="1435">
        <v>796941</v>
      </c>
      <c r="BX73" s="1585">
        <f t="shared" si="55"/>
        <v>796.94100000000003</v>
      </c>
      <c r="BZ73" s="1276" t="s">
        <v>370</v>
      </c>
      <c r="CA73" s="1277">
        <v>159045</v>
      </c>
      <c r="CB73" s="1277">
        <v>159040</v>
      </c>
      <c r="CC73" s="1277">
        <v>159045</v>
      </c>
      <c r="CD73" s="1277">
        <v>0</v>
      </c>
      <c r="CE73" s="1277">
        <f t="shared" si="56"/>
        <v>159.04499999999999</v>
      </c>
      <c r="CF73" s="1277">
        <f t="shared" si="57"/>
        <v>159.04</v>
      </c>
      <c r="CG73" s="1277">
        <f t="shared" si="58"/>
        <v>159.04499999999999</v>
      </c>
      <c r="CH73" s="1277">
        <f t="shared" si="59"/>
        <v>0</v>
      </c>
    </row>
    <row r="74" spans="1:86" ht="15" x14ac:dyDescent="0.35">
      <c r="A74" s="922" t="s">
        <v>975</v>
      </c>
      <c r="B74" s="923" t="s">
        <v>371</v>
      </c>
      <c r="C74" s="924">
        <v>0</v>
      </c>
      <c r="D74" s="924">
        <v>15000000</v>
      </c>
      <c r="E74" s="924">
        <v>0</v>
      </c>
      <c r="F74" s="924">
        <v>15000000</v>
      </c>
      <c r="G74" s="924">
        <v>0</v>
      </c>
      <c r="H74" s="925">
        <f t="shared" si="31"/>
        <v>15000</v>
      </c>
      <c r="I74" s="925">
        <f t="shared" si="32"/>
        <v>0</v>
      </c>
      <c r="J74" s="925">
        <f t="shared" si="33"/>
        <v>15000</v>
      </c>
      <c r="K74" s="925">
        <f t="shared" si="34"/>
        <v>0</v>
      </c>
      <c r="O74" s="923" t="s">
        <v>581</v>
      </c>
      <c r="P74" s="924">
        <v>273695</v>
      </c>
      <c r="Q74" s="925">
        <f t="shared" si="35"/>
        <v>273.69499999999999</v>
      </c>
      <c r="S74" s="923" t="s">
        <v>371</v>
      </c>
      <c r="T74" s="924">
        <v>15000000</v>
      </c>
      <c r="U74" s="924">
        <v>0</v>
      </c>
      <c r="V74" s="924">
        <v>2188124</v>
      </c>
      <c r="W74" s="924">
        <v>12811876</v>
      </c>
      <c r="X74" s="984">
        <f t="shared" si="36"/>
        <v>15000</v>
      </c>
      <c r="Y74" s="984">
        <f t="shared" si="37"/>
        <v>0</v>
      </c>
      <c r="Z74" s="984">
        <f t="shared" si="38"/>
        <v>2188.1239999999998</v>
      </c>
      <c r="AA74" s="984">
        <f t="shared" si="39"/>
        <v>12811.876</v>
      </c>
      <c r="AC74" s="1276" t="s">
        <v>385</v>
      </c>
      <c r="AD74" s="1277">
        <v>1848367</v>
      </c>
      <c r="AE74" s="1278">
        <f t="shared" si="40"/>
        <v>1848.367</v>
      </c>
      <c r="AG74" s="1276" t="s">
        <v>562</v>
      </c>
      <c r="AH74" s="1277">
        <v>685840</v>
      </c>
      <c r="AI74" s="1277">
        <v>0</v>
      </c>
      <c r="AJ74" s="1277">
        <v>0</v>
      </c>
      <c r="AK74" s="1277">
        <v>685840</v>
      </c>
      <c r="AL74" s="1277">
        <f t="shared" si="41"/>
        <v>685.84</v>
      </c>
      <c r="AM74" s="1277">
        <f t="shared" si="42"/>
        <v>0</v>
      </c>
      <c r="AN74" s="1277">
        <f t="shared" si="43"/>
        <v>0</v>
      </c>
      <c r="AO74" s="1277">
        <f t="shared" si="44"/>
        <v>685.84</v>
      </c>
      <c r="AR74" s="1276" t="s">
        <v>389</v>
      </c>
      <c r="AS74" s="1277">
        <v>14698509</v>
      </c>
      <c r="AT74" s="1277">
        <f t="shared" si="45"/>
        <v>14698.509</v>
      </c>
      <c r="AV74" s="1276" t="s">
        <v>562</v>
      </c>
      <c r="AW74" s="1277">
        <v>639722</v>
      </c>
      <c r="AX74" s="1435">
        <v>0</v>
      </c>
      <c r="AY74" s="1435">
        <v>0</v>
      </c>
      <c r="AZ74" s="1435">
        <v>639722</v>
      </c>
      <c r="BA74" s="1278">
        <f t="shared" si="46"/>
        <v>639.72199999999998</v>
      </c>
      <c r="BB74" s="1278">
        <f t="shared" si="47"/>
        <v>0</v>
      </c>
      <c r="BC74" s="1278">
        <f t="shared" si="48"/>
        <v>0</v>
      </c>
      <c r="BD74" s="1278">
        <f t="shared" si="49"/>
        <v>639.72199999999998</v>
      </c>
      <c r="BG74" s="1276" t="s">
        <v>395</v>
      </c>
      <c r="BH74" s="1277">
        <v>53836754</v>
      </c>
      <c r="BI74" s="1277">
        <f t="shared" si="50"/>
        <v>53836.754000000001</v>
      </c>
      <c r="BK74" s="1276" t="s">
        <v>780</v>
      </c>
      <c r="BL74" s="1277">
        <v>314160</v>
      </c>
      <c r="BM74" s="1277">
        <v>314160</v>
      </c>
      <c r="BN74" s="1277">
        <v>314160</v>
      </c>
      <c r="BO74" s="1277">
        <v>0</v>
      </c>
      <c r="BP74" s="1277">
        <f t="shared" si="51"/>
        <v>314.16000000000003</v>
      </c>
      <c r="BQ74" s="1277">
        <f t="shared" si="52"/>
        <v>314.16000000000003</v>
      </c>
      <c r="BR74" s="1277">
        <f t="shared" si="53"/>
        <v>314.16000000000003</v>
      </c>
      <c r="BS74" s="1277">
        <f t="shared" si="54"/>
        <v>0</v>
      </c>
      <c r="BV74" s="1276" t="s">
        <v>573</v>
      </c>
      <c r="BW74" s="1435">
        <v>543491</v>
      </c>
      <c r="BX74" s="1585">
        <f t="shared" si="55"/>
        <v>543.49099999999999</v>
      </c>
      <c r="BZ74" s="1276" t="s">
        <v>780</v>
      </c>
      <c r="CA74" s="1277">
        <v>314160</v>
      </c>
      <c r="CB74" s="1277">
        <v>314160</v>
      </c>
      <c r="CC74" s="1277">
        <v>314160</v>
      </c>
      <c r="CD74" s="1277">
        <v>0</v>
      </c>
      <c r="CE74" s="1277">
        <f t="shared" si="56"/>
        <v>314.16000000000003</v>
      </c>
      <c r="CF74" s="1277">
        <f t="shared" si="57"/>
        <v>314.16000000000003</v>
      </c>
      <c r="CG74" s="1277">
        <f t="shared" si="58"/>
        <v>314.16000000000003</v>
      </c>
      <c r="CH74" s="1277">
        <f t="shared" si="59"/>
        <v>0</v>
      </c>
    </row>
    <row r="75" spans="1:86" ht="15" x14ac:dyDescent="0.35">
      <c r="A75" s="922" t="s">
        <v>975</v>
      </c>
      <c r="B75" s="923" t="s">
        <v>564</v>
      </c>
      <c r="C75" s="924">
        <v>0</v>
      </c>
      <c r="D75" s="924">
        <v>10075000</v>
      </c>
      <c r="E75" s="924">
        <v>78718</v>
      </c>
      <c r="F75" s="924">
        <v>9996282</v>
      </c>
      <c r="G75" s="924">
        <v>0</v>
      </c>
      <c r="H75" s="925">
        <f t="shared" si="31"/>
        <v>10075</v>
      </c>
      <c r="I75" s="925">
        <f t="shared" si="32"/>
        <v>78.718000000000004</v>
      </c>
      <c r="J75" s="925">
        <f t="shared" si="33"/>
        <v>9996.2819999999992</v>
      </c>
      <c r="K75" s="925">
        <f t="shared" si="34"/>
        <v>0</v>
      </c>
      <c r="O75" s="923" t="s">
        <v>397</v>
      </c>
      <c r="P75" s="924">
        <v>273695</v>
      </c>
      <c r="Q75" s="925">
        <f t="shared" si="35"/>
        <v>273.69499999999999</v>
      </c>
      <c r="S75" s="923" t="s">
        <v>564</v>
      </c>
      <c r="T75" s="924">
        <v>10075000</v>
      </c>
      <c r="U75" s="924">
        <v>78717</v>
      </c>
      <c r="V75" s="924">
        <v>78718</v>
      </c>
      <c r="W75" s="924">
        <v>9996282</v>
      </c>
      <c r="X75" s="984">
        <f t="shared" si="36"/>
        <v>10075</v>
      </c>
      <c r="Y75" s="984">
        <f t="shared" si="37"/>
        <v>78.716999999999999</v>
      </c>
      <c r="Z75" s="984">
        <f t="shared" si="38"/>
        <v>78.718000000000004</v>
      </c>
      <c r="AA75" s="984">
        <f t="shared" si="39"/>
        <v>9996.2819999999992</v>
      </c>
      <c r="AC75" s="1276" t="s">
        <v>386</v>
      </c>
      <c r="AD75" s="1277">
        <v>581231</v>
      </c>
      <c r="AE75" s="1278">
        <f t="shared" si="40"/>
        <v>581.23099999999999</v>
      </c>
      <c r="AG75" s="1276" t="s">
        <v>371</v>
      </c>
      <c r="AH75" s="1277">
        <v>15000000</v>
      </c>
      <c r="AI75" s="1277">
        <v>3199851</v>
      </c>
      <c r="AJ75" s="1277">
        <v>5387975</v>
      </c>
      <c r="AK75" s="1277">
        <v>9612025</v>
      </c>
      <c r="AL75" s="1277">
        <f t="shared" si="41"/>
        <v>15000</v>
      </c>
      <c r="AM75" s="1277">
        <f t="shared" si="42"/>
        <v>3199.8510000000001</v>
      </c>
      <c r="AN75" s="1277">
        <f t="shared" si="43"/>
        <v>5387.9750000000004</v>
      </c>
      <c r="AO75" s="1277">
        <f t="shared" si="44"/>
        <v>9612.0249999999996</v>
      </c>
      <c r="AR75" s="1276" t="s">
        <v>390</v>
      </c>
      <c r="AS75" s="1277">
        <v>57863687</v>
      </c>
      <c r="AT75" s="1277">
        <f t="shared" si="45"/>
        <v>57863.686999999998</v>
      </c>
      <c r="AV75" s="1276" t="s">
        <v>371</v>
      </c>
      <c r="AW75" s="1277">
        <v>15000000</v>
      </c>
      <c r="AX75" s="1435">
        <v>3199851</v>
      </c>
      <c r="AY75" s="1435">
        <v>5387975</v>
      </c>
      <c r="AZ75" s="1435">
        <v>9612025</v>
      </c>
      <c r="BA75" s="1278">
        <f t="shared" si="46"/>
        <v>15000</v>
      </c>
      <c r="BB75" s="1278">
        <f t="shared" si="47"/>
        <v>3199.8510000000001</v>
      </c>
      <c r="BC75" s="1278">
        <f t="shared" si="48"/>
        <v>5387.9750000000004</v>
      </c>
      <c r="BD75" s="1278">
        <f t="shared" si="49"/>
        <v>9612.0249999999996</v>
      </c>
      <c r="BG75" s="1276" t="s">
        <v>581</v>
      </c>
      <c r="BH75" s="1277">
        <v>799021</v>
      </c>
      <c r="BI75" s="1277">
        <f t="shared" si="50"/>
        <v>799.02099999999996</v>
      </c>
      <c r="BK75" s="1276" t="s">
        <v>562</v>
      </c>
      <c r="BL75" s="1277">
        <v>639722</v>
      </c>
      <c r="BM75" s="1277">
        <v>0</v>
      </c>
      <c r="BN75" s="1277">
        <v>0</v>
      </c>
      <c r="BO75" s="1277">
        <v>639722</v>
      </c>
      <c r="BP75" s="1277">
        <f t="shared" si="51"/>
        <v>639.72199999999998</v>
      </c>
      <c r="BQ75" s="1277">
        <f t="shared" si="52"/>
        <v>0</v>
      </c>
      <c r="BR75" s="1277">
        <f t="shared" si="53"/>
        <v>0</v>
      </c>
      <c r="BS75" s="1277">
        <f t="shared" si="54"/>
        <v>639.72199999999998</v>
      </c>
      <c r="BV75" s="1276" t="s">
        <v>384</v>
      </c>
      <c r="BW75" s="1435">
        <v>116766</v>
      </c>
      <c r="BX75" s="1585">
        <f t="shared" si="55"/>
        <v>116.76600000000001</v>
      </c>
      <c r="BZ75" s="1276" t="s">
        <v>562</v>
      </c>
      <c r="CA75" s="1277">
        <v>639722</v>
      </c>
      <c r="CB75" s="1277">
        <v>0</v>
      </c>
      <c r="CC75" s="1277">
        <v>0</v>
      </c>
      <c r="CD75" s="1277">
        <v>639722</v>
      </c>
      <c r="CE75" s="1277">
        <f t="shared" si="56"/>
        <v>639.72199999999998</v>
      </c>
      <c r="CF75" s="1277">
        <f t="shared" si="57"/>
        <v>0</v>
      </c>
      <c r="CG75" s="1277">
        <f t="shared" si="58"/>
        <v>0</v>
      </c>
      <c r="CH75" s="1277">
        <f t="shared" si="59"/>
        <v>639.72199999999998</v>
      </c>
    </row>
    <row r="76" spans="1:86" ht="15" x14ac:dyDescent="0.35">
      <c r="A76" s="922" t="s">
        <v>975</v>
      </c>
      <c r="B76" s="923" t="s">
        <v>565</v>
      </c>
      <c r="C76" s="924">
        <v>0</v>
      </c>
      <c r="D76" s="924">
        <v>10000000</v>
      </c>
      <c r="E76" s="924">
        <v>0</v>
      </c>
      <c r="F76" s="924">
        <v>10000000</v>
      </c>
      <c r="G76" s="924">
        <v>0</v>
      </c>
      <c r="H76" s="925">
        <f t="shared" si="31"/>
        <v>10000</v>
      </c>
      <c r="I76" s="925">
        <f t="shared" si="32"/>
        <v>0</v>
      </c>
      <c r="J76" s="925">
        <f t="shared" si="33"/>
        <v>10000</v>
      </c>
      <c r="K76" s="925">
        <f t="shared" si="34"/>
        <v>0</v>
      </c>
      <c r="O76" s="923" t="s">
        <v>399</v>
      </c>
      <c r="P76" s="924">
        <v>4036533</v>
      </c>
      <c r="Q76" s="925">
        <f t="shared" si="35"/>
        <v>4036.5329999999999</v>
      </c>
      <c r="S76" s="923" t="s">
        <v>565</v>
      </c>
      <c r="T76" s="924">
        <v>1500000</v>
      </c>
      <c r="U76" s="924">
        <v>0</v>
      </c>
      <c r="V76" s="924">
        <v>0</v>
      </c>
      <c r="W76" s="924">
        <v>1500000</v>
      </c>
      <c r="X76" s="984">
        <f t="shared" si="36"/>
        <v>1500</v>
      </c>
      <c r="Y76" s="984">
        <f t="shared" si="37"/>
        <v>0</v>
      </c>
      <c r="Z76" s="984">
        <f t="shared" si="38"/>
        <v>0</v>
      </c>
      <c r="AA76" s="984">
        <f t="shared" si="39"/>
        <v>1500</v>
      </c>
      <c r="AC76" s="1276" t="s">
        <v>387</v>
      </c>
      <c r="AD76" s="1277">
        <v>38229708</v>
      </c>
      <c r="AE76" s="1278">
        <f t="shared" si="40"/>
        <v>38229.707999999999</v>
      </c>
      <c r="AG76" s="1276" t="s">
        <v>564</v>
      </c>
      <c r="AH76" s="1277">
        <v>10075000</v>
      </c>
      <c r="AI76" s="1277">
        <v>1156130</v>
      </c>
      <c r="AJ76" s="1277">
        <v>1156131</v>
      </c>
      <c r="AK76" s="1277">
        <v>8918869</v>
      </c>
      <c r="AL76" s="1277">
        <f t="shared" si="41"/>
        <v>10075</v>
      </c>
      <c r="AM76" s="1277">
        <f t="shared" si="42"/>
        <v>1156.1300000000001</v>
      </c>
      <c r="AN76" s="1277">
        <f t="shared" si="43"/>
        <v>1156.1310000000001</v>
      </c>
      <c r="AO76" s="1277">
        <f t="shared" si="44"/>
        <v>8918.8690000000006</v>
      </c>
      <c r="AR76" s="1276" t="s">
        <v>391</v>
      </c>
      <c r="AS76" s="1277">
        <v>33780290</v>
      </c>
      <c r="AT76" s="1277">
        <f t="shared" si="45"/>
        <v>33780.29</v>
      </c>
      <c r="AV76" s="1276" t="s">
        <v>564</v>
      </c>
      <c r="AW76" s="1277">
        <v>10075000</v>
      </c>
      <c r="AX76" s="1435">
        <v>1289410</v>
      </c>
      <c r="AY76" s="1435">
        <v>2650771</v>
      </c>
      <c r="AZ76" s="1435">
        <v>7424229</v>
      </c>
      <c r="BA76" s="1278">
        <f t="shared" si="46"/>
        <v>10075</v>
      </c>
      <c r="BB76" s="1278">
        <f t="shared" si="47"/>
        <v>1289.4100000000001</v>
      </c>
      <c r="BC76" s="1278">
        <f t="shared" si="48"/>
        <v>2650.7710000000002</v>
      </c>
      <c r="BD76" s="1278">
        <f t="shared" si="49"/>
        <v>7424.2290000000003</v>
      </c>
      <c r="BG76" s="1276" t="s">
        <v>397</v>
      </c>
      <c r="BH76" s="1277">
        <v>598120</v>
      </c>
      <c r="BI76" s="1277">
        <f t="shared" si="50"/>
        <v>598.12</v>
      </c>
      <c r="BK76" s="1276" t="s">
        <v>371</v>
      </c>
      <c r="BL76" s="1277">
        <v>15000000</v>
      </c>
      <c r="BM76" s="1277">
        <v>3199851</v>
      </c>
      <c r="BN76" s="1277">
        <v>8606651</v>
      </c>
      <c r="BO76" s="1277">
        <v>6393349</v>
      </c>
      <c r="BP76" s="1277">
        <f t="shared" si="51"/>
        <v>15000</v>
      </c>
      <c r="BQ76" s="1277">
        <f t="shared" si="52"/>
        <v>3199.8510000000001</v>
      </c>
      <c r="BR76" s="1277">
        <f t="shared" si="53"/>
        <v>8606.6509999999998</v>
      </c>
      <c r="BS76" s="1277">
        <f t="shared" si="54"/>
        <v>6393.3490000000002</v>
      </c>
      <c r="BV76" s="1276" t="s">
        <v>386</v>
      </c>
      <c r="BW76" s="1435">
        <v>116766</v>
      </c>
      <c r="BX76" s="1585">
        <f t="shared" si="55"/>
        <v>116.76600000000001</v>
      </c>
      <c r="BZ76" s="1276" t="s">
        <v>371</v>
      </c>
      <c r="CA76" s="1277">
        <v>14556817</v>
      </c>
      <c r="CB76" s="1277">
        <v>3199851</v>
      </c>
      <c r="CC76" s="1277">
        <v>8606651</v>
      </c>
      <c r="CD76" s="1277">
        <v>5950166</v>
      </c>
      <c r="CE76" s="1277">
        <f t="shared" si="56"/>
        <v>14556.816999999999</v>
      </c>
      <c r="CF76" s="1277">
        <f t="shared" si="57"/>
        <v>3199.8510000000001</v>
      </c>
      <c r="CG76" s="1277">
        <f t="shared" si="58"/>
        <v>8606.6509999999998</v>
      </c>
      <c r="CH76" s="1277">
        <f t="shared" si="59"/>
        <v>5950.1660000000002</v>
      </c>
    </row>
    <row r="77" spans="1:86" ht="15" x14ac:dyDescent="0.35">
      <c r="A77" s="922" t="s">
        <v>975</v>
      </c>
      <c r="B77" s="923" t="s">
        <v>566</v>
      </c>
      <c r="C77" s="924">
        <v>0</v>
      </c>
      <c r="D77" s="924">
        <v>5000000</v>
      </c>
      <c r="E77" s="924">
        <v>0</v>
      </c>
      <c r="F77" s="924">
        <v>5000000</v>
      </c>
      <c r="G77" s="924">
        <v>0</v>
      </c>
      <c r="H77" s="925">
        <f t="shared" si="31"/>
        <v>5000</v>
      </c>
      <c r="I77" s="925">
        <f t="shared" si="32"/>
        <v>0</v>
      </c>
      <c r="J77" s="925">
        <f t="shared" si="33"/>
        <v>5000</v>
      </c>
      <c r="K77" s="925">
        <f t="shared" si="34"/>
        <v>0</v>
      </c>
      <c r="O77" s="923" t="s">
        <v>400</v>
      </c>
      <c r="P77" s="924">
        <v>4036533</v>
      </c>
      <c r="Q77" s="925">
        <f t="shared" si="35"/>
        <v>4036.5329999999999</v>
      </c>
      <c r="S77" s="923" t="s">
        <v>566</v>
      </c>
      <c r="T77" s="924">
        <v>5000000</v>
      </c>
      <c r="U77" s="924">
        <v>0</v>
      </c>
      <c r="V77" s="924">
        <v>0</v>
      </c>
      <c r="W77" s="924">
        <v>5000000</v>
      </c>
      <c r="X77" s="984">
        <f t="shared" si="36"/>
        <v>5000</v>
      </c>
      <c r="Y77" s="984">
        <f t="shared" si="37"/>
        <v>0</v>
      </c>
      <c r="Z77" s="984">
        <f t="shared" si="38"/>
        <v>0</v>
      </c>
      <c r="AA77" s="984">
        <f t="shared" si="39"/>
        <v>5000</v>
      </c>
      <c r="AC77" s="1276" t="s">
        <v>388</v>
      </c>
      <c r="AD77" s="1277">
        <v>6308091</v>
      </c>
      <c r="AE77" s="1278">
        <f t="shared" si="40"/>
        <v>6308.0910000000003</v>
      </c>
      <c r="AG77" s="1276" t="s">
        <v>565</v>
      </c>
      <c r="AH77" s="1277">
        <v>1500000</v>
      </c>
      <c r="AI77" s="1277">
        <v>0</v>
      </c>
      <c r="AJ77" s="1277">
        <v>0</v>
      </c>
      <c r="AK77" s="1277">
        <v>1500000</v>
      </c>
      <c r="AL77" s="1277">
        <f t="shared" si="41"/>
        <v>1500</v>
      </c>
      <c r="AM77" s="1277">
        <f t="shared" si="42"/>
        <v>0</v>
      </c>
      <c r="AN77" s="1277">
        <f t="shared" si="43"/>
        <v>0</v>
      </c>
      <c r="AO77" s="1277">
        <f t="shared" si="44"/>
        <v>1500</v>
      </c>
      <c r="AR77" s="1276" t="s">
        <v>578</v>
      </c>
      <c r="AS77" s="1277">
        <v>21694539</v>
      </c>
      <c r="AT77" s="1277">
        <f t="shared" si="45"/>
        <v>21694.539000000001</v>
      </c>
      <c r="AV77" s="1276" t="s">
        <v>565</v>
      </c>
      <c r="AW77" s="1277">
        <v>1364000</v>
      </c>
      <c r="AX77" s="1435">
        <v>0</v>
      </c>
      <c r="AY77" s="1435">
        <v>0</v>
      </c>
      <c r="AZ77" s="1435">
        <v>1364000</v>
      </c>
      <c r="BA77" s="1278">
        <f t="shared" si="46"/>
        <v>1364</v>
      </c>
      <c r="BB77" s="1278">
        <f t="shared" si="47"/>
        <v>0</v>
      </c>
      <c r="BC77" s="1278">
        <f t="shared" si="48"/>
        <v>0</v>
      </c>
      <c r="BD77" s="1278">
        <f t="shared" si="49"/>
        <v>1364</v>
      </c>
      <c r="BG77" s="1276" t="s">
        <v>398</v>
      </c>
      <c r="BH77" s="1277">
        <v>200901</v>
      </c>
      <c r="BI77" s="1277">
        <f t="shared" si="50"/>
        <v>200.90100000000001</v>
      </c>
      <c r="BK77" s="1276" t="s">
        <v>564</v>
      </c>
      <c r="BL77" s="1277">
        <v>10821594</v>
      </c>
      <c r="BM77" s="1277">
        <v>2650770</v>
      </c>
      <c r="BN77" s="1277">
        <v>2650771</v>
      </c>
      <c r="BO77" s="1277">
        <v>8170823</v>
      </c>
      <c r="BP77" s="1277">
        <f t="shared" si="51"/>
        <v>10821.593999999999</v>
      </c>
      <c r="BQ77" s="1277">
        <f t="shared" si="52"/>
        <v>2650.77</v>
      </c>
      <c r="BR77" s="1277">
        <f t="shared" si="53"/>
        <v>2650.7710000000002</v>
      </c>
      <c r="BS77" s="1277">
        <f t="shared" si="54"/>
        <v>8170.8230000000003</v>
      </c>
      <c r="BV77" s="1276" t="s">
        <v>387</v>
      </c>
      <c r="BW77" s="1435">
        <v>120322385</v>
      </c>
      <c r="BX77" s="1585">
        <f t="shared" si="55"/>
        <v>120322.38499999999</v>
      </c>
      <c r="BZ77" s="1276" t="s">
        <v>564</v>
      </c>
      <c r="CA77" s="1277">
        <v>12875490</v>
      </c>
      <c r="CB77" s="1277">
        <v>3397364</v>
      </c>
      <c r="CC77" s="1277">
        <v>4721835</v>
      </c>
      <c r="CD77" s="1277">
        <v>8153655</v>
      </c>
      <c r="CE77" s="1277">
        <f t="shared" si="56"/>
        <v>12875.49</v>
      </c>
      <c r="CF77" s="1277">
        <f t="shared" si="57"/>
        <v>3397.364</v>
      </c>
      <c r="CG77" s="1277">
        <f t="shared" si="58"/>
        <v>4721.835</v>
      </c>
      <c r="CH77" s="1277">
        <f t="shared" si="59"/>
        <v>8153.6549999999997</v>
      </c>
    </row>
    <row r="78" spans="1:86" ht="15" x14ac:dyDescent="0.35">
      <c r="A78" s="922" t="s">
        <v>975</v>
      </c>
      <c r="B78" s="923" t="s">
        <v>567</v>
      </c>
      <c r="C78" s="924">
        <v>0</v>
      </c>
      <c r="D78" s="924">
        <v>70000</v>
      </c>
      <c r="E78" s="924">
        <v>70000</v>
      </c>
      <c r="F78" s="924">
        <v>0</v>
      </c>
      <c r="G78" s="924">
        <v>70000</v>
      </c>
      <c r="H78" s="925">
        <f t="shared" si="31"/>
        <v>70</v>
      </c>
      <c r="I78" s="925">
        <f t="shared" si="32"/>
        <v>70</v>
      </c>
      <c r="J78" s="925">
        <f t="shared" si="33"/>
        <v>0</v>
      </c>
      <c r="K78" s="925">
        <f t="shared" si="34"/>
        <v>70</v>
      </c>
      <c r="O78" s="923" t="s">
        <v>509</v>
      </c>
      <c r="P78" s="924">
        <v>4036533</v>
      </c>
      <c r="Q78" s="925">
        <f t="shared" si="35"/>
        <v>4036.5329999999999</v>
      </c>
      <c r="S78" s="923" t="s">
        <v>567</v>
      </c>
      <c r="T78" s="924">
        <v>70000</v>
      </c>
      <c r="U78" s="924">
        <v>70000</v>
      </c>
      <c r="V78" s="924">
        <v>70000</v>
      </c>
      <c r="W78" s="924">
        <v>0</v>
      </c>
      <c r="X78" s="984">
        <f t="shared" si="36"/>
        <v>70</v>
      </c>
      <c r="Y78" s="984">
        <f t="shared" si="37"/>
        <v>70</v>
      </c>
      <c r="Z78" s="984">
        <f t="shared" si="38"/>
        <v>70</v>
      </c>
      <c r="AA78" s="984">
        <f t="shared" si="39"/>
        <v>0</v>
      </c>
      <c r="AC78" s="1276" t="s">
        <v>474</v>
      </c>
      <c r="AD78" s="1277">
        <v>2310252</v>
      </c>
      <c r="AE78" s="1278">
        <f t="shared" si="40"/>
        <v>2310.252</v>
      </c>
      <c r="AG78" s="1276" t="s">
        <v>566</v>
      </c>
      <c r="AH78" s="1277">
        <v>5000000</v>
      </c>
      <c r="AI78" s="1277">
        <v>0</v>
      </c>
      <c r="AJ78" s="1277">
        <v>0</v>
      </c>
      <c r="AK78" s="1277">
        <v>5000000</v>
      </c>
      <c r="AL78" s="1277">
        <f t="shared" si="41"/>
        <v>5000</v>
      </c>
      <c r="AM78" s="1277">
        <f t="shared" si="42"/>
        <v>0</v>
      </c>
      <c r="AN78" s="1277">
        <f t="shared" si="43"/>
        <v>0</v>
      </c>
      <c r="AO78" s="1277">
        <f t="shared" si="44"/>
        <v>5000</v>
      </c>
      <c r="AR78" s="1276" t="s">
        <v>475</v>
      </c>
      <c r="AS78" s="1277">
        <v>2388858</v>
      </c>
      <c r="AT78" s="1277">
        <f t="shared" si="45"/>
        <v>2388.8580000000002</v>
      </c>
      <c r="AV78" s="1276" t="s">
        <v>566</v>
      </c>
      <c r="AW78" s="1277">
        <v>5333182</v>
      </c>
      <c r="AX78" s="1435">
        <v>0</v>
      </c>
      <c r="AY78" s="1435">
        <v>1024319</v>
      </c>
      <c r="AZ78" s="1435">
        <v>4308863</v>
      </c>
      <c r="BA78" s="1278">
        <f t="shared" si="46"/>
        <v>5333.1819999999998</v>
      </c>
      <c r="BB78" s="1278">
        <f t="shared" si="47"/>
        <v>0</v>
      </c>
      <c r="BC78" s="1278">
        <f t="shared" si="48"/>
        <v>1024.319</v>
      </c>
      <c r="BD78" s="1278">
        <f t="shared" si="49"/>
        <v>4308.8630000000003</v>
      </c>
      <c r="BG78" s="1276" t="s">
        <v>399</v>
      </c>
      <c r="BH78" s="1277">
        <v>5347041</v>
      </c>
      <c r="BI78" s="1277">
        <f t="shared" si="50"/>
        <v>5347.0410000000002</v>
      </c>
      <c r="BK78" s="1276" t="s">
        <v>565</v>
      </c>
      <c r="BL78" s="1277">
        <v>1364000</v>
      </c>
      <c r="BM78" s="1277">
        <v>0</v>
      </c>
      <c r="BN78" s="1277">
        <v>0</v>
      </c>
      <c r="BO78" s="1277">
        <v>1364000</v>
      </c>
      <c r="BP78" s="1277">
        <f t="shared" si="51"/>
        <v>1364</v>
      </c>
      <c r="BQ78" s="1277">
        <f t="shared" si="52"/>
        <v>0</v>
      </c>
      <c r="BR78" s="1277">
        <f t="shared" si="53"/>
        <v>0</v>
      </c>
      <c r="BS78" s="1277">
        <f t="shared" si="54"/>
        <v>1364</v>
      </c>
      <c r="BV78" s="1276" t="s">
        <v>388</v>
      </c>
      <c r="BW78" s="1435">
        <v>7105934</v>
      </c>
      <c r="BX78" s="1585">
        <f t="shared" si="55"/>
        <v>7105.9340000000002</v>
      </c>
      <c r="BZ78" s="1276" t="s">
        <v>565</v>
      </c>
      <c r="CA78" s="1277">
        <v>1364000</v>
      </c>
      <c r="CB78" s="1277">
        <v>0</v>
      </c>
      <c r="CC78" s="1277">
        <v>0</v>
      </c>
      <c r="CD78" s="1277">
        <v>1364000</v>
      </c>
      <c r="CE78" s="1277">
        <f t="shared" si="56"/>
        <v>1364</v>
      </c>
      <c r="CF78" s="1277">
        <f t="shared" si="57"/>
        <v>0</v>
      </c>
      <c r="CG78" s="1277">
        <f t="shared" si="58"/>
        <v>0</v>
      </c>
      <c r="CH78" s="1277">
        <f t="shared" si="59"/>
        <v>1364</v>
      </c>
    </row>
    <row r="79" spans="1:86" ht="15" x14ac:dyDescent="0.35">
      <c r="A79" s="922" t="s">
        <v>975</v>
      </c>
      <c r="B79" s="923" t="s">
        <v>372</v>
      </c>
      <c r="C79" s="924">
        <v>0</v>
      </c>
      <c r="D79" s="924">
        <v>5789061</v>
      </c>
      <c r="E79" s="924">
        <v>2783032</v>
      </c>
      <c r="F79" s="924">
        <v>3006029</v>
      </c>
      <c r="G79" s="924">
        <v>0</v>
      </c>
      <c r="H79" s="925">
        <f t="shared" si="31"/>
        <v>5789.0609999999997</v>
      </c>
      <c r="I79" s="925">
        <f t="shared" si="32"/>
        <v>2783.0320000000002</v>
      </c>
      <c r="J79" s="925">
        <f t="shared" si="33"/>
        <v>3006.029</v>
      </c>
      <c r="K79" s="925">
        <f t="shared" si="34"/>
        <v>0</v>
      </c>
      <c r="O79" s="923" t="s">
        <v>609</v>
      </c>
      <c r="P79" s="924">
        <v>14217105</v>
      </c>
      <c r="Q79" s="925">
        <f t="shared" si="35"/>
        <v>14217.105</v>
      </c>
      <c r="S79" s="923" t="s">
        <v>372</v>
      </c>
      <c r="T79" s="924">
        <v>9569173</v>
      </c>
      <c r="U79" s="924">
        <v>3416948</v>
      </c>
      <c r="V79" s="924">
        <v>8776920</v>
      </c>
      <c r="W79" s="924">
        <v>792253</v>
      </c>
      <c r="X79" s="984">
        <f t="shared" si="36"/>
        <v>9569.1730000000007</v>
      </c>
      <c r="Y79" s="984">
        <f t="shared" si="37"/>
        <v>3416.9479999999999</v>
      </c>
      <c r="Z79" s="984">
        <f t="shared" si="38"/>
        <v>8776.92</v>
      </c>
      <c r="AA79" s="984">
        <f t="shared" si="39"/>
        <v>792.25300000000004</v>
      </c>
      <c r="AC79" s="1276" t="s">
        <v>574</v>
      </c>
      <c r="AD79" s="1277">
        <v>21408738</v>
      </c>
      <c r="AE79" s="1278">
        <f t="shared" si="40"/>
        <v>21408.738000000001</v>
      </c>
      <c r="AG79" s="1276" t="s">
        <v>567</v>
      </c>
      <c r="AH79" s="1277">
        <v>70000</v>
      </c>
      <c r="AI79" s="1277">
        <v>70000</v>
      </c>
      <c r="AJ79" s="1277">
        <v>70000</v>
      </c>
      <c r="AK79" s="1277">
        <v>0</v>
      </c>
      <c r="AL79" s="1277">
        <f t="shared" si="41"/>
        <v>70</v>
      </c>
      <c r="AM79" s="1277">
        <f t="shared" si="42"/>
        <v>70</v>
      </c>
      <c r="AN79" s="1277">
        <f t="shared" si="43"/>
        <v>70</v>
      </c>
      <c r="AO79" s="1277">
        <f t="shared" si="44"/>
        <v>0</v>
      </c>
      <c r="AR79" s="1276" t="s">
        <v>580</v>
      </c>
      <c r="AS79" s="1277">
        <v>150669570</v>
      </c>
      <c r="AT79" s="1277">
        <f t="shared" si="45"/>
        <v>150669.57</v>
      </c>
      <c r="AV79" s="1276" t="s">
        <v>567</v>
      </c>
      <c r="AW79" s="1277">
        <v>338583</v>
      </c>
      <c r="AX79" s="1435">
        <v>70000</v>
      </c>
      <c r="AY79" s="1435">
        <v>70000</v>
      </c>
      <c r="AZ79" s="1435">
        <v>268583</v>
      </c>
      <c r="BA79" s="1278">
        <f t="shared" si="46"/>
        <v>338.58300000000003</v>
      </c>
      <c r="BB79" s="1278">
        <f t="shared" si="47"/>
        <v>70</v>
      </c>
      <c r="BC79" s="1278">
        <f t="shared" si="48"/>
        <v>70</v>
      </c>
      <c r="BD79" s="1278">
        <f t="shared" si="49"/>
        <v>268.58300000000003</v>
      </c>
      <c r="BG79" s="1276" t="s">
        <v>400</v>
      </c>
      <c r="BH79" s="1277">
        <v>5347041</v>
      </c>
      <c r="BI79" s="1277">
        <f t="shared" si="50"/>
        <v>5347.0410000000002</v>
      </c>
      <c r="BK79" s="1276" t="s">
        <v>566</v>
      </c>
      <c r="BL79" s="1277">
        <v>3413182</v>
      </c>
      <c r="BM79" s="1277">
        <v>1024320</v>
      </c>
      <c r="BN79" s="1277">
        <v>1024320</v>
      </c>
      <c r="BO79" s="1277">
        <v>2388862</v>
      </c>
      <c r="BP79" s="1277">
        <f t="shared" si="51"/>
        <v>3413.1819999999998</v>
      </c>
      <c r="BQ79" s="1277">
        <f t="shared" si="52"/>
        <v>1024.32</v>
      </c>
      <c r="BR79" s="1277">
        <f t="shared" si="53"/>
        <v>1024.32</v>
      </c>
      <c r="BS79" s="1277">
        <f t="shared" si="54"/>
        <v>2388.8620000000001</v>
      </c>
      <c r="BV79" s="1276" t="s">
        <v>474</v>
      </c>
      <c r="BW79" s="1435">
        <v>833190</v>
      </c>
      <c r="BX79" s="1585">
        <f t="shared" si="55"/>
        <v>833.19</v>
      </c>
      <c r="BZ79" s="1276" t="s">
        <v>566</v>
      </c>
      <c r="CA79" s="1277">
        <v>3413182</v>
      </c>
      <c r="CB79" s="1277">
        <v>1024320</v>
      </c>
      <c r="CC79" s="1277">
        <v>1024320</v>
      </c>
      <c r="CD79" s="1277">
        <v>2388862</v>
      </c>
      <c r="CE79" s="1277">
        <f t="shared" si="56"/>
        <v>3413.1819999999998</v>
      </c>
      <c r="CF79" s="1277">
        <f t="shared" si="57"/>
        <v>1024.32</v>
      </c>
      <c r="CG79" s="1277">
        <f t="shared" si="58"/>
        <v>1024.32</v>
      </c>
      <c r="CH79" s="1277">
        <f t="shared" si="59"/>
        <v>2388.8620000000001</v>
      </c>
    </row>
    <row r="80" spans="1:86" ht="15" x14ac:dyDescent="0.35">
      <c r="A80" s="922" t="s">
        <v>974</v>
      </c>
      <c r="B80" s="923" t="s">
        <v>374</v>
      </c>
      <c r="C80" s="924">
        <v>0</v>
      </c>
      <c r="D80" s="924">
        <v>168085000</v>
      </c>
      <c r="E80" s="924">
        <v>102146292</v>
      </c>
      <c r="F80" s="924">
        <v>65938708</v>
      </c>
      <c r="G80" s="924">
        <v>9250912</v>
      </c>
      <c r="H80" s="925">
        <f t="shared" si="31"/>
        <v>168085</v>
      </c>
      <c r="I80" s="925">
        <f t="shared" si="32"/>
        <v>102146.292</v>
      </c>
      <c r="J80" s="925">
        <f t="shared" si="33"/>
        <v>65938.707999999999</v>
      </c>
      <c r="K80" s="925">
        <f t="shared" si="34"/>
        <v>9250.9120000000003</v>
      </c>
      <c r="O80" s="923" t="s">
        <v>610</v>
      </c>
      <c r="P80" s="924">
        <v>14217105</v>
      </c>
      <c r="Q80" s="925">
        <f t="shared" si="35"/>
        <v>14217.105</v>
      </c>
      <c r="S80" s="923" t="s">
        <v>373</v>
      </c>
      <c r="T80" s="924">
        <v>892500</v>
      </c>
      <c r="U80" s="924">
        <v>0</v>
      </c>
      <c r="V80" s="924">
        <v>892500</v>
      </c>
      <c r="W80" s="924">
        <v>0</v>
      </c>
      <c r="X80" s="984">
        <f t="shared" si="36"/>
        <v>892.5</v>
      </c>
      <c r="Y80" s="984">
        <f t="shared" si="37"/>
        <v>0</v>
      </c>
      <c r="Z80" s="984">
        <f t="shared" si="38"/>
        <v>892.5</v>
      </c>
      <c r="AA80" s="984">
        <f t="shared" si="39"/>
        <v>0</v>
      </c>
      <c r="AC80" s="1276" t="s">
        <v>575</v>
      </c>
      <c r="AD80" s="1277">
        <v>3707940</v>
      </c>
      <c r="AE80" s="1278">
        <f t="shared" si="40"/>
        <v>3707.94</v>
      </c>
      <c r="AG80" s="1276" t="s">
        <v>372</v>
      </c>
      <c r="AH80" s="1277">
        <v>9775173</v>
      </c>
      <c r="AI80" s="1277">
        <v>6195593</v>
      </c>
      <c r="AJ80" s="1277">
        <v>8978625</v>
      </c>
      <c r="AK80" s="1277">
        <v>796548</v>
      </c>
      <c r="AL80" s="1277">
        <f t="shared" si="41"/>
        <v>9775.1730000000007</v>
      </c>
      <c r="AM80" s="1277">
        <f t="shared" si="42"/>
        <v>6195.5929999999998</v>
      </c>
      <c r="AN80" s="1277">
        <f t="shared" si="43"/>
        <v>8978.625</v>
      </c>
      <c r="AO80" s="1277">
        <f t="shared" si="44"/>
        <v>796.548</v>
      </c>
      <c r="AR80" s="1276" t="s">
        <v>395</v>
      </c>
      <c r="AS80" s="1277">
        <v>145977570</v>
      </c>
      <c r="AT80" s="1277">
        <f t="shared" si="45"/>
        <v>145977.57</v>
      </c>
      <c r="AV80" s="1276" t="s">
        <v>372</v>
      </c>
      <c r="AW80" s="1277">
        <v>9071050</v>
      </c>
      <c r="AX80" s="1435">
        <v>8839654</v>
      </c>
      <c r="AY80" s="1435">
        <v>8978625</v>
      </c>
      <c r="AZ80" s="1435">
        <v>92425</v>
      </c>
      <c r="BA80" s="1278">
        <f t="shared" si="46"/>
        <v>9071.0499999999993</v>
      </c>
      <c r="BB80" s="1278">
        <f t="shared" si="47"/>
        <v>8839.6540000000005</v>
      </c>
      <c r="BC80" s="1278">
        <f t="shared" si="48"/>
        <v>8978.625</v>
      </c>
      <c r="BD80" s="1278">
        <f t="shared" si="49"/>
        <v>92.424999999999997</v>
      </c>
      <c r="BG80" s="1276" t="s">
        <v>509</v>
      </c>
      <c r="BH80" s="1277">
        <v>5347041</v>
      </c>
      <c r="BI80" s="1277">
        <f t="shared" si="50"/>
        <v>5347.0410000000002</v>
      </c>
      <c r="BK80" s="1276" t="s">
        <v>567</v>
      </c>
      <c r="BL80" s="1277">
        <v>338583</v>
      </c>
      <c r="BM80" s="1277">
        <v>338583</v>
      </c>
      <c r="BN80" s="1277">
        <v>338583</v>
      </c>
      <c r="BO80" s="1277">
        <v>0</v>
      </c>
      <c r="BP80" s="1277">
        <f t="shared" si="51"/>
        <v>338.58300000000003</v>
      </c>
      <c r="BQ80" s="1277">
        <f t="shared" si="52"/>
        <v>338.58300000000003</v>
      </c>
      <c r="BR80" s="1277">
        <f t="shared" si="53"/>
        <v>338.58300000000003</v>
      </c>
      <c r="BS80" s="1277">
        <f t="shared" si="54"/>
        <v>0</v>
      </c>
      <c r="BV80" s="1276" t="s">
        <v>574</v>
      </c>
      <c r="BW80" s="1435">
        <v>17669215</v>
      </c>
      <c r="BX80" s="1585">
        <f t="shared" si="55"/>
        <v>17669.215</v>
      </c>
      <c r="BZ80" s="1276" t="s">
        <v>567</v>
      </c>
      <c r="CA80" s="1277">
        <v>338583</v>
      </c>
      <c r="CB80" s="1277">
        <v>338583</v>
      </c>
      <c r="CC80" s="1277">
        <v>338583</v>
      </c>
      <c r="CD80" s="1277">
        <v>0</v>
      </c>
      <c r="CE80" s="1277">
        <f t="shared" si="56"/>
        <v>338.58300000000003</v>
      </c>
      <c r="CF80" s="1277">
        <f t="shared" si="57"/>
        <v>338.58300000000003</v>
      </c>
      <c r="CG80" s="1277">
        <f t="shared" si="58"/>
        <v>338.58300000000003</v>
      </c>
      <c r="CH80" s="1277">
        <f t="shared" si="59"/>
        <v>0</v>
      </c>
    </row>
    <row r="81" spans="1:86" ht="15" x14ac:dyDescent="0.35">
      <c r="A81" s="922" t="s">
        <v>975</v>
      </c>
      <c r="B81" s="923" t="s">
        <v>375</v>
      </c>
      <c r="C81" s="924">
        <v>0</v>
      </c>
      <c r="D81" s="924">
        <v>12410000</v>
      </c>
      <c r="E81" s="924">
        <v>10210000</v>
      </c>
      <c r="F81" s="924">
        <v>2200000</v>
      </c>
      <c r="G81" s="924">
        <v>501600</v>
      </c>
      <c r="H81" s="925">
        <f t="shared" si="31"/>
        <v>12410</v>
      </c>
      <c r="I81" s="925">
        <f t="shared" si="32"/>
        <v>10210</v>
      </c>
      <c r="J81" s="925">
        <f t="shared" si="33"/>
        <v>2200</v>
      </c>
      <c r="K81" s="925">
        <f t="shared" si="34"/>
        <v>501.6</v>
      </c>
      <c r="O81" s="923" t="s">
        <v>912</v>
      </c>
      <c r="P81" s="924">
        <v>14217105</v>
      </c>
      <c r="Q81" s="925">
        <f t="shared" si="35"/>
        <v>14217.105</v>
      </c>
      <c r="S81" s="923" t="s">
        <v>374</v>
      </c>
      <c r="T81" s="924">
        <v>168325000</v>
      </c>
      <c r="U81" s="924">
        <v>18907248</v>
      </c>
      <c r="V81" s="924">
        <v>125168952</v>
      </c>
      <c r="W81" s="924">
        <v>43156048</v>
      </c>
      <c r="X81" s="984">
        <f t="shared" si="36"/>
        <v>168325</v>
      </c>
      <c r="Y81" s="984">
        <f t="shared" si="37"/>
        <v>18907.248</v>
      </c>
      <c r="Z81" s="984">
        <f t="shared" si="38"/>
        <v>125168.952</v>
      </c>
      <c r="AA81" s="984">
        <f t="shared" si="39"/>
        <v>43156.048000000003</v>
      </c>
      <c r="AC81" s="1276" t="s">
        <v>576</v>
      </c>
      <c r="AD81" s="1277">
        <v>95879</v>
      </c>
      <c r="AE81" s="1278">
        <f t="shared" si="40"/>
        <v>95.879000000000005</v>
      </c>
      <c r="AG81" s="1276" t="s">
        <v>373</v>
      </c>
      <c r="AH81" s="1277">
        <v>892500</v>
      </c>
      <c r="AI81" s="1277">
        <v>892500</v>
      </c>
      <c r="AJ81" s="1277">
        <v>892500</v>
      </c>
      <c r="AK81" s="1277">
        <v>0</v>
      </c>
      <c r="AL81" s="1277">
        <f t="shared" si="41"/>
        <v>892.5</v>
      </c>
      <c r="AM81" s="1277">
        <f t="shared" si="42"/>
        <v>892.5</v>
      </c>
      <c r="AN81" s="1277">
        <f t="shared" si="43"/>
        <v>892.5</v>
      </c>
      <c r="AO81" s="1277">
        <f t="shared" si="44"/>
        <v>0</v>
      </c>
      <c r="AR81" s="1276" t="s">
        <v>396</v>
      </c>
      <c r="AS81" s="1277">
        <v>4692000</v>
      </c>
      <c r="AT81" s="1277">
        <f t="shared" si="45"/>
        <v>4692</v>
      </c>
      <c r="AV81" s="1276" t="s">
        <v>373</v>
      </c>
      <c r="AW81" s="1277">
        <v>892500</v>
      </c>
      <c r="AX81" s="1435">
        <v>892500</v>
      </c>
      <c r="AY81" s="1435">
        <v>892500</v>
      </c>
      <c r="AZ81" s="1435">
        <v>0</v>
      </c>
      <c r="BA81" s="1278">
        <f t="shared" si="46"/>
        <v>892.5</v>
      </c>
      <c r="BB81" s="1278">
        <f t="shared" si="47"/>
        <v>892.5</v>
      </c>
      <c r="BC81" s="1278">
        <f t="shared" si="48"/>
        <v>892.5</v>
      </c>
      <c r="BD81" s="1278">
        <f t="shared" si="49"/>
        <v>0</v>
      </c>
      <c r="BG81" s="1276" t="s">
        <v>609</v>
      </c>
      <c r="BH81" s="1277">
        <v>106480196</v>
      </c>
      <c r="BI81" s="1277">
        <f t="shared" si="50"/>
        <v>106480.196</v>
      </c>
      <c r="BK81" s="1276" t="s">
        <v>372</v>
      </c>
      <c r="BL81" s="1277">
        <v>12563039</v>
      </c>
      <c r="BM81" s="1277">
        <v>8839654</v>
      </c>
      <c r="BN81" s="1277">
        <v>12470615</v>
      </c>
      <c r="BO81" s="1277">
        <v>92424</v>
      </c>
      <c r="BP81" s="1277">
        <f t="shared" si="51"/>
        <v>12563.039000000001</v>
      </c>
      <c r="BQ81" s="1277">
        <f t="shared" si="52"/>
        <v>8839.6540000000005</v>
      </c>
      <c r="BR81" s="1277">
        <f t="shared" si="53"/>
        <v>12470.615</v>
      </c>
      <c r="BS81" s="1277">
        <f t="shared" si="54"/>
        <v>92.424000000000007</v>
      </c>
      <c r="BV81" s="1276" t="s">
        <v>575</v>
      </c>
      <c r="BW81" s="1435">
        <v>6677940</v>
      </c>
      <c r="BX81" s="1585">
        <f t="shared" si="55"/>
        <v>6677.94</v>
      </c>
      <c r="BZ81" s="1276" t="s">
        <v>372</v>
      </c>
      <c r="CA81" s="1277">
        <v>12563039</v>
      </c>
      <c r="CB81" s="1277">
        <v>12331644</v>
      </c>
      <c r="CC81" s="1277">
        <v>12470615</v>
      </c>
      <c r="CD81" s="1277">
        <v>92424</v>
      </c>
      <c r="CE81" s="1277">
        <f t="shared" si="56"/>
        <v>12563.039000000001</v>
      </c>
      <c r="CF81" s="1277">
        <f t="shared" si="57"/>
        <v>12331.644</v>
      </c>
      <c r="CG81" s="1277">
        <f t="shared" si="58"/>
        <v>12470.615</v>
      </c>
      <c r="CH81" s="1277">
        <f t="shared" si="59"/>
        <v>92.424000000000007</v>
      </c>
    </row>
    <row r="82" spans="1:86" ht="15" x14ac:dyDescent="0.35">
      <c r="A82" s="922" t="s">
        <v>975</v>
      </c>
      <c r="B82" s="923" t="s">
        <v>376</v>
      </c>
      <c r="C82" s="924">
        <v>0</v>
      </c>
      <c r="D82" s="924">
        <v>16715000</v>
      </c>
      <c r="E82" s="924">
        <v>13317491</v>
      </c>
      <c r="F82" s="924">
        <v>3397509</v>
      </c>
      <c r="G82" s="924">
        <v>148360</v>
      </c>
      <c r="H82" s="925">
        <f t="shared" si="31"/>
        <v>16715</v>
      </c>
      <c r="I82" s="925">
        <f t="shared" si="32"/>
        <v>13317.491</v>
      </c>
      <c r="J82" s="925">
        <f t="shared" si="33"/>
        <v>3397.509</v>
      </c>
      <c r="K82" s="925">
        <f t="shared" si="34"/>
        <v>148.36000000000001</v>
      </c>
      <c r="O82" s="923" t="s">
        <v>590</v>
      </c>
      <c r="P82" s="924">
        <v>30556599</v>
      </c>
      <c r="Q82" s="925">
        <f t="shared" si="35"/>
        <v>30556.598999999998</v>
      </c>
      <c r="S82" s="923" t="s">
        <v>375</v>
      </c>
      <c r="T82" s="924">
        <v>12410000</v>
      </c>
      <c r="U82" s="924">
        <v>2229333</v>
      </c>
      <c r="V82" s="924">
        <v>11209600</v>
      </c>
      <c r="W82" s="924">
        <v>1200400</v>
      </c>
      <c r="X82" s="984">
        <f t="shared" si="36"/>
        <v>12410</v>
      </c>
      <c r="Y82" s="984">
        <f t="shared" si="37"/>
        <v>2229.3330000000001</v>
      </c>
      <c r="Z82" s="984">
        <f t="shared" si="38"/>
        <v>11209.6</v>
      </c>
      <c r="AA82" s="984">
        <f t="shared" si="39"/>
        <v>1200.4000000000001</v>
      </c>
      <c r="AC82" s="1276" t="s">
        <v>389</v>
      </c>
      <c r="AD82" s="1277">
        <v>4398808</v>
      </c>
      <c r="AE82" s="1278">
        <f t="shared" si="40"/>
        <v>4398.808</v>
      </c>
      <c r="AG82" s="1276" t="s">
        <v>374</v>
      </c>
      <c r="AH82" s="1277">
        <v>174077082</v>
      </c>
      <c r="AI82" s="1277">
        <v>33820452</v>
      </c>
      <c r="AJ82" s="1277">
        <v>125168952</v>
      </c>
      <c r="AK82" s="1277">
        <v>48908130</v>
      </c>
      <c r="AL82" s="1277">
        <f t="shared" si="41"/>
        <v>174077.08199999999</v>
      </c>
      <c r="AM82" s="1277">
        <f t="shared" si="42"/>
        <v>33820.451999999997</v>
      </c>
      <c r="AN82" s="1277">
        <f t="shared" si="43"/>
        <v>125168.952</v>
      </c>
      <c r="AO82" s="1277">
        <f t="shared" si="44"/>
        <v>48908.13</v>
      </c>
      <c r="AR82" s="1276" t="s">
        <v>581</v>
      </c>
      <c r="AS82" s="1277">
        <v>1172307</v>
      </c>
      <c r="AT82" s="1277">
        <f t="shared" si="45"/>
        <v>1172.307</v>
      </c>
      <c r="AV82" s="1276" t="s">
        <v>374</v>
      </c>
      <c r="AW82" s="1277">
        <v>174077082</v>
      </c>
      <c r="AX82" s="1435">
        <v>40001463</v>
      </c>
      <c r="AY82" s="1435">
        <v>125168952</v>
      </c>
      <c r="AZ82" s="1435">
        <v>48908130</v>
      </c>
      <c r="BA82" s="1278">
        <f t="shared" si="46"/>
        <v>174077.08199999999</v>
      </c>
      <c r="BB82" s="1278">
        <f t="shared" si="47"/>
        <v>40001.463000000003</v>
      </c>
      <c r="BC82" s="1278">
        <f t="shared" si="48"/>
        <v>125168.952</v>
      </c>
      <c r="BD82" s="1278">
        <f t="shared" si="49"/>
        <v>48908.13</v>
      </c>
      <c r="BG82" s="1276" t="s">
        <v>610</v>
      </c>
      <c r="BH82" s="1277">
        <v>106480196</v>
      </c>
      <c r="BI82" s="1277">
        <f t="shared" si="50"/>
        <v>106480.196</v>
      </c>
      <c r="BK82" s="1276" t="s">
        <v>373</v>
      </c>
      <c r="BL82" s="1277">
        <v>1106700</v>
      </c>
      <c r="BM82" s="1277">
        <v>892500</v>
      </c>
      <c r="BN82" s="1277">
        <v>892500</v>
      </c>
      <c r="BO82" s="1277">
        <v>214200</v>
      </c>
      <c r="BP82" s="1277">
        <f>+BL82/$BR$1*$BS$1+800</f>
        <v>1906.7</v>
      </c>
      <c r="BQ82" s="1277">
        <f t="shared" si="52"/>
        <v>892.5</v>
      </c>
      <c r="BR82" s="1277">
        <f t="shared" si="53"/>
        <v>892.5</v>
      </c>
      <c r="BS82" s="1277">
        <f t="shared" si="54"/>
        <v>214.2</v>
      </c>
      <c r="BV82" s="1276" t="s">
        <v>389</v>
      </c>
      <c r="BW82" s="1435">
        <v>88036106</v>
      </c>
      <c r="BX82" s="1585">
        <f t="shared" si="55"/>
        <v>88036.106</v>
      </c>
      <c r="BZ82" s="1276" t="s">
        <v>373</v>
      </c>
      <c r="CA82" s="1277">
        <v>1106700</v>
      </c>
      <c r="CB82" s="1277">
        <v>892500</v>
      </c>
      <c r="CC82" s="1277">
        <v>892500</v>
      </c>
      <c r="CD82" s="1277">
        <v>214200</v>
      </c>
      <c r="CE82" s="1277">
        <f t="shared" si="56"/>
        <v>1106.7</v>
      </c>
      <c r="CF82" s="1277">
        <f t="shared" si="57"/>
        <v>892.5</v>
      </c>
      <c r="CG82" s="1277">
        <f t="shared" si="58"/>
        <v>892.5</v>
      </c>
      <c r="CH82" s="1277">
        <f t="shared" si="59"/>
        <v>214.2</v>
      </c>
    </row>
    <row r="83" spans="1:86" ht="15" x14ac:dyDescent="0.35">
      <c r="A83" s="922" t="s">
        <v>975</v>
      </c>
      <c r="B83" s="923" t="s">
        <v>377</v>
      </c>
      <c r="C83" s="924">
        <v>0</v>
      </c>
      <c r="D83" s="924">
        <v>2300000</v>
      </c>
      <c r="E83" s="924">
        <v>1600000</v>
      </c>
      <c r="F83" s="924">
        <v>700000</v>
      </c>
      <c r="G83" s="924">
        <v>0</v>
      </c>
      <c r="H83" s="925">
        <f t="shared" si="31"/>
        <v>2300</v>
      </c>
      <c r="I83" s="925">
        <f t="shared" si="32"/>
        <v>1600</v>
      </c>
      <c r="J83" s="925">
        <f t="shared" si="33"/>
        <v>700</v>
      </c>
      <c r="K83" s="925">
        <f t="shared" si="34"/>
        <v>0</v>
      </c>
      <c r="O83" s="923" t="s">
        <v>811</v>
      </c>
      <c r="P83" s="924">
        <v>22456599</v>
      </c>
      <c r="Q83" s="925">
        <f t="shared" si="35"/>
        <v>22456.598999999998</v>
      </c>
      <c r="S83" s="923" t="s">
        <v>376</v>
      </c>
      <c r="T83" s="924">
        <v>16715000</v>
      </c>
      <c r="U83" s="924">
        <v>1303424</v>
      </c>
      <c r="V83" s="924">
        <v>13317491</v>
      </c>
      <c r="W83" s="924">
        <v>3397509</v>
      </c>
      <c r="X83" s="984">
        <f t="shared" si="36"/>
        <v>16715</v>
      </c>
      <c r="Y83" s="984">
        <f t="shared" si="37"/>
        <v>1303.424</v>
      </c>
      <c r="Z83" s="984">
        <f t="shared" si="38"/>
        <v>13317.491</v>
      </c>
      <c r="AA83" s="984">
        <f t="shared" si="39"/>
        <v>3397.509</v>
      </c>
      <c r="AC83" s="1276" t="s">
        <v>390</v>
      </c>
      <c r="AD83" s="1277">
        <v>58020648</v>
      </c>
      <c r="AE83" s="1278">
        <f t="shared" si="40"/>
        <v>58020.648000000001</v>
      </c>
      <c r="AG83" s="1276" t="s">
        <v>375</v>
      </c>
      <c r="AH83" s="1277">
        <v>12410000</v>
      </c>
      <c r="AI83" s="1277">
        <v>2900039</v>
      </c>
      <c r="AJ83" s="1277">
        <v>11209600</v>
      </c>
      <c r="AK83" s="1277">
        <v>1200400</v>
      </c>
      <c r="AL83" s="1277">
        <f t="shared" si="41"/>
        <v>12410</v>
      </c>
      <c r="AM83" s="1277">
        <f t="shared" si="42"/>
        <v>2900.0390000000002</v>
      </c>
      <c r="AN83" s="1277">
        <f t="shared" si="43"/>
        <v>11209.6</v>
      </c>
      <c r="AO83" s="1277">
        <f t="shared" si="44"/>
        <v>1200.4000000000001</v>
      </c>
      <c r="AR83" s="1276" t="s">
        <v>397</v>
      </c>
      <c r="AS83" s="1277">
        <v>1172307</v>
      </c>
      <c r="AT83" s="1277">
        <f t="shared" si="45"/>
        <v>1172.307</v>
      </c>
      <c r="AV83" s="1276" t="s">
        <v>375</v>
      </c>
      <c r="AW83" s="1277">
        <v>12410000</v>
      </c>
      <c r="AX83" s="1435">
        <v>3744456</v>
      </c>
      <c r="AY83" s="1435">
        <v>11209600</v>
      </c>
      <c r="AZ83" s="1435">
        <v>1200400</v>
      </c>
      <c r="BA83" s="1278">
        <f t="shared" si="46"/>
        <v>12410</v>
      </c>
      <c r="BB83" s="1278">
        <f t="shared" si="47"/>
        <v>3744.4560000000001</v>
      </c>
      <c r="BC83" s="1278">
        <f t="shared" si="48"/>
        <v>11209.6</v>
      </c>
      <c r="BD83" s="1278">
        <f t="shared" si="49"/>
        <v>1200.4000000000001</v>
      </c>
      <c r="BG83" s="1276" t="s">
        <v>912</v>
      </c>
      <c r="BH83" s="1277">
        <v>106480196</v>
      </c>
      <c r="BI83" s="1277">
        <f t="shared" si="50"/>
        <v>106480.196</v>
      </c>
      <c r="BK83" s="1276" t="s">
        <v>374</v>
      </c>
      <c r="BL83" s="1277">
        <v>170673836</v>
      </c>
      <c r="BM83" s="1277">
        <v>46675776</v>
      </c>
      <c r="BN83" s="1277">
        <v>125612901</v>
      </c>
      <c r="BO83" s="1277">
        <v>45060935</v>
      </c>
      <c r="BP83" s="1277">
        <f t="shared" si="51"/>
        <v>170673.83600000001</v>
      </c>
      <c r="BQ83" s="1277">
        <f t="shared" si="52"/>
        <v>46675.775999999998</v>
      </c>
      <c r="BR83" s="1277">
        <f t="shared" si="53"/>
        <v>125612.901</v>
      </c>
      <c r="BS83" s="1277">
        <f t="shared" si="54"/>
        <v>45060.934999999998</v>
      </c>
      <c r="BV83" s="1276" t="s">
        <v>390</v>
      </c>
      <c r="BW83" s="1435">
        <v>30815344</v>
      </c>
      <c r="BX83" s="1585">
        <f t="shared" si="55"/>
        <v>30815.344000000001</v>
      </c>
      <c r="BZ83" s="1276" t="s">
        <v>374</v>
      </c>
      <c r="CA83" s="1277">
        <v>171823836</v>
      </c>
      <c r="CB83" s="1277">
        <v>53956697</v>
      </c>
      <c r="CC83" s="1277">
        <v>160580331</v>
      </c>
      <c r="CD83" s="1277">
        <v>11243505</v>
      </c>
      <c r="CE83" s="1277">
        <f t="shared" si="56"/>
        <v>171823.83600000001</v>
      </c>
      <c r="CF83" s="1277">
        <f t="shared" si="57"/>
        <v>53956.697</v>
      </c>
      <c r="CG83" s="1277">
        <f t="shared" si="58"/>
        <v>160580.33100000001</v>
      </c>
      <c r="CH83" s="1277">
        <f t="shared" si="59"/>
        <v>11243.504999999999</v>
      </c>
    </row>
    <row r="84" spans="1:86" ht="15" x14ac:dyDescent="0.35">
      <c r="A84" s="922" t="s">
        <v>975</v>
      </c>
      <c r="B84" s="923" t="s">
        <v>378</v>
      </c>
      <c r="C84" s="924">
        <v>0</v>
      </c>
      <c r="D84" s="924">
        <v>18000000</v>
      </c>
      <c r="E84" s="924">
        <v>0</v>
      </c>
      <c r="F84" s="924">
        <v>18000000</v>
      </c>
      <c r="G84" s="924">
        <v>0</v>
      </c>
      <c r="H84" s="925">
        <f t="shared" si="31"/>
        <v>18000</v>
      </c>
      <c r="I84" s="925">
        <f t="shared" si="32"/>
        <v>0</v>
      </c>
      <c r="J84" s="925">
        <f t="shared" si="33"/>
        <v>18000</v>
      </c>
      <c r="K84" s="925">
        <f t="shared" si="34"/>
        <v>0</v>
      </c>
      <c r="O84" s="923" t="s">
        <v>402</v>
      </c>
      <c r="P84" s="924">
        <v>8100000</v>
      </c>
      <c r="Q84" s="925">
        <f t="shared" si="35"/>
        <v>8100</v>
      </c>
      <c r="S84" s="923" t="s">
        <v>377</v>
      </c>
      <c r="T84" s="924">
        <v>2300000</v>
      </c>
      <c r="U84" s="924">
        <v>74800</v>
      </c>
      <c r="V84" s="924">
        <v>1600000</v>
      </c>
      <c r="W84" s="924">
        <v>700000</v>
      </c>
      <c r="X84" s="984">
        <f t="shared" si="36"/>
        <v>2300</v>
      </c>
      <c r="Y84" s="984">
        <f t="shared" si="37"/>
        <v>74.8</v>
      </c>
      <c r="Z84" s="984">
        <f t="shared" si="38"/>
        <v>1600</v>
      </c>
      <c r="AA84" s="984">
        <f t="shared" si="39"/>
        <v>700</v>
      </c>
      <c r="AC84" s="1276" t="s">
        <v>391</v>
      </c>
      <c r="AD84" s="1277">
        <v>50786046</v>
      </c>
      <c r="AE84" s="1278">
        <f t="shared" si="40"/>
        <v>50786.046000000002</v>
      </c>
      <c r="AG84" s="1276" t="s">
        <v>376</v>
      </c>
      <c r="AH84" s="1277">
        <v>16715000</v>
      </c>
      <c r="AI84" s="1277">
        <v>2388232</v>
      </c>
      <c r="AJ84" s="1277">
        <v>13317491</v>
      </c>
      <c r="AK84" s="1277">
        <v>3397509</v>
      </c>
      <c r="AL84" s="1277">
        <f t="shared" si="41"/>
        <v>16715</v>
      </c>
      <c r="AM84" s="1277">
        <f t="shared" si="42"/>
        <v>2388.232</v>
      </c>
      <c r="AN84" s="1277">
        <f t="shared" si="43"/>
        <v>13317.491</v>
      </c>
      <c r="AO84" s="1277">
        <f t="shared" si="44"/>
        <v>3397.509</v>
      </c>
      <c r="AR84" s="1276" t="s">
        <v>399</v>
      </c>
      <c r="AS84" s="1277">
        <v>6311431</v>
      </c>
      <c r="AT84" s="1277">
        <f t="shared" si="45"/>
        <v>6311.4309999999996</v>
      </c>
      <c r="AV84" s="1276" t="s">
        <v>376</v>
      </c>
      <c r="AW84" s="1277">
        <v>16715000</v>
      </c>
      <c r="AX84" s="1435">
        <v>3411245</v>
      </c>
      <c r="AY84" s="1435">
        <v>13317491</v>
      </c>
      <c r="AZ84" s="1435">
        <v>3397509</v>
      </c>
      <c r="BA84" s="1278">
        <f t="shared" si="46"/>
        <v>16715</v>
      </c>
      <c r="BB84" s="1278">
        <f t="shared" si="47"/>
        <v>3411.2449999999999</v>
      </c>
      <c r="BC84" s="1278">
        <f t="shared" si="48"/>
        <v>13317.491</v>
      </c>
      <c r="BD84" s="1278">
        <f t="shared" si="49"/>
        <v>3397.509</v>
      </c>
      <c r="BK84" s="1276" t="s">
        <v>375</v>
      </c>
      <c r="BL84" s="1277">
        <v>12410000</v>
      </c>
      <c r="BM84" s="1277">
        <v>4655456</v>
      </c>
      <c r="BN84" s="1277">
        <v>11209600</v>
      </c>
      <c r="BO84" s="1277">
        <v>1200400</v>
      </c>
      <c r="BP84" s="1277">
        <f t="shared" si="51"/>
        <v>12410</v>
      </c>
      <c r="BQ84" s="1277">
        <f t="shared" si="52"/>
        <v>4655.4560000000001</v>
      </c>
      <c r="BR84" s="1277">
        <f t="shared" si="53"/>
        <v>11209.6</v>
      </c>
      <c r="BS84" s="1277">
        <f t="shared" si="54"/>
        <v>1200.4000000000001</v>
      </c>
      <c r="BV84" s="1276" t="s">
        <v>391</v>
      </c>
      <c r="BW84" s="1435">
        <v>16601111</v>
      </c>
      <c r="BX84" s="1585">
        <f t="shared" si="55"/>
        <v>16601.111000000001</v>
      </c>
      <c r="BZ84" s="1276" t="s">
        <v>375</v>
      </c>
      <c r="CA84" s="1277">
        <v>11410000</v>
      </c>
      <c r="CB84" s="1277">
        <v>5405791</v>
      </c>
      <c r="CC84" s="1277">
        <v>11209600</v>
      </c>
      <c r="CD84" s="1277">
        <v>200400</v>
      </c>
      <c r="CE84" s="1277">
        <f t="shared" si="56"/>
        <v>11410</v>
      </c>
      <c r="CF84" s="1277">
        <f t="shared" si="57"/>
        <v>5405.7910000000002</v>
      </c>
      <c r="CG84" s="1277">
        <f t="shared" si="58"/>
        <v>11209.6</v>
      </c>
      <c r="CH84" s="1277">
        <f t="shared" si="59"/>
        <v>200.4</v>
      </c>
    </row>
    <row r="85" spans="1:86" ht="15" x14ac:dyDescent="0.35">
      <c r="A85" s="922" t="s">
        <v>975</v>
      </c>
      <c r="B85" s="923" t="s">
        <v>379</v>
      </c>
      <c r="C85" s="924">
        <v>0</v>
      </c>
      <c r="D85" s="924">
        <v>66000000</v>
      </c>
      <c r="E85" s="924">
        <v>38256082</v>
      </c>
      <c r="F85" s="924">
        <v>27743918</v>
      </c>
      <c r="G85" s="924">
        <v>5465146</v>
      </c>
      <c r="H85" s="925">
        <f t="shared" si="31"/>
        <v>66000</v>
      </c>
      <c r="I85" s="925">
        <f t="shared" si="32"/>
        <v>38256.082000000002</v>
      </c>
      <c r="J85" s="925">
        <f t="shared" si="33"/>
        <v>27743.918000000001</v>
      </c>
      <c r="K85" s="925">
        <f t="shared" si="34"/>
        <v>5465.1459999999997</v>
      </c>
      <c r="O85" s="923" t="s">
        <v>592</v>
      </c>
      <c r="P85" s="924">
        <v>8100000</v>
      </c>
      <c r="Q85" s="925">
        <f t="shared" si="35"/>
        <v>8100</v>
      </c>
      <c r="S85" s="923" t="s">
        <v>378</v>
      </c>
      <c r="T85" s="924">
        <v>18240000</v>
      </c>
      <c r="U85" s="924">
        <v>759276</v>
      </c>
      <c r="V85" s="924">
        <v>18240000</v>
      </c>
      <c r="W85" s="924">
        <v>0</v>
      </c>
      <c r="X85" s="984">
        <f t="shared" si="36"/>
        <v>18240</v>
      </c>
      <c r="Y85" s="984">
        <f t="shared" si="37"/>
        <v>759.27599999999995</v>
      </c>
      <c r="Z85" s="984">
        <f t="shared" si="38"/>
        <v>18240</v>
      </c>
      <c r="AA85" s="984">
        <f t="shared" si="39"/>
        <v>0</v>
      </c>
      <c r="AC85" s="1276" t="s">
        <v>577</v>
      </c>
      <c r="AD85" s="1277">
        <v>2099886</v>
      </c>
      <c r="AE85" s="1278">
        <f t="shared" si="40"/>
        <v>2099.886</v>
      </c>
      <c r="AG85" s="1276" t="s">
        <v>377</v>
      </c>
      <c r="AH85" s="1277">
        <v>2300000</v>
      </c>
      <c r="AI85" s="1277">
        <v>143150</v>
      </c>
      <c r="AJ85" s="1277">
        <v>1600000</v>
      </c>
      <c r="AK85" s="1277">
        <v>700000</v>
      </c>
      <c r="AL85" s="1277">
        <f t="shared" si="41"/>
        <v>2300</v>
      </c>
      <c r="AM85" s="1277">
        <f t="shared" si="42"/>
        <v>143.15</v>
      </c>
      <c r="AN85" s="1277">
        <f t="shared" si="43"/>
        <v>1600</v>
      </c>
      <c r="AO85" s="1277">
        <f t="shared" si="44"/>
        <v>700</v>
      </c>
      <c r="AR85" s="1276" t="s">
        <v>400</v>
      </c>
      <c r="AS85" s="1277">
        <v>6311431</v>
      </c>
      <c r="AT85" s="1277">
        <f t="shared" si="45"/>
        <v>6311.4309999999996</v>
      </c>
      <c r="AV85" s="1276" t="s">
        <v>377</v>
      </c>
      <c r="AW85" s="1277">
        <v>2300000</v>
      </c>
      <c r="AX85" s="1435">
        <v>238250</v>
      </c>
      <c r="AY85" s="1435">
        <v>1600000</v>
      </c>
      <c r="AZ85" s="1435">
        <v>700000</v>
      </c>
      <c r="BA85" s="1278">
        <f t="shared" si="46"/>
        <v>2300</v>
      </c>
      <c r="BB85" s="1278">
        <f t="shared" si="47"/>
        <v>238.25</v>
      </c>
      <c r="BC85" s="1278">
        <f t="shared" si="48"/>
        <v>1600</v>
      </c>
      <c r="BD85" s="1278">
        <f t="shared" si="49"/>
        <v>700</v>
      </c>
      <c r="BK85" s="1276" t="s">
        <v>376</v>
      </c>
      <c r="BL85" s="1277">
        <v>16715000</v>
      </c>
      <c r="BM85" s="1277">
        <v>4661757</v>
      </c>
      <c r="BN85" s="1277">
        <v>13317491</v>
      </c>
      <c r="BO85" s="1277">
        <v>3397509</v>
      </c>
      <c r="BP85" s="1277">
        <f t="shared" si="51"/>
        <v>16715</v>
      </c>
      <c r="BQ85" s="1277">
        <f t="shared" si="52"/>
        <v>4661.7569999999996</v>
      </c>
      <c r="BR85" s="1277">
        <f t="shared" si="53"/>
        <v>13317.491</v>
      </c>
      <c r="BS85" s="1277">
        <f t="shared" si="54"/>
        <v>3397.509</v>
      </c>
      <c r="BV85" s="1276" t="s">
        <v>578</v>
      </c>
      <c r="BW85" s="1435">
        <v>9436517</v>
      </c>
      <c r="BX85" s="1585">
        <f t="shared" si="55"/>
        <v>9436.5169999999998</v>
      </c>
      <c r="BZ85" s="1276" t="s">
        <v>376</v>
      </c>
      <c r="CA85" s="1277">
        <v>16715000</v>
      </c>
      <c r="CB85" s="1277">
        <v>5848597</v>
      </c>
      <c r="CC85" s="1277">
        <v>13317491</v>
      </c>
      <c r="CD85" s="1277">
        <v>3397509</v>
      </c>
      <c r="CE85" s="1277">
        <f t="shared" si="56"/>
        <v>16715</v>
      </c>
      <c r="CF85" s="1277">
        <f t="shared" si="57"/>
        <v>5848.5969999999998</v>
      </c>
      <c r="CG85" s="1277">
        <f t="shared" si="58"/>
        <v>13317.491</v>
      </c>
      <c r="CH85" s="1277">
        <f t="shared" si="59"/>
        <v>3397.509</v>
      </c>
    </row>
    <row r="86" spans="1:86" ht="15" x14ac:dyDescent="0.35">
      <c r="A86" s="922" t="s">
        <v>975</v>
      </c>
      <c r="B86" s="923" t="s">
        <v>380</v>
      </c>
      <c r="C86" s="924">
        <v>0</v>
      </c>
      <c r="D86" s="924">
        <v>8500000</v>
      </c>
      <c r="E86" s="924">
        <v>0</v>
      </c>
      <c r="F86" s="924">
        <v>8500000</v>
      </c>
      <c r="G86" s="924">
        <v>0</v>
      </c>
      <c r="H86" s="925">
        <f t="shared" si="31"/>
        <v>8500</v>
      </c>
      <c r="I86" s="925">
        <f t="shared" si="32"/>
        <v>0</v>
      </c>
      <c r="J86" s="925">
        <f t="shared" si="33"/>
        <v>8500</v>
      </c>
      <c r="K86" s="925">
        <f t="shared" si="34"/>
        <v>0</v>
      </c>
      <c r="O86" s="923" t="s">
        <v>966</v>
      </c>
      <c r="P86" s="924">
        <v>210102000</v>
      </c>
      <c r="Q86" s="925">
        <f t="shared" si="35"/>
        <v>210102</v>
      </c>
      <c r="S86" s="923" t="s">
        <v>379</v>
      </c>
      <c r="T86" s="924">
        <v>66000000</v>
      </c>
      <c r="U86" s="924">
        <v>10930292</v>
      </c>
      <c r="V86" s="924">
        <v>38256082</v>
      </c>
      <c r="W86" s="924">
        <v>27743918</v>
      </c>
      <c r="X86" s="984">
        <f t="shared" si="36"/>
        <v>66000</v>
      </c>
      <c r="Y86" s="984">
        <f t="shared" si="37"/>
        <v>10930.291999999999</v>
      </c>
      <c r="Z86" s="984">
        <f t="shared" si="38"/>
        <v>38256.082000000002</v>
      </c>
      <c r="AA86" s="984">
        <f t="shared" si="39"/>
        <v>27743.918000000001</v>
      </c>
      <c r="AC86" s="1276" t="s">
        <v>475</v>
      </c>
      <c r="AD86" s="1277">
        <v>5134716</v>
      </c>
      <c r="AE86" s="1278">
        <f t="shared" si="40"/>
        <v>5134.7160000000003</v>
      </c>
      <c r="AG86" s="1276" t="s">
        <v>378</v>
      </c>
      <c r="AH86" s="1277">
        <v>18240000</v>
      </c>
      <c r="AI86" s="1277">
        <v>1637541</v>
      </c>
      <c r="AJ86" s="1277">
        <v>18240000</v>
      </c>
      <c r="AK86" s="1277">
        <v>0</v>
      </c>
      <c r="AL86" s="1277">
        <f t="shared" si="41"/>
        <v>18240</v>
      </c>
      <c r="AM86" s="1277">
        <f t="shared" si="42"/>
        <v>1637.5409999999999</v>
      </c>
      <c r="AN86" s="1277">
        <f t="shared" si="43"/>
        <v>18240</v>
      </c>
      <c r="AO86" s="1277">
        <f t="shared" si="44"/>
        <v>0</v>
      </c>
      <c r="AR86" s="1276" t="s">
        <v>509</v>
      </c>
      <c r="AS86" s="1277">
        <v>6311431</v>
      </c>
      <c r="AT86" s="1277">
        <f t="shared" si="45"/>
        <v>6311.4309999999996</v>
      </c>
      <c r="AV86" s="1276" t="s">
        <v>378</v>
      </c>
      <c r="AW86" s="1277">
        <v>18240000</v>
      </c>
      <c r="AX86" s="1435">
        <v>2245899</v>
      </c>
      <c r="AY86" s="1435">
        <v>18240000</v>
      </c>
      <c r="AZ86" s="1435">
        <v>0</v>
      </c>
      <c r="BA86" s="1278">
        <f t="shared" si="46"/>
        <v>18240</v>
      </c>
      <c r="BB86" s="1278">
        <f t="shared" si="47"/>
        <v>2245.8989999999999</v>
      </c>
      <c r="BC86" s="1278">
        <f t="shared" si="48"/>
        <v>18240</v>
      </c>
      <c r="BD86" s="1278">
        <f t="shared" si="49"/>
        <v>0</v>
      </c>
      <c r="BK86" s="1276" t="s">
        <v>377</v>
      </c>
      <c r="BL86" s="1277">
        <v>2300000</v>
      </c>
      <c r="BM86" s="1277">
        <v>238250</v>
      </c>
      <c r="BN86" s="1277">
        <v>1600000</v>
      </c>
      <c r="BO86" s="1277">
        <v>700000</v>
      </c>
      <c r="BP86" s="1277">
        <f t="shared" si="51"/>
        <v>2300</v>
      </c>
      <c r="BQ86" s="1277">
        <f t="shared" si="52"/>
        <v>238.25</v>
      </c>
      <c r="BR86" s="1277">
        <f t="shared" si="53"/>
        <v>1600</v>
      </c>
      <c r="BS86" s="1277">
        <f t="shared" si="54"/>
        <v>700</v>
      </c>
      <c r="BV86" s="1276" t="s">
        <v>475</v>
      </c>
      <c r="BW86" s="1435">
        <v>4777716</v>
      </c>
      <c r="BX86" s="1585">
        <f t="shared" si="55"/>
        <v>4777.7160000000003</v>
      </c>
      <c r="BZ86" s="1276" t="s">
        <v>377</v>
      </c>
      <c r="CA86" s="1277">
        <v>2392000</v>
      </c>
      <c r="CB86" s="1277">
        <v>513750</v>
      </c>
      <c r="CC86" s="1277">
        <v>1691390</v>
      </c>
      <c r="CD86" s="1277">
        <v>700610</v>
      </c>
      <c r="CE86" s="1277">
        <f t="shared" si="56"/>
        <v>2392</v>
      </c>
      <c r="CF86" s="1277">
        <f t="shared" si="57"/>
        <v>513.75</v>
      </c>
      <c r="CG86" s="1277">
        <f t="shared" si="58"/>
        <v>1691.39</v>
      </c>
      <c r="CH86" s="1277">
        <f t="shared" si="59"/>
        <v>700.61</v>
      </c>
    </row>
    <row r="87" spans="1:86" ht="15" x14ac:dyDescent="0.35">
      <c r="A87" s="922" t="s">
        <v>975</v>
      </c>
      <c r="B87" s="923" t="s">
        <v>381</v>
      </c>
      <c r="C87" s="924">
        <v>0</v>
      </c>
      <c r="D87" s="924">
        <v>5760000</v>
      </c>
      <c r="E87" s="924">
        <v>4268853</v>
      </c>
      <c r="F87" s="924">
        <v>1491147</v>
      </c>
      <c r="G87" s="924">
        <v>0</v>
      </c>
      <c r="H87" s="925">
        <f t="shared" si="31"/>
        <v>5760</v>
      </c>
      <c r="I87" s="925">
        <f t="shared" si="32"/>
        <v>4268.8530000000001</v>
      </c>
      <c r="J87" s="925">
        <f t="shared" si="33"/>
        <v>1491.1469999999999</v>
      </c>
      <c r="K87" s="925">
        <f t="shared" si="34"/>
        <v>0</v>
      </c>
      <c r="O87" s="923" t="s">
        <v>967</v>
      </c>
      <c r="P87" s="924">
        <v>210102000</v>
      </c>
      <c r="Q87" s="925">
        <f t="shared" si="35"/>
        <v>210102</v>
      </c>
      <c r="S87" s="923" t="s">
        <v>380</v>
      </c>
      <c r="T87" s="924">
        <v>8500000</v>
      </c>
      <c r="U87" s="924">
        <v>0</v>
      </c>
      <c r="V87" s="924">
        <v>3783060</v>
      </c>
      <c r="W87" s="924">
        <v>4716940</v>
      </c>
      <c r="X87" s="984">
        <f t="shared" si="36"/>
        <v>8500</v>
      </c>
      <c r="Y87" s="984">
        <f t="shared" si="37"/>
        <v>0</v>
      </c>
      <c r="Z87" s="984">
        <f t="shared" si="38"/>
        <v>3783.06</v>
      </c>
      <c r="AA87" s="984">
        <f t="shared" si="39"/>
        <v>4716.9399999999996</v>
      </c>
      <c r="AC87" s="1276" t="s">
        <v>579</v>
      </c>
      <c r="AD87" s="1277">
        <v>4526344</v>
      </c>
      <c r="AE87" s="1278">
        <f t="shared" si="40"/>
        <v>4526.3440000000001</v>
      </c>
      <c r="AG87" s="1276" t="s">
        <v>379</v>
      </c>
      <c r="AH87" s="1277">
        <v>71752082</v>
      </c>
      <c r="AI87" s="1277">
        <v>16395438</v>
      </c>
      <c r="AJ87" s="1277">
        <v>38256082</v>
      </c>
      <c r="AK87" s="1277">
        <v>33496000</v>
      </c>
      <c r="AL87" s="1277">
        <f t="shared" si="41"/>
        <v>71752.081999999995</v>
      </c>
      <c r="AM87" s="1277">
        <f t="shared" si="42"/>
        <v>16395.437999999998</v>
      </c>
      <c r="AN87" s="1277">
        <f t="shared" si="43"/>
        <v>38256.082000000002</v>
      </c>
      <c r="AO87" s="1277">
        <f t="shared" si="44"/>
        <v>33496</v>
      </c>
      <c r="AR87" s="1276" t="s">
        <v>609</v>
      </c>
      <c r="AS87" s="1277">
        <v>27389354</v>
      </c>
      <c r="AT87" s="1277">
        <f t="shared" si="45"/>
        <v>27389.353999999999</v>
      </c>
      <c r="AV87" s="1276" t="s">
        <v>379</v>
      </c>
      <c r="AW87" s="1277">
        <v>71752082</v>
      </c>
      <c r="AX87" s="1435">
        <v>16395438</v>
      </c>
      <c r="AY87" s="1435">
        <v>38256082</v>
      </c>
      <c r="AZ87" s="1435">
        <v>33496000</v>
      </c>
      <c r="BA87" s="1278">
        <f t="shared" si="46"/>
        <v>71752.081999999995</v>
      </c>
      <c r="BB87" s="1278">
        <f t="shared" si="47"/>
        <v>16395.437999999998</v>
      </c>
      <c r="BC87" s="1278">
        <f t="shared" si="48"/>
        <v>38256.082000000002</v>
      </c>
      <c r="BD87" s="1278">
        <f t="shared" si="49"/>
        <v>33496</v>
      </c>
      <c r="BK87" s="1276" t="s">
        <v>378</v>
      </c>
      <c r="BL87" s="1277">
        <v>18240000</v>
      </c>
      <c r="BM87" s="1277">
        <v>3148577</v>
      </c>
      <c r="BN87" s="1277">
        <v>18240000</v>
      </c>
      <c r="BO87" s="1277">
        <v>0</v>
      </c>
      <c r="BP87" s="1277">
        <f t="shared" si="51"/>
        <v>18240</v>
      </c>
      <c r="BQ87" s="1277">
        <f t="shared" si="52"/>
        <v>3148.5770000000002</v>
      </c>
      <c r="BR87" s="1277">
        <f t="shared" si="53"/>
        <v>18240</v>
      </c>
      <c r="BS87" s="1277">
        <f t="shared" si="54"/>
        <v>0</v>
      </c>
      <c r="BV87" s="1276" t="s">
        <v>580</v>
      </c>
      <c r="BW87" s="1435">
        <v>159832205</v>
      </c>
      <c r="BX87" s="1585">
        <f t="shared" si="55"/>
        <v>159832.20499999999</v>
      </c>
      <c r="BZ87" s="1276" t="s">
        <v>378</v>
      </c>
      <c r="CA87" s="1277">
        <v>18240000</v>
      </c>
      <c r="CB87" s="1277">
        <v>4606700</v>
      </c>
      <c r="CC87" s="1277">
        <v>18240000</v>
      </c>
      <c r="CD87" s="1277">
        <v>0</v>
      </c>
      <c r="CE87" s="1277">
        <f t="shared" si="56"/>
        <v>18240</v>
      </c>
      <c r="CF87" s="1277">
        <f t="shared" si="57"/>
        <v>4606.7</v>
      </c>
      <c r="CG87" s="1277">
        <f t="shared" si="58"/>
        <v>18240</v>
      </c>
      <c r="CH87" s="1277">
        <f t="shared" si="59"/>
        <v>0</v>
      </c>
    </row>
    <row r="88" spans="1:86" ht="15" x14ac:dyDescent="0.35">
      <c r="A88" s="922" t="s">
        <v>975</v>
      </c>
      <c r="B88" s="923" t="s">
        <v>568</v>
      </c>
      <c r="C88" s="924">
        <v>0</v>
      </c>
      <c r="D88" s="924">
        <v>38400000</v>
      </c>
      <c r="E88" s="924">
        <v>34493866</v>
      </c>
      <c r="F88" s="924">
        <v>3906134</v>
      </c>
      <c r="G88" s="924">
        <v>3135806</v>
      </c>
      <c r="H88" s="925">
        <f t="shared" si="31"/>
        <v>38400</v>
      </c>
      <c r="I88" s="925">
        <f t="shared" si="32"/>
        <v>34493.866000000002</v>
      </c>
      <c r="J88" s="925">
        <f t="shared" si="33"/>
        <v>3906.134</v>
      </c>
      <c r="K88" s="925">
        <f t="shared" si="34"/>
        <v>3135.806</v>
      </c>
      <c r="O88" s="923" t="s">
        <v>968</v>
      </c>
      <c r="P88" s="924">
        <v>210102000</v>
      </c>
      <c r="Q88" s="925">
        <f t="shared" si="35"/>
        <v>210102</v>
      </c>
      <c r="S88" s="923" t="s">
        <v>381</v>
      </c>
      <c r="T88" s="924">
        <v>5760000</v>
      </c>
      <c r="U88" s="924">
        <v>474317</v>
      </c>
      <c r="V88" s="924">
        <v>4268853</v>
      </c>
      <c r="W88" s="924">
        <v>1491147</v>
      </c>
      <c r="X88" s="984">
        <f t="shared" si="36"/>
        <v>5760</v>
      </c>
      <c r="Y88" s="984">
        <f t="shared" si="37"/>
        <v>474.31700000000001</v>
      </c>
      <c r="Z88" s="984">
        <f t="shared" si="38"/>
        <v>4268.8530000000001</v>
      </c>
      <c r="AA88" s="984">
        <f t="shared" si="39"/>
        <v>1491.1469999999999</v>
      </c>
      <c r="AC88" s="1276" t="s">
        <v>392</v>
      </c>
      <c r="AD88" s="1277">
        <v>4526344</v>
      </c>
      <c r="AE88" s="1278">
        <f t="shared" si="40"/>
        <v>4526.3440000000001</v>
      </c>
      <c r="AG88" s="1276" t="s">
        <v>380</v>
      </c>
      <c r="AH88" s="1277">
        <v>8500000</v>
      </c>
      <c r="AI88" s="1277">
        <v>0</v>
      </c>
      <c r="AJ88" s="1277">
        <v>3783060</v>
      </c>
      <c r="AK88" s="1277">
        <v>4716940</v>
      </c>
      <c r="AL88" s="1277">
        <f t="shared" si="41"/>
        <v>8500</v>
      </c>
      <c r="AM88" s="1277">
        <f t="shared" si="42"/>
        <v>0</v>
      </c>
      <c r="AN88" s="1277">
        <f t="shared" si="43"/>
        <v>3783.06</v>
      </c>
      <c r="AO88" s="1277">
        <f t="shared" si="44"/>
        <v>4716.9399999999996</v>
      </c>
      <c r="AR88" s="1276" t="s">
        <v>610</v>
      </c>
      <c r="AS88" s="1277">
        <v>27389354</v>
      </c>
      <c r="AT88" s="1277">
        <f t="shared" si="45"/>
        <v>27389.353999999999</v>
      </c>
      <c r="AV88" s="1276" t="s">
        <v>380</v>
      </c>
      <c r="AW88" s="1277">
        <v>8500000</v>
      </c>
      <c r="AX88" s="1435">
        <v>0</v>
      </c>
      <c r="AY88" s="1435">
        <v>3783060</v>
      </c>
      <c r="AZ88" s="1435">
        <v>4716940</v>
      </c>
      <c r="BA88" s="1278">
        <f t="shared" si="46"/>
        <v>8500</v>
      </c>
      <c r="BB88" s="1278">
        <f t="shared" si="47"/>
        <v>0</v>
      </c>
      <c r="BC88" s="1278">
        <f t="shared" si="48"/>
        <v>3783.06</v>
      </c>
      <c r="BD88" s="1278">
        <f t="shared" si="49"/>
        <v>4716.9399999999996</v>
      </c>
      <c r="BK88" s="1276" t="s">
        <v>379</v>
      </c>
      <c r="BL88" s="1277">
        <v>72006082</v>
      </c>
      <c r="BM88" s="1277">
        <v>16395438</v>
      </c>
      <c r="BN88" s="1277">
        <v>38256082</v>
      </c>
      <c r="BO88" s="1277">
        <v>33750000</v>
      </c>
      <c r="BP88" s="1277">
        <f t="shared" si="51"/>
        <v>72006.081999999995</v>
      </c>
      <c r="BQ88" s="1277">
        <f t="shared" si="52"/>
        <v>16395.437999999998</v>
      </c>
      <c r="BR88" s="1277">
        <f t="shared" si="53"/>
        <v>38256.082000000002</v>
      </c>
      <c r="BS88" s="1277">
        <f t="shared" si="54"/>
        <v>33750</v>
      </c>
      <c r="BV88" s="1276" t="s">
        <v>393</v>
      </c>
      <c r="BW88" s="1435">
        <v>155485859</v>
      </c>
      <c r="BX88" s="1585">
        <f t="shared" si="55"/>
        <v>155485.859</v>
      </c>
      <c r="BZ88" s="1276" t="s">
        <v>379</v>
      </c>
      <c r="CA88" s="1277">
        <v>72006082</v>
      </c>
      <c r="CB88" s="1277">
        <v>16395438</v>
      </c>
      <c r="CC88" s="1277">
        <v>71047018</v>
      </c>
      <c r="CD88" s="1277">
        <v>959064</v>
      </c>
      <c r="CE88" s="1277">
        <f t="shared" si="56"/>
        <v>72006.081999999995</v>
      </c>
      <c r="CF88" s="1277">
        <f t="shared" si="57"/>
        <v>16395.437999999998</v>
      </c>
      <c r="CG88" s="1277">
        <f t="shared" si="58"/>
        <v>71047.017999999996</v>
      </c>
      <c r="CH88" s="1277">
        <f t="shared" si="59"/>
        <v>959.06399999999996</v>
      </c>
    </row>
    <row r="89" spans="1:86" ht="15" x14ac:dyDescent="0.35">
      <c r="A89" s="922" t="s">
        <v>974</v>
      </c>
      <c r="B89" s="923" t="s">
        <v>382</v>
      </c>
      <c r="C89" s="924">
        <v>0</v>
      </c>
      <c r="D89" s="924">
        <v>50902635</v>
      </c>
      <c r="E89" s="924">
        <v>1569711</v>
      </c>
      <c r="F89" s="924">
        <v>49332924</v>
      </c>
      <c r="G89" s="924">
        <v>777147</v>
      </c>
      <c r="H89" s="925">
        <f t="shared" si="31"/>
        <v>50902.635000000002</v>
      </c>
      <c r="I89" s="925">
        <f t="shared" si="32"/>
        <v>1569.711</v>
      </c>
      <c r="J89" s="925">
        <f t="shared" si="33"/>
        <v>49332.923999999999</v>
      </c>
      <c r="K89" s="925">
        <f t="shared" si="34"/>
        <v>777.14700000000005</v>
      </c>
      <c r="O89" s="923"/>
      <c r="P89" s="924"/>
      <c r="Q89" s="925"/>
      <c r="S89" s="923" t="s">
        <v>568</v>
      </c>
      <c r="T89" s="924">
        <v>38400000</v>
      </c>
      <c r="U89" s="924">
        <v>3135806</v>
      </c>
      <c r="V89" s="924">
        <v>34493866</v>
      </c>
      <c r="W89" s="924">
        <v>3906134</v>
      </c>
      <c r="X89" s="984">
        <f t="shared" si="36"/>
        <v>38400</v>
      </c>
      <c r="Y89" s="984">
        <f t="shared" si="37"/>
        <v>3135.806</v>
      </c>
      <c r="Z89" s="984">
        <f t="shared" si="38"/>
        <v>34493.866000000002</v>
      </c>
      <c r="AA89" s="984">
        <f t="shared" si="39"/>
        <v>3906.134</v>
      </c>
      <c r="AC89" s="1276" t="s">
        <v>580</v>
      </c>
      <c r="AD89" s="1277">
        <v>207054012</v>
      </c>
      <c r="AE89" s="1278">
        <f t="shared" si="40"/>
        <v>207054.01199999999</v>
      </c>
      <c r="AG89" s="1276" t="s">
        <v>381</v>
      </c>
      <c r="AH89" s="1277">
        <v>5760000</v>
      </c>
      <c r="AI89" s="1277">
        <v>948634</v>
      </c>
      <c r="AJ89" s="1277">
        <v>4268853</v>
      </c>
      <c r="AK89" s="1277">
        <v>1491147</v>
      </c>
      <c r="AL89" s="1277">
        <f t="shared" si="41"/>
        <v>5760</v>
      </c>
      <c r="AM89" s="1277">
        <f t="shared" si="42"/>
        <v>948.63400000000001</v>
      </c>
      <c r="AN89" s="1277">
        <f t="shared" si="43"/>
        <v>4268.8530000000001</v>
      </c>
      <c r="AO89" s="1277">
        <f t="shared" si="44"/>
        <v>1491.1469999999999</v>
      </c>
      <c r="AR89" s="1276" t="s">
        <v>912</v>
      </c>
      <c r="AS89" s="1277">
        <v>27389354</v>
      </c>
      <c r="AT89" s="1277">
        <f t="shared" si="45"/>
        <v>27389.353999999999</v>
      </c>
      <c r="AV89" s="1276" t="s">
        <v>381</v>
      </c>
      <c r="AW89" s="1277">
        <v>5760000</v>
      </c>
      <c r="AX89" s="1435">
        <v>1422951</v>
      </c>
      <c r="AY89" s="1435">
        <v>4268853</v>
      </c>
      <c r="AZ89" s="1435">
        <v>1491147</v>
      </c>
      <c r="BA89" s="1278">
        <f t="shared" si="46"/>
        <v>5760</v>
      </c>
      <c r="BB89" s="1278">
        <f t="shared" si="47"/>
        <v>1422.951</v>
      </c>
      <c r="BC89" s="1278">
        <f t="shared" si="48"/>
        <v>4268.8530000000001</v>
      </c>
      <c r="BD89" s="1278">
        <f t="shared" si="49"/>
        <v>1491.1469999999999</v>
      </c>
      <c r="BK89" s="1276" t="s">
        <v>380</v>
      </c>
      <c r="BL89" s="1277">
        <v>4842754</v>
      </c>
      <c r="BM89" s="1277">
        <v>0</v>
      </c>
      <c r="BN89" s="1277">
        <v>3783060</v>
      </c>
      <c r="BO89" s="1277">
        <v>1059694</v>
      </c>
      <c r="BP89" s="1277">
        <f t="shared" si="51"/>
        <v>4842.7539999999999</v>
      </c>
      <c r="BQ89" s="1277">
        <f t="shared" si="52"/>
        <v>0</v>
      </c>
      <c r="BR89" s="1277">
        <f t="shared" si="53"/>
        <v>3783.06</v>
      </c>
      <c r="BS89" s="1277">
        <f t="shared" si="54"/>
        <v>1059.694</v>
      </c>
      <c r="BV89" s="1276" t="s">
        <v>394</v>
      </c>
      <c r="BW89" s="1435">
        <v>1680000</v>
      </c>
      <c r="BX89" s="1585">
        <f t="shared" si="55"/>
        <v>1680</v>
      </c>
      <c r="BZ89" s="1276" t="s">
        <v>380</v>
      </c>
      <c r="CA89" s="1277">
        <v>4842754</v>
      </c>
      <c r="CB89" s="1277">
        <v>0</v>
      </c>
      <c r="CC89" s="1277">
        <v>4204544</v>
      </c>
      <c r="CD89" s="1277">
        <v>638210</v>
      </c>
      <c r="CE89" s="1277">
        <f t="shared" si="56"/>
        <v>4842.7539999999999</v>
      </c>
      <c r="CF89" s="1277">
        <f t="shared" si="57"/>
        <v>0</v>
      </c>
      <c r="CG89" s="1277">
        <f t="shared" si="58"/>
        <v>4204.5439999999999</v>
      </c>
      <c r="CH89" s="1277">
        <f t="shared" si="59"/>
        <v>638.21</v>
      </c>
    </row>
    <row r="90" spans="1:86" ht="15" x14ac:dyDescent="0.35">
      <c r="A90" s="922" t="s">
        <v>975</v>
      </c>
      <c r="B90" s="923" t="s">
        <v>569</v>
      </c>
      <c r="C90" s="924">
        <v>0</v>
      </c>
      <c r="D90" s="924">
        <v>16061790</v>
      </c>
      <c r="E90" s="924">
        <v>62190</v>
      </c>
      <c r="F90" s="924">
        <v>15999600</v>
      </c>
      <c r="G90" s="924">
        <v>62190</v>
      </c>
      <c r="H90" s="925">
        <f t="shared" si="31"/>
        <v>16061.79</v>
      </c>
      <c r="I90" s="925">
        <f t="shared" si="32"/>
        <v>62.19</v>
      </c>
      <c r="J90" s="925">
        <f t="shared" si="33"/>
        <v>15999.6</v>
      </c>
      <c r="K90" s="925">
        <f t="shared" si="34"/>
        <v>62.19</v>
      </c>
      <c r="O90" s="923"/>
      <c r="P90" s="924"/>
      <c r="Q90" s="925"/>
      <c r="S90" s="923" t="s">
        <v>382</v>
      </c>
      <c r="T90" s="924">
        <v>49732064</v>
      </c>
      <c r="U90" s="924">
        <v>1265082</v>
      </c>
      <c r="V90" s="924">
        <v>2284127</v>
      </c>
      <c r="W90" s="924">
        <v>47447937</v>
      </c>
      <c r="X90" s="984">
        <f t="shared" si="36"/>
        <v>49732.063999999998</v>
      </c>
      <c r="Y90" s="984">
        <f t="shared" si="37"/>
        <v>1265.0820000000001</v>
      </c>
      <c r="Z90" s="984">
        <f t="shared" si="38"/>
        <v>2284.127</v>
      </c>
      <c r="AA90" s="984">
        <f t="shared" si="39"/>
        <v>47447.936999999998</v>
      </c>
      <c r="AC90" s="1276" t="s">
        <v>393</v>
      </c>
      <c r="AD90" s="1277">
        <v>200987666</v>
      </c>
      <c r="AE90" s="1278">
        <f t="shared" si="40"/>
        <v>200987.666</v>
      </c>
      <c r="AG90" s="1276" t="s">
        <v>568</v>
      </c>
      <c r="AH90" s="1277">
        <v>38400000</v>
      </c>
      <c r="AI90" s="1277">
        <v>9407418</v>
      </c>
      <c r="AJ90" s="1277">
        <v>34493866</v>
      </c>
      <c r="AK90" s="1277">
        <v>3906134</v>
      </c>
      <c r="AL90" s="1277">
        <f t="shared" si="41"/>
        <v>38400</v>
      </c>
      <c r="AM90" s="1277">
        <f t="shared" si="42"/>
        <v>9407.4179999999997</v>
      </c>
      <c r="AN90" s="1277">
        <f t="shared" si="43"/>
        <v>34493.866000000002</v>
      </c>
      <c r="AO90" s="1277">
        <f t="shared" si="44"/>
        <v>3906.134</v>
      </c>
      <c r="AR90" s="1276" t="s">
        <v>590</v>
      </c>
      <c r="AS90" s="1277">
        <v>6196225</v>
      </c>
      <c r="AT90" s="1277">
        <f t="shared" si="45"/>
        <v>6196.2250000000004</v>
      </c>
      <c r="AV90" s="1276" t="s">
        <v>568</v>
      </c>
      <c r="AW90" s="1277">
        <v>38400000</v>
      </c>
      <c r="AX90" s="1435">
        <v>12543224</v>
      </c>
      <c r="AY90" s="1435">
        <v>34493866</v>
      </c>
      <c r="AZ90" s="1435">
        <v>3906134</v>
      </c>
      <c r="BA90" s="1278">
        <f t="shared" si="46"/>
        <v>38400</v>
      </c>
      <c r="BB90" s="1278">
        <f t="shared" si="47"/>
        <v>12543.224</v>
      </c>
      <c r="BC90" s="1278">
        <f t="shared" si="48"/>
        <v>34493.866000000002</v>
      </c>
      <c r="BD90" s="1278">
        <f t="shared" si="49"/>
        <v>3906.134</v>
      </c>
      <c r="BK90" s="1276" t="s">
        <v>381</v>
      </c>
      <c r="BL90" s="1277">
        <v>5760000</v>
      </c>
      <c r="BM90" s="1277">
        <v>1897268</v>
      </c>
      <c r="BN90" s="1277">
        <v>4268853</v>
      </c>
      <c r="BO90" s="1277">
        <v>1491147</v>
      </c>
      <c r="BP90" s="1277">
        <f t="shared" si="51"/>
        <v>5760</v>
      </c>
      <c r="BQ90" s="1277">
        <f t="shared" si="52"/>
        <v>1897.268</v>
      </c>
      <c r="BR90" s="1277">
        <f t="shared" si="53"/>
        <v>4268.8530000000001</v>
      </c>
      <c r="BS90" s="1277">
        <f t="shared" si="54"/>
        <v>1491.1469999999999</v>
      </c>
      <c r="BV90" s="1276" t="s">
        <v>395</v>
      </c>
      <c r="BW90" s="1435">
        <v>2666346</v>
      </c>
      <c r="BX90" s="1585">
        <f t="shared" si="55"/>
        <v>2666.346</v>
      </c>
      <c r="BZ90" s="1276" t="s">
        <v>381</v>
      </c>
      <c r="CA90" s="1277">
        <v>5760000</v>
      </c>
      <c r="CB90" s="1277">
        <v>2371585</v>
      </c>
      <c r="CC90" s="1277">
        <v>4268853</v>
      </c>
      <c r="CD90" s="1277">
        <v>1491147</v>
      </c>
      <c r="CE90" s="1277">
        <f t="shared" si="56"/>
        <v>5760</v>
      </c>
      <c r="CF90" s="1277">
        <f t="shared" si="57"/>
        <v>2371.585</v>
      </c>
      <c r="CG90" s="1277">
        <f t="shared" si="58"/>
        <v>4268.8530000000001</v>
      </c>
      <c r="CH90" s="1277">
        <f t="shared" si="59"/>
        <v>1491.1469999999999</v>
      </c>
    </row>
    <row r="91" spans="1:86" ht="15" x14ac:dyDescent="0.35">
      <c r="A91" s="922" t="s">
        <v>975</v>
      </c>
      <c r="B91" s="923" t="s">
        <v>570</v>
      </c>
      <c r="C91" s="924">
        <v>0</v>
      </c>
      <c r="D91" s="924">
        <v>20579900</v>
      </c>
      <c r="E91" s="924">
        <v>1507521</v>
      </c>
      <c r="F91" s="924">
        <v>19072379</v>
      </c>
      <c r="G91" s="924">
        <v>714957</v>
      </c>
      <c r="H91" s="925">
        <f t="shared" si="31"/>
        <v>20579.900000000001</v>
      </c>
      <c r="I91" s="925">
        <f t="shared" si="32"/>
        <v>1507.521</v>
      </c>
      <c r="J91" s="925">
        <f t="shared" si="33"/>
        <v>19072.379000000001</v>
      </c>
      <c r="K91" s="925">
        <f t="shared" si="34"/>
        <v>714.95699999999999</v>
      </c>
      <c r="O91" s="923"/>
      <c r="P91" s="924"/>
      <c r="Q91" s="925"/>
      <c r="S91" s="923" t="s">
        <v>569</v>
      </c>
      <c r="T91" s="924">
        <v>14891219</v>
      </c>
      <c r="U91" s="924">
        <v>62190</v>
      </c>
      <c r="V91" s="924">
        <v>62190</v>
      </c>
      <c r="W91" s="924">
        <v>14829029</v>
      </c>
      <c r="X91" s="984">
        <f t="shared" si="36"/>
        <v>14891.218999999999</v>
      </c>
      <c r="Y91" s="984">
        <f t="shared" si="37"/>
        <v>62.19</v>
      </c>
      <c r="Z91" s="984">
        <f t="shared" si="38"/>
        <v>62.19</v>
      </c>
      <c r="AA91" s="984">
        <f t="shared" si="39"/>
        <v>14829.029</v>
      </c>
      <c r="AC91" s="1276" t="s">
        <v>395</v>
      </c>
      <c r="AD91" s="1277">
        <v>6066346</v>
      </c>
      <c r="AE91" s="1278">
        <f t="shared" si="40"/>
        <v>6066.3459999999995</v>
      </c>
      <c r="AG91" s="1276" t="s">
        <v>382</v>
      </c>
      <c r="AH91" s="1277">
        <v>49246314</v>
      </c>
      <c r="AI91" s="1277">
        <v>2861898</v>
      </c>
      <c r="AJ91" s="1277">
        <v>5814973</v>
      </c>
      <c r="AK91" s="1277">
        <v>43431341</v>
      </c>
      <c r="AL91" s="1277">
        <f t="shared" si="41"/>
        <v>49246.313999999998</v>
      </c>
      <c r="AM91" s="1277">
        <f t="shared" si="42"/>
        <v>2861.8980000000001</v>
      </c>
      <c r="AN91" s="1277">
        <f t="shared" si="43"/>
        <v>5814.973</v>
      </c>
      <c r="AO91" s="1277">
        <f t="shared" si="44"/>
        <v>43431.341</v>
      </c>
      <c r="AR91" s="1276" t="s">
        <v>402</v>
      </c>
      <c r="AS91" s="1277">
        <v>6196225</v>
      </c>
      <c r="AT91" s="1277">
        <f t="shared" si="45"/>
        <v>6196.2250000000004</v>
      </c>
      <c r="AV91" s="1276" t="s">
        <v>382</v>
      </c>
      <c r="AW91" s="1277">
        <v>46095632</v>
      </c>
      <c r="AX91" s="1435">
        <v>6404318</v>
      </c>
      <c r="AY91" s="1435">
        <v>9553570</v>
      </c>
      <c r="AZ91" s="1435">
        <v>36542062</v>
      </c>
      <c r="BA91" s="1278">
        <f t="shared" si="46"/>
        <v>46095.631999999998</v>
      </c>
      <c r="BB91" s="1278">
        <f t="shared" si="47"/>
        <v>6404.3180000000002</v>
      </c>
      <c r="BC91" s="1278">
        <f t="shared" si="48"/>
        <v>9553.57</v>
      </c>
      <c r="BD91" s="1278">
        <f t="shared" si="49"/>
        <v>36542.061999999998</v>
      </c>
      <c r="BK91" s="1276" t="s">
        <v>568</v>
      </c>
      <c r="BL91" s="1277">
        <v>38400000</v>
      </c>
      <c r="BM91" s="1277">
        <v>15679030</v>
      </c>
      <c r="BN91" s="1277">
        <v>34937815</v>
      </c>
      <c r="BO91" s="1277">
        <v>3462185</v>
      </c>
      <c r="BP91" s="1277">
        <f t="shared" si="51"/>
        <v>38400</v>
      </c>
      <c r="BQ91" s="1277">
        <f t="shared" si="52"/>
        <v>15679.03</v>
      </c>
      <c r="BR91" s="1277">
        <f t="shared" si="53"/>
        <v>34937.815000000002</v>
      </c>
      <c r="BS91" s="1277">
        <f t="shared" si="54"/>
        <v>3462.1849999999999</v>
      </c>
      <c r="BV91" s="1276" t="s">
        <v>581</v>
      </c>
      <c r="BW91" s="1435">
        <v>855535</v>
      </c>
      <c r="BX91" s="1585">
        <f t="shared" si="55"/>
        <v>855.53499999999997</v>
      </c>
      <c r="BZ91" s="1276" t="s">
        <v>568</v>
      </c>
      <c r="CA91" s="1277">
        <v>40458000</v>
      </c>
      <c r="CB91" s="1277">
        <v>18814836</v>
      </c>
      <c r="CC91" s="1277">
        <v>36601435</v>
      </c>
      <c r="CD91" s="1277">
        <v>3856565</v>
      </c>
      <c r="CE91" s="1277">
        <f t="shared" si="56"/>
        <v>40458</v>
      </c>
      <c r="CF91" s="1277">
        <f t="shared" si="57"/>
        <v>18814.835999999999</v>
      </c>
      <c r="CG91" s="1277">
        <f t="shared" si="58"/>
        <v>36601.434999999998</v>
      </c>
      <c r="CH91" s="1277">
        <f t="shared" si="59"/>
        <v>3856.5650000000001</v>
      </c>
    </row>
    <row r="92" spans="1:86" ht="15" x14ac:dyDescent="0.35">
      <c r="A92" s="922" t="s">
        <v>975</v>
      </c>
      <c r="B92" s="923" t="s">
        <v>571</v>
      </c>
      <c r="C92" s="924">
        <v>0</v>
      </c>
      <c r="D92" s="924">
        <v>3000000</v>
      </c>
      <c r="E92" s="924">
        <v>0</v>
      </c>
      <c r="F92" s="924">
        <v>3000000</v>
      </c>
      <c r="G92" s="924">
        <v>0</v>
      </c>
      <c r="H92" s="925">
        <f t="shared" si="31"/>
        <v>3000</v>
      </c>
      <c r="I92" s="925">
        <f t="shared" si="32"/>
        <v>0</v>
      </c>
      <c r="J92" s="925">
        <f t="shared" si="33"/>
        <v>3000</v>
      </c>
      <c r="K92" s="925">
        <f t="shared" si="34"/>
        <v>0</v>
      </c>
      <c r="O92" s="923"/>
      <c r="P92" s="924"/>
      <c r="Q92" s="925"/>
      <c r="S92" s="923" t="s">
        <v>570</v>
      </c>
      <c r="T92" s="924">
        <v>20579900</v>
      </c>
      <c r="U92" s="924">
        <v>1202892</v>
      </c>
      <c r="V92" s="924">
        <v>2221937</v>
      </c>
      <c r="W92" s="924">
        <v>18357963</v>
      </c>
      <c r="X92" s="984">
        <f t="shared" si="36"/>
        <v>20579.900000000001</v>
      </c>
      <c r="Y92" s="984">
        <f t="shared" si="37"/>
        <v>1202.8920000000001</v>
      </c>
      <c r="Z92" s="984">
        <f t="shared" si="38"/>
        <v>2221.9369999999999</v>
      </c>
      <c r="AA92" s="984">
        <f t="shared" si="39"/>
        <v>18357.963</v>
      </c>
      <c r="AC92" s="1276" t="s">
        <v>581</v>
      </c>
      <c r="AD92" s="1277">
        <v>901651</v>
      </c>
      <c r="AE92" s="1278">
        <f t="shared" si="40"/>
        <v>901.65099999999995</v>
      </c>
      <c r="AG92" s="1276" t="s">
        <v>569</v>
      </c>
      <c r="AH92" s="1277">
        <v>14385469</v>
      </c>
      <c r="AI92" s="1277">
        <v>62190</v>
      </c>
      <c r="AJ92" s="1277">
        <v>62190</v>
      </c>
      <c r="AK92" s="1277">
        <v>14323279</v>
      </c>
      <c r="AL92" s="1277">
        <f t="shared" si="41"/>
        <v>14385.468999999999</v>
      </c>
      <c r="AM92" s="1277">
        <f t="shared" si="42"/>
        <v>62.19</v>
      </c>
      <c r="AN92" s="1277">
        <f t="shared" si="43"/>
        <v>62.19</v>
      </c>
      <c r="AO92" s="1277">
        <f t="shared" si="44"/>
        <v>14323.279</v>
      </c>
      <c r="AR92" s="1276" t="s">
        <v>592</v>
      </c>
      <c r="AS92" s="1277">
        <v>380800</v>
      </c>
      <c r="AT92" s="1277">
        <f t="shared" si="45"/>
        <v>380.8</v>
      </c>
      <c r="AV92" s="1276" t="s">
        <v>569</v>
      </c>
      <c r="AW92" s="1277">
        <v>14467969</v>
      </c>
      <c r="AX92" s="1435">
        <v>2043930</v>
      </c>
      <c r="AY92" s="1435">
        <v>2043930</v>
      </c>
      <c r="AZ92" s="1435">
        <v>12424039</v>
      </c>
      <c r="BA92" s="1278">
        <f t="shared" si="46"/>
        <v>14467.968999999999</v>
      </c>
      <c r="BB92" s="1278">
        <f t="shared" si="47"/>
        <v>2043.93</v>
      </c>
      <c r="BC92" s="1278">
        <f t="shared" si="48"/>
        <v>2043.93</v>
      </c>
      <c r="BD92" s="1278">
        <f t="shared" si="49"/>
        <v>12424.039000000001</v>
      </c>
      <c r="BK92" s="1276" t="s">
        <v>382</v>
      </c>
      <c r="BL92" s="1277">
        <v>54623745</v>
      </c>
      <c r="BM92" s="1277">
        <v>7143986</v>
      </c>
      <c r="BN92" s="1277">
        <v>11802311</v>
      </c>
      <c r="BO92" s="1277">
        <v>42821434</v>
      </c>
      <c r="BP92" s="1277">
        <f t="shared" si="51"/>
        <v>54623.745000000003</v>
      </c>
      <c r="BQ92" s="1277">
        <f t="shared" si="52"/>
        <v>7143.9859999999999</v>
      </c>
      <c r="BR92" s="1277">
        <f t="shared" si="53"/>
        <v>11802.311</v>
      </c>
      <c r="BS92" s="1277">
        <f t="shared" si="54"/>
        <v>42821.434000000001</v>
      </c>
      <c r="BV92" s="1276" t="s">
        <v>397</v>
      </c>
      <c r="BW92" s="1435">
        <v>855535</v>
      </c>
      <c r="BX92" s="1585">
        <f t="shared" si="55"/>
        <v>855.53499999999997</v>
      </c>
      <c r="BZ92" s="1276" t="s">
        <v>382</v>
      </c>
      <c r="CA92" s="1277">
        <v>56782575</v>
      </c>
      <c r="CB92" s="1277">
        <v>8484418</v>
      </c>
      <c r="CC92" s="1277">
        <v>13923248</v>
      </c>
      <c r="CD92" s="1277">
        <v>42859327</v>
      </c>
      <c r="CE92" s="1277">
        <f t="shared" si="56"/>
        <v>56782.574999999997</v>
      </c>
      <c r="CF92" s="1277">
        <f t="shared" si="57"/>
        <v>8484.4179999999997</v>
      </c>
      <c r="CG92" s="1277">
        <f t="shared" si="58"/>
        <v>13923.248</v>
      </c>
      <c r="CH92" s="1277">
        <f t="shared" si="59"/>
        <v>42859.326999999997</v>
      </c>
    </row>
    <row r="93" spans="1:86" ht="15" x14ac:dyDescent="0.35">
      <c r="A93" s="922" t="s">
        <v>975</v>
      </c>
      <c r="B93" s="923" t="s">
        <v>573</v>
      </c>
      <c r="C93" s="924">
        <v>0</v>
      </c>
      <c r="D93" s="924">
        <v>11260945</v>
      </c>
      <c r="E93" s="924">
        <v>0</v>
      </c>
      <c r="F93" s="924">
        <v>11260945</v>
      </c>
      <c r="G93" s="924">
        <v>0</v>
      </c>
      <c r="H93" s="925">
        <f t="shared" si="31"/>
        <v>11260.945</v>
      </c>
      <c r="I93" s="925">
        <f t="shared" si="32"/>
        <v>0</v>
      </c>
      <c r="J93" s="925">
        <f t="shared" si="33"/>
        <v>11260.945</v>
      </c>
      <c r="K93" s="925">
        <f t="shared" si="34"/>
        <v>0</v>
      </c>
      <c r="O93" s="923"/>
      <c r="P93" s="924"/>
      <c r="Q93" s="925"/>
      <c r="S93" s="923" t="s">
        <v>571</v>
      </c>
      <c r="T93" s="924">
        <v>3000000</v>
      </c>
      <c r="U93" s="924">
        <v>0</v>
      </c>
      <c r="V93" s="924">
        <v>0</v>
      </c>
      <c r="W93" s="924">
        <v>3000000</v>
      </c>
      <c r="X93" s="984">
        <f t="shared" si="36"/>
        <v>3000</v>
      </c>
      <c r="Y93" s="984">
        <f t="shared" si="37"/>
        <v>0</v>
      </c>
      <c r="Z93" s="984">
        <f t="shared" si="38"/>
        <v>0</v>
      </c>
      <c r="AA93" s="984">
        <f t="shared" si="39"/>
        <v>3000</v>
      </c>
      <c r="AC93" s="1276" t="s">
        <v>397</v>
      </c>
      <c r="AD93" s="1277">
        <v>901651</v>
      </c>
      <c r="AE93" s="1278">
        <f t="shared" si="40"/>
        <v>901.65099999999995</v>
      </c>
      <c r="AG93" s="1276" t="s">
        <v>570</v>
      </c>
      <c r="AH93" s="1277">
        <v>20599900</v>
      </c>
      <c r="AI93" s="1277">
        <v>2256217</v>
      </c>
      <c r="AJ93" s="1277">
        <v>2491838</v>
      </c>
      <c r="AK93" s="1277">
        <v>18108062</v>
      </c>
      <c r="AL93" s="1277">
        <f t="shared" si="41"/>
        <v>20599.900000000001</v>
      </c>
      <c r="AM93" s="1277">
        <f t="shared" si="42"/>
        <v>2256.2170000000001</v>
      </c>
      <c r="AN93" s="1277">
        <f t="shared" si="43"/>
        <v>2491.8380000000002</v>
      </c>
      <c r="AO93" s="1277">
        <f t="shared" si="44"/>
        <v>18108.062000000002</v>
      </c>
      <c r="AR93" s="1276" t="s">
        <v>800</v>
      </c>
      <c r="AS93" s="1277">
        <v>5815425</v>
      </c>
      <c r="AT93" s="1277">
        <f t="shared" si="45"/>
        <v>5815.4250000000002</v>
      </c>
      <c r="AV93" s="1276" t="s">
        <v>570</v>
      </c>
      <c r="AW93" s="1277">
        <v>20266718</v>
      </c>
      <c r="AX93" s="1435">
        <v>3173406</v>
      </c>
      <c r="AY93" s="1435">
        <v>4148695</v>
      </c>
      <c r="AZ93" s="1435">
        <v>16118023</v>
      </c>
      <c r="BA93" s="1278">
        <f t="shared" si="46"/>
        <v>20266.718000000001</v>
      </c>
      <c r="BB93" s="1278">
        <f t="shared" si="47"/>
        <v>3173.4059999999999</v>
      </c>
      <c r="BC93" s="1278">
        <f t="shared" si="48"/>
        <v>4148.6949999999997</v>
      </c>
      <c r="BD93" s="1278">
        <f t="shared" si="49"/>
        <v>16118.022999999999</v>
      </c>
      <c r="BK93" s="1276" t="s">
        <v>569</v>
      </c>
      <c r="BL93" s="1277">
        <v>23447968</v>
      </c>
      <c r="BM93" s="1277">
        <v>2043930</v>
      </c>
      <c r="BN93" s="1277">
        <v>3614730</v>
      </c>
      <c r="BO93" s="1277">
        <v>19833238</v>
      </c>
      <c r="BP93" s="1277">
        <f t="shared" si="51"/>
        <v>23447.968000000001</v>
      </c>
      <c r="BQ93" s="1277">
        <f t="shared" si="52"/>
        <v>2043.93</v>
      </c>
      <c r="BR93" s="1277">
        <f t="shared" si="53"/>
        <v>3614.73</v>
      </c>
      <c r="BS93" s="1277">
        <f t="shared" si="54"/>
        <v>19833.238000000001</v>
      </c>
      <c r="BV93" s="1276" t="s">
        <v>399</v>
      </c>
      <c r="BW93" s="1435">
        <v>265788283</v>
      </c>
      <c r="BX93" s="1585">
        <f t="shared" si="55"/>
        <v>265788.283</v>
      </c>
      <c r="BZ93" s="1276" t="s">
        <v>569</v>
      </c>
      <c r="CA93" s="1277">
        <v>23758844</v>
      </c>
      <c r="CB93" s="1277">
        <v>2043930</v>
      </c>
      <c r="CC93" s="1277">
        <v>4259244</v>
      </c>
      <c r="CD93" s="1277">
        <v>19499600</v>
      </c>
      <c r="CE93" s="1277">
        <f t="shared" si="56"/>
        <v>23758.844000000001</v>
      </c>
      <c r="CF93" s="1277">
        <f t="shared" si="57"/>
        <v>2043.93</v>
      </c>
      <c r="CG93" s="1277">
        <f t="shared" si="58"/>
        <v>4259.2439999999997</v>
      </c>
      <c r="CH93" s="1277">
        <f t="shared" si="59"/>
        <v>19499.599999999999</v>
      </c>
    </row>
    <row r="94" spans="1:86" ht="15" x14ac:dyDescent="0.35">
      <c r="A94" s="922" t="s">
        <v>974</v>
      </c>
      <c r="B94" s="923" t="s">
        <v>384</v>
      </c>
      <c r="C94" s="924">
        <v>0</v>
      </c>
      <c r="D94" s="924">
        <v>10237405</v>
      </c>
      <c r="E94" s="924">
        <v>1193790</v>
      </c>
      <c r="F94" s="924">
        <v>9043615</v>
      </c>
      <c r="G94" s="924">
        <v>1193790</v>
      </c>
      <c r="H94" s="925">
        <f t="shared" si="31"/>
        <v>10237.405000000001</v>
      </c>
      <c r="I94" s="925">
        <f t="shared" si="32"/>
        <v>1193.79</v>
      </c>
      <c r="J94" s="925">
        <f t="shared" si="33"/>
        <v>9043.6149999999998</v>
      </c>
      <c r="K94" s="925">
        <f t="shared" si="34"/>
        <v>1193.79</v>
      </c>
      <c r="O94" s="923"/>
      <c r="P94" s="924"/>
      <c r="Q94" s="925"/>
      <c r="S94" s="923" t="s">
        <v>573</v>
      </c>
      <c r="T94" s="924">
        <v>11260945</v>
      </c>
      <c r="U94" s="924">
        <v>0</v>
      </c>
      <c r="V94" s="924">
        <v>0</v>
      </c>
      <c r="W94" s="924">
        <v>11260945</v>
      </c>
      <c r="X94" s="984">
        <f t="shared" si="36"/>
        <v>11260.945</v>
      </c>
      <c r="Y94" s="984">
        <f t="shared" si="37"/>
        <v>0</v>
      </c>
      <c r="Z94" s="984">
        <f t="shared" si="38"/>
        <v>0</v>
      </c>
      <c r="AA94" s="984">
        <f t="shared" si="39"/>
        <v>11260.945</v>
      </c>
      <c r="AC94" s="1276" t="s">
        <v>399</v>
      </c>
      <c r="AD94" s="1277">
        <v>7758402</v>
      </c>
      <c r="AE94" s="1278">
        <f t="shared" si="40"/>
        <v>7758.402</v>
      </c>
      <c r="AG94" s="1276" t="s">
        <v>571</v>
      </c>
      <c r="AH94" s="1277">
        <v>3000000</v>
      </c>
      <c r="AI94" s="1277">
        <v>0</v>
      </c>
      <c r="AJ94" s="1277">
        <v>0</v>
      </c>
      <c r="AK94" s="1277">
        <v>3000000</v>
      </c>
      <c r="AL94" s="1277">
        <f t="shared" si="41"/>
        <v>3000</v>
      </c>
      <c r="AM94" s="1277">
        <f t="shared" si="42"/>
        <v>0</v>
      </c>
      <c r="AN94" s="1277">
        <f t="shared" si="43"/>
        <v>0</v>
      </c>
      <c r="AO94" s="1277">
        <f t="shared" si="44"/>
        <v>3000</v>
      </c>
      <c r="AV94" s="1276" t="s">
        <v>571</v>
      </c>
      <c r="AW94" s="1277">
        <v>0</v>
      </c>
      <c r="AX94" s="1435">
        <v>0</v>
      </c>
      <c r="AY94" s="1435">
        <v>0</v>
      </c>
      <c r="AZ94" s="1435">
        <v>0</v>
      </c>
      <c r="BA94" s="1278">
        <f t="shared" si="46"/>
        <v>0</v>
      </c>
      <c r="BB94" s="1278">
        <f t="shared" si="47"/>
        <v>0</v>
      </c>
      <c r="BC94" s="1278">
        <f t="shared" si="48"/>
        <v>0</v>
      </c>
      <c r="BD94" s="1278">
        <f t="shared" si="49"/>
        <v>0</v>
      </c>
      <c r="BK94" s="1276" t="s">
        <v>570</v>
      </c>
      <c r="BL94" s="1277">
        <v>19814832</v>
      </c>
      <c r="BM94" s="1277">
        <v>3913074</v>
      </c>
      <c r="BN94" s="1277">
        <v>4826636</v>
      </c>
      <c r="BO94" s="1277">
        <v>14988196</v>
      </c>
      <c r="BP94" s="1277">
        <f t="shared" si="51"/>
        <v>19814.831999999999</v>
      </c>
      <c r="BQ94" s="1277">
        <f t="shared" si="52"/>
        <v>3913.0740000000001</v>
      </c>
      <c r="BR94" s="1277">
        <f t="shared" si="53"/>
        <v>4826.6360000000004</v>
      </c>
      <c r="BS94" s="1277">
        <f t="shared" si="54"/>
        <v>14988.196</v>
      </c>
      <c r="BV94" s="1276" t="s">
        <v>400</v>
      </c>
      <c r="BW94" s="1435">
        <v>5788283</v>
      </c>
      <c r="BX94" s="1585">
        <f t="shared" si="55"/>
        <v>5788.2830000000004</v>
      </c>
      <c r="BZ94" s="1276" t="s">
        <v>570</v>
      </c>
      <c r="CA94" s="1277">
        <v>19167290</v>
      </c>
      <c r="CB94" s="1277">
        <v>4710015</v>
      </c>
      <c r="CC94" s="1277">
        <v>6303059</v>
      </c>
      <c r="CD94" s="1277">
        <v>12864231</v>
      </c>
      <c r="CE94" s="1277">
        <f t="shared" si="56"/>
        <v>19167.29</v>
      </c>
      <c r="CF94" s="1277">
        <f t="shared" si="57"/>
        <v>4710.0150000000003</v>
      </c>
      <c r="CG94" s="1277">
        <f t="shared" si="58"/>
        <v>6303.0590000000002</v>
      </c>
      <c r="CH94" s="1277">
        <f t="shared" si="59"/>
        <v>12864.231</v>
      </c>
    </row>
    <row r="95" spans="1:86" ht="15" x14ac:dyDescent="0.35">
      <c r="A95" s="922" t="s">
        <v>975</v>
      </c>
      <c r="B95" s="923" t="s">
        <v>385</v>
      </c>
      <c r="C95" s="924">
        <v>0</v>
      </c>
      <c r="D95" s="924">
        <v>10000000</v>
      </c>
      <c r="E95" s="924">
        <v>956385</v>
      </c>
      <c r="F95" s="924">
        <v>9043615</v>
      </c>
      <c r="G95" s="924">
        <v>956385</v>
      </c>
      <c r="H95" s="925">
        <f t="shared" si="31"/>
        <v>10000</v>
      </c>
      <c r="I95" s="925">
        <f t="shared" si="32"/>
        <v>956.38499999999999</v>
      </c>
      <c r="J95" s="925">
        <f t="shared" si="33"/>
        <v>9043.6149999999998</v>
      </c>
      <c r="K95" s="925">
        <f t="shared" si="34"/>
        <v>956.38499999999999</v>
      </c>
      <c r="O95" s="923"/>
      <c r="P95" s="924"/>
      <c r="Q95" s="925"/>
      <c r="S95" s="923" t="s">
        <v>384</v>
      </c>
      <c r="T95" s="924">
        <v>10237405</v>
      </c>
      <c r="U95" s="924">
        <v>1193790</v>
      </c>
      <c r="V95" s="924">
        <v>1491671</v>
      </c>
      <c r="W95" s="924">
        <v>8745734</v>
      </c>
      <c r="X95" s="984">
        <f t="shared" si="36"/>
        <v>10237.405000000001</v>
      </c>
      <c r="Y95" s="984">
        <f t="shared" si="37"/>
        <v>1193.79</v>
      </c>
      <c r="Z95" s="984">
        <f t="shared" si="38"/>
        <v>1491.671</v>
      </c>
      <c r="AA95" s="984">
        <f t="shared" si="39"/>
        <v>8745.7340000000004</v>
      </c>
      <c r="AC95" s="1276" t="s">
        <v>400</v>
      </c>
      <c r="AD95" s="1277">
        <v>7758402</v>
      </c>
      <c r="AE95" s="1278">
        <f t="shared" si="40"/>
        <v>7758.402</v>
      </c>
      <c r="AG95" s="1276" t="s">
        <v>573</v>
      </c>
      <c r="AH95" s="1277">
        <v>11260945</v>
      </c>
      <c r="AI95" s="1277">
        <v>543491</v>
      </c>
      <c r="AJ95" s="1277">
        <v>3260945</v>
      </c>
      <c r="AK95" s="1277">
        <v>8000000</v>
      </c>
      <c r="AL95" s="1277">
        <f t="shared" si="41"/>
        <v>11260.945</v>
      </c>
      <c r="AM95" s="1277">
        <f t="shared" si="42"/>
        <v>543.49099999999999</v>
      </c>
      <c r="AN95" s="1277">
        <f t="shared" si="43"/>
        <v>3260.9450000000002</v>
      </c>
      <c r="AO95" s="1277">
        <f t="shared" si="44"/>
        <v>8000</v>
      </c>
      <c r="AV95" s="1276" t="s">
        <v>572</v>
      </c>
      <c r="AW95" s="1277">
        <v>100000</v>
      </c>
      <c r="AX95" s="1435">
        <v>100000</v>
      </c>
      <c r="AY95" s="1435">
        <v>100000</v>
      </c>
      <c r="AZ95" s="1435">
        <v>0</v>
      </c>
      <c r="BA95" s="1278">
        <f t="shared" si="46"/>
        <v>100</v>
      </c>
      <c r="BB95" s="1278">
        <f t="shared" si="47"/>
        <v>100</v>
      </c>
      <c r="BC95" s="1278">
        <f t="shared" si="48"/>
        <v>100</v>
      </c>
      <c r="BD95" s="1278">
        <f t="shared" si="49"/>
        <v>0</v>
      </c>
      <c r="BK95" s="1276" t="s">
        <v>571</v>
      </c>
      <c r="BL95" s="1277">
        <v>0</v>
      </c>
      <c r="BM95" s="1277">
        <v>0</v>
      </c>
      <c r="BN95" s="1277">
        <v>0</v>
      </c>
      <c r="BO95" s="1277">
        <v>0</v>
      </c>
      <c r="BP95" s="1277">
        <f t="shared" si="51"/>
        <v>0</v>
      </c>
      <c r="BQ95" s="1277">
        <f t="shared" si="52"/>
        <v>0</v>
      </c>
      <c r="BR95" s="1277">
        <f t="shared" si="53"/>
        <v>0</v>
      </c>
      <c r="BS95" s="1277">
        <f t="shared" si="54"/>
        <v>0</v>
      </c>
      <c r="BV95" s="1276" t="s">
        <v>509</v>
      </c>
      <c r="BW95" s="1435">
        <v>5788283</v>
      </c>
      <c r="BX95" s="1585">
        <f t="shared" si="55"/>
        <v>5788.2830000000004</v>
      </c>
      <c r="BZ95" s="1276" t="s">
        <v>571</v>
      </c>
      <c r="CA95" s="1277">
        <v>0</v>
      </c>
      <c r="CB95" s="1277">
        <v>0</v>
      </c>
      <c r="CC95" s="1277">
        <v>0</v>
      </c>
      <c r="CD95" s="1277">
        <v>0</v>
      </c>
      <c r="CE95" s="1277">
        <f t="shared" si="56"/>
        <v>0</v>
      </c>
      <c r="CF95" s="1277">
        <f t="shared" si="57"/>
        <v>0</v>
      </c>
      <c r="CG95" s="1277">
        <f t="shared" si="58"/>
        <v>0</v>
      </c>
      <c r="CH95" s="1277">
        <f t="shared" si="59"/>
        <v>0</v>
      </c>
    </row>
    <row r="96" spans="1:86" ht="15" x14ac:dyDescent="0.35">
      <c r="A96" s="922" t="s">
        <v>975</v>
      </c>
      <c r="B96" s="923" t="s">
        <v>386</v>
      </c>
      <c r="C96" s="924">
        <v>0</v>
      </c>
      <c r="D96" s="924">
        <v>237405</v>
      </c>
      <c r="E96" s="924">
        <v>237405</v>
      </c>
      <c r="F96" s="924">
        <v>0</v>
      </c>
      <c r="G96" s="924">
        <v>237405</v>
      </c>
      <c r="H96" s="925">
        <f t="shared" si="31"/>
        <v>237.405</v>
      </c>
      <c r="I96" s="925">
        <f t="shared" si="32"/>
        <v>237.405</v>
      </c>
      <c r="J96" s="925">
        <f t="shared" si="33"/>
        <v>0</v>
      </c>
      <c r="K96" s="925">
        <f t="shared" si="34"/>
        <v>237.405</v>
      </c>
      <c r="O96" s="923"/>
      <c r="P96" s="924"/>
      <c r="Q96" s="925"/>
      <c r="S96" s="923" t="s">
        <v>385</v>
      </c>
      <c r="T96" s="924">
        <v>9702119</v>
      </c>
      <c r="U96" s="924">
        <v>956385</v>
      </c>
      <c r="V96" s="924">
        <v>956385</v>
      </c>
      <c r="W96" s="924">
        <v>8745734</v>
      </c>
      <c r="X96" s="984">
        <f t="shared" si="36"/>
        <v>9702.1190000000006</v>
      </c>
      <c r="Y96" s="984">
        <f t="shared" si="37"/>
        <v>956.38499999999999</v>
      </c>
      <c r="Z96" s="984">
        <f t="shared" si="38"/>
        <v>956.38499999999999</v>
      </c>
      <c r="AA96" s="984">
        <f t="shared" si="39"/>
        <v>8745.7340000000004</v>
      </c>
      <c r="AC96" s="1276" t="s">
        <v>509</v>
      </c>
      <c r="AD96" s="1277">
        <v>7758402</v>
      </c>
      <c r="AE96" s="1278">
        <f t="shared" si="40"/>
        <v>7758.402</v>
      </c>
      <c r="AG96" s="1276" t="s">
        <v>384</v>
      </c>
      <c r="AH96" s="1277">
        <v>10108755</v>
      </c>
      <c r="AI96" s="1277">
        <v>3623388</v>
      </c>
      <c r="AJ96" s="1277">
        <v>4452213</v>
      </c>
      <c r="AK96" s="1277">
        <v>5656542</v>
      </c>
      <c r="AL96" s="1277">
        <f t="shared" si="41"/>
        <v>10108.754999999999</v>
      </c>
      <c r="AM96" s="1277">
        <f t="shared" si="42"/>
        <v>3623.3879999999999</v>
      </c>
      <c r="AN96" s="1277">
        <f t="shared" si="43"/>
        <v>4452.2129999999997</v>
      </c>
      <c r="AO96" s="1277">
        <f t="shared" si="44"/>
        <v>5656.5420000000004</v>
      </c>
      <c r="AV96" s="1276" t="s">
        <v>573</v>
      </c>
      <c r="AW96" s="1277">
        <v>11260945</v>
      </c>
      <c r="AX96" s="1435">
        <v>1086982</v>
      </c>
      <c r="AY96" s="1435">
        <v>3260945</v>
      </c>
      <c r="AZ96" s="1435">
        <v>8000000</v>
      </c>
      <c r="BA96" s="1278">
        <f t="shared" si="46"/>
        <v>11260.945</v>
      </c>
      <c r="BB96" s="1278">
        <f t="shared" si="47"/>
        <v>1086.982</v>
      </c>
      <c r="BC96" s="1278">
        <f t="shared" si="48"/>
        <v>3260.9450000000002</v>
      </c>
      <c r="BD96" s="1278">
        <f t="shared" si="49"/>
        <v>8000</v>
      </c>
      <c r="BK96" s="1276" t="s">
        <v>572</v>
      </c>
      <c r="BL96" s="1277">
        <v>100000</v>
      </c>
      <c r="BM96" s="1277">
        <v>100000</v>
      </c>
      <c r="BN96" s="1277">
        <v>100000</v>
      </c>
      <c r="BO96" s="1277">
        <v>0</v>
      </c>
      <c r="BP96" s="1277">
        <f t="shared" si="51"/>
        <v>100</v>
      </c>
      <c r="BQ96" s="1277">
        <f t="shared" si="52"/>
        <v>100</v>
      </c>
      <c r="BR96" s="1277">
        <f t="shared" si="53"/>
        <v>100</v>
      </c>
      <c r="BS96" s="1277">
        <f t="shared" si="54"/>
        <v>0</v>
      </c>
      <c r="BV96" s="1276" t="s">
        <v>476</v>
      </c>
      <c r="BW96" s="1435">
        <v>260000000</v>
      </c>
      <c r="BX96" s="1585">
        <f t="shared" si="55"/>
        <v>260000</v>
      </c>
      <c r="BZ96" s="1276" t="s">
        <v>572</v>
      </c>
      <c r="CA96" s="1277">
        <v>100000</v>
      </c>
      <c r="CB96" s="1277">
        <v>100000</v>
      </c>
      <c r="CC96" s="1277">
        <v>100000</v>
      </c>
      <c r="CD96" s="1277">
        <v>0</v>
      </c>
      <c r="CE96" s="1277">
        <f t="shared" si="56"/>
        <v>100</v>
      </c>
      <c r="CF96" s="1277">
        <f t="shared" si="57"/>
        <v>100</v>
      </c>
      <c r="CG96" s="1277">
        <f t="shared" si="58"/>
        <v>100</v>
      </c>
      <c r="CH96" s="1277">
        <f t="shared" si="59"/>
        <v>0</v>
      </c>
    </row>
    <row r="97" spans="1:86" ht="15" x14ac:dyDescent="0.35">
      <c r="A97" s="922" t="s">
        <v>974</v>
      </c>
      <c r="B97" s="923" t="s">
        <v>387</v>
      </c>
      <c r="C97" s="924">
        <v>0</v>
      </c>
      <c r="D97" s="924">
        <v>389984932</v>
      </c>
      <c r="E97" s="924">
        <v>151647402</v>
      </c>
      <c r="F97" s="924">
        <v>238337530</v>
      </c>
      <c r="G97" s="924">
        <v>24453085</v>
      </c>
      <c r="H97" s="925">
        <f t="shared" si="31"/>
        <v>389984.93199999997</v>
      </c>
      <c r="I97" s="925">
        <f t="shared" si="32"/>
        <v>151647.402</v>
      </c>
      <c r="J97" s="925">
        <f t="shared" si="33"/>
        <v>238337.53</v>
      </c>
      <c r="K97" s="925">
        <f t="shared" si="34"/>
        <v>24453.084999999999</v>
      </c>
      <c r="O97" s="923"/>
      <c r="P97" s="924"/>
      <c r="Q97" s="925"/>
      <c r="S97" s="923" t="s">
        <v>386</v>
      </c>
      <c r="T97" s="924">
        <v>535286</v>
      </c>
      <c r="U97" s="924">
        <v>237405</v>
      </c>
      <c r="V97" s="924">
        <v>535286</v>
      </c>
      <c r="W97" s="924">
        <v>0</v>
      </c>
      <c r="X97" s="984">
        <f t="shared" si="36"/>
        <v>535.28599999999994</v>
      </c>
      <c r="Y97" s="984">
        <f t="shared" si="37"/>
        <v>237.405</v>
      </c>
      <c r="Z97" s="984">
        <f t="shared" si="38"/>
        <v>535.28599999999994</v>
      </c>
      <c r="AA97" s="984">
        <f t="shared" si="39"/>
        <v>0</v>
      </c>
      <c r="AC97" s="1276" t="s">
        <v>609</v>
      </c>
      <c r="AD97" s="1277">
        <v>18537891</v>
      </c>
      <c r="AE97" s="1278">
        <f t="shared" si="40"/>
        <v>18537.891</v>
      </c>
      <c r="AG97" s="1276" t="s">
        <v>385</v>
      </c>
      <c r="AH97" s="1277">
        <v>8992619</v>
      </c>
      <c r="AI97" s="1277">
        <v>2804752</v>
      </c>
      <c r="AJ97" s="1277">
        <v>3336077</v>
      </c>
      <c r="AK97" s="1277">
        <v>5656542</v>
      </c>
      <c r="AL97" s="1277">
        <f t="shared" si="41"/>
        <v>8992.6190000000006</v>
      </c>
      <c r="AM97" s="1277">
        <f t="shared" si="42"/>
        <v>2804.752</v>
      </c>
      <c r="AN97" s="1277">
        <f t="shared" si="43"/>
        <v>3336.0770000000002</v>
      </c>
      <c r="AO97" s="1277">
        <f t="shared" si="44"/>
        <v>5656.5420000000004</v>
      </c>
      <c r="AV97" s="1276" t="s">
        <v>384</v>
      </c>
      <c r="AW97" s="1277">
        <v>109893283</v>
      </c>
      <c r="AX97" s="1435">
        <v>4703385</v>
      </c>
      <c r="AY97" s="1435">
        <v>6185632</v>
      </c>
      <c r="AZ97" s="1435">
        <v>103707651</v>
      </c>
      <c r="BA97" s="1278">
        <f t="shared" si="46"/>
        <v>109893.283</v>
      </c>
      <c r="BB97" s="1278">
        <f t="shared" si="47"/>
        <v>4703.3850000000002</v>
      </c>
      <c r="BC97" s="1278">
        <f t="shared" si="48"/>
        <v>6185.6319999999996</v>
      </c>
      <c r="BD97" s="1278">
        <f t="shared" si="49"/>
        <v>103707.651</v>
      </c>
      <c r="BK97" s="1276" t="s">
        <v>573</v>
      </c>
      <c r="BL97" s="1277">
        <v>11260945</v>
      </c>
      <c r="BM97" s="1277">
        <v>1086982</v>
      </c>
      <c r="BN97" s="1277">
        <v>3260945</v>
      </c>
      <c r="BO97" s="1277">
        <v>8000000</v>
      </c>
      <c r="BP97" s="1277">
        <f t="shared" si="51"/>
        <v>11260.945</v>
      </c>
      <c r="BQ97" s="1277">
        <f t="shared" si="52"/>
        <v>1086.982</v>
      </c>
      <c r="BR97" s="1277">
        <f t="shared" si="53"/>
        <v>3260.9450000000002</v>
      </c>
      <c r="BS97" s="1277">
        <f t="shared" si="54"/>
        <v>8000</v>
      </c>
      <c r="BV97" s="1276" t="s">
        <v>1012</v>
      </c>
      <c r="BW97" s="1435">
        <v>260000000</v>
      </c>
      <c r="BX97" s="1585">
        <f t="shared" si="55"/>
        <v>260000</v>
      </c>
      <c r="BZ97" s="1276" t="s">
        <v>573</v>
      </c>
      <c r="CA97" s="1277">
        <v>13756441</v>
      </c>
      <c r="CB97" s="1277">
        <v>1630473</v>
      </c>
      <c r="CC97" s="1277">
        <v>3260945</v>
      </c>
      <c r="CD97" s="1277">
        <v>10495496</v>
      </c>
      <c r="CE97" s="1277">
        <f t="shared" si="56"/>
        <v>13756.441000000001</v>
      </c>
      <c r="CF97" s="1277">
        <f t="shared" si="57"/>
        <v>1630.473</v>
      </c>
      <c r="CG97" s="1277">
        <f t="shared" si="58"/>
        <v>3260.9450000000002</v>
      </c>
      <c r="CH97" s="1277">
        <f t="shared" si="59"/>
        <v>10495.495999999999</v>
      </c>
    </row>
    <row r="98" spans="1:86" ht="15" x14ac:dyDescent="0.35">
      <c r="A98" s="922" t="s">
        <v>975</v>
      </c>
      <c r="B98" s="923" t="s">
        <v>388</v>
      </c>
      <c r="C98" s="924">
        <v>0</v>
      </c>
      <c r="D98" s="924">
        <v>105261032</v>
      </c>
      <c r="E98" s="924">
        <v>62534758</v>
      </c>
      <c r="F98" s="924">
        <v>42726274</v>
      </c>
      <c r="G98" s="924">
        <v>5035390</v>
      </c>
      <c r="H98" s="925">
        <f t="shared" si="31"/>
        <v>105261.03200000001</v>
      </c>
      <c r="I98" s="925">
        <f t="shared" si="32"/>
        <v>62534.758000000002</v>
      </c>
      <c r="J98" s="925">
        <f t="shared" si="33"/>
        <v>42726.273999999998</v>
      </c>
      <c r="K98" s="925">
        <f t="shared" si="34"/>
        <v>5035.3900000000003</v>
      </c>
      <c r="O98" s="923"/>
      <c r="P98" s="924"/>
      <c r="Q98" s="925"/>
      <c r="S98" s="923" t="s">
        <v>387</v>
      </c>
      <c r="T98" s="924">
        <v>408442842</v>
      </c>
      <c r="U98" s="924">
        <v>58313511</v>
      </c>
      <c r="V98" s="924">
        <v>212621309</v>
      </c>
      <c r="W98" s="924">
        <v>195821533</v>
      </c>
      <c r="X98" s="984">
        <f t="shared" si="36"/>
        <v>408442.842</v>
      </c>
      <c r="Y98" s="984">
        <f t="shared" si="37"/>
        <v>58313.510999999999</v>
      </c>
      <c r="Z98" s="984">
        <f t="shared" si="38"/>
        <v>212621.30900000001</v>
      </c>
      <c r="AA98" s="984">
        <f t="shared" si="39"/>
        <v>195821.533</v>
      </c>
      <c r="AC98" s="1276" t="s">
        <v>610</v>
      </c>
      <c r="AD98" s="1277">
        <v>18537891</v>
      </c>
      <c r="AE98" s="1278">
        <f t="shared" si="40"/>
        <v>18537.891</v>
      </c>
      <c r="AG98" s="1276" t="s">
        <v>386</v>
      </c>
      <c r="AH98" s="1277">
        <v>1116136</v>
      </c>
      <c r="AI98" s="1277">
        <v>818636</v>
      </c>
      <c r="AJ98" s="1277">
        <v>1116136</v>
      </c>
      <c r="AK98" s="1277">
        <v>0</v>
      </c>
      <c r="AL98" s="1277">
        <f t="shared" si="41"/>
        <v>1116.136</v>
      </c>
      <c r="AM98" s="1277">
        <f t="shared" si="42"/>
        <v>818.63599999999997</v>
      </c>
      <c r="AN98" s="1277">
        <f t="shared" si="43"/>
        <v>1116.136</v>
      </c>
      <c r="AO98" s="1277">
        <f t="shared" si="44"/>
        <v>0</v>
      </c>
      <c r="AV98" s="1276" t="s">
        <v>385</v>
      </c>
      <c r="AW98" s="1277">
        <v>108734307</v>
      </c>
      <c r="AX98" s="1435">
        <v>3587249</v>
      </c>
      <c r="AY98" s="1435">
        <v>5026656</v>
      </c>
      <c r="AZ98" s="1435">
        <v>103707651</v>
      </c>
      <c r="BA98" s="1278">
        <f t="shared" si="46"/>
        <v>108734.307</v>
      </c>
      <c r="BB98" s="1278">
        <f t="shared" si="47"/>
        <v>3587.2489999999998</v>
      </c>
      <c r="BC98" s="1278">
        <f t="shared" si="48"/>
        <v>5026.6559999999999</v>
      </c>
      <c r="BD98" s="1278">
        <f t="shared" si="49"/>
        <v>103707.651</v>
      </c>
      <c r="BK98" s="1276" t="s">
        <v>384</v>
      </c>
      <c r="BL98" s="1277">
        <v>114831783</v>
      </c>
      <c r="BM98" s="1277">
        <v>12235084</v>
      </c>
      <c r="BN98" s="1277">
        <v>12235084</v>
      </c>
      <c r="BO98" s="1277">
        <v>102596699</v>
      </c>
      <c r="BP98" s="1277">
        <f t="shared" si="51"/>
        <v>114831.783</v>
      </c>
      <c r="BQ98" s="1277">
        <f t="shared" si="52"/>
        <v>12235.084000000001</v>
      </c>
      <c r="BR98" s="1277">
        <f t="shared" si="53"/>
        <v>12235.084000000001</v>
      </c>
      <c r="BS98" s="1277">
        <f t="shared" si="54"/>
        <v>102596.69899999999</v>
      </c>
      <c r="BV98" s="1276" t="s">
        <v>609</v>
      </c>
      <c r="BW98" s="1435">
        <v>27962296</v>
      </c>
      <c r="BX98" s="1585">
        <f t="shared" si="55"/>
        <v>27962.295999999998</v>
      </c>
      <c r="BZ98" s="1276" t="s">
        <v>384</v>
      </c>
      <c r="CA98" s="1277">
        <v>114948549</v>
      </c>
      <c r="CB98" s="1277">
        <v>12351850</v>
      </c>
      <c r="CC98" s="1277">
        <v>111489799</v>
      </c>
      <c r="CD98" s="1277">
        <v>3458750</v>
      </c>
      <c r="CE98" s="1277">
        <f t="shared" si="56"/>
        <v>114948.549</v>
      </c>
      <c r="CF98" s="1277">
        <f t="shared" si="57"/>
        <v>12351.85</v>
      </c>
      <c r="CG98" s="1277">
        <f t="shared" si="58"/>
        <v>111489.799</v>
      </c>
      <c r="CH98" s="1277">
        <f t="shared" si="59"/>
        <v>3458.75</v>
      </c>
    </row>
    <row r="99" spans="1:86" ht="15" x14ac:dyDescent="0.35">
      <c r="A99" s="922" t="s">
        <v>975</v>
      </c>
      <c r="B99" s="923" t="s">
        <v>474</v>
      </c>
      <c r="C99" s="924">
        <v>0</v>
      </c>
      <c r="D99" s="924">
        <v>31888992</v>
      </c>
      <c r="E99" s="924">
        <v>31888992</v>
      </c>
      <c r="F99" s="924">
        <v>0</v>
      </c>
      <c r="G99" s="924">
        <v>0</v>
      </c>
      <c r="H99" s="925">
        <f t="shared" si="31"/>
        <v>31888.991999999998</v>
      </c>
      <c r="I99" s="925">
        <f t="shared" si="32"/>
        <v>31888.991999999998</v>
      </c>
      <c r="J99" s="925">
        <f t="shared" si="33"/>
        <v>0</v>
      </c>
      <c r="K99" s="925">
        <f t="shared" si="34"/>
        <v>0</v>
      </c>
      <c r="O99" s="923"/>
      <c r="P99" s="924"/>
      <c r="Q99" s="925"/>
      <c r="S99" s="923" t="s">
        <v>388</v>
      </c>
      <c r="T99" s="924">
        <v>106043608</v>
      </c>
      <c r="U99" s="924">
        <v>11597889</v>
      </c>
      <c r="V99" s="924">
        <v>73208604</v>
      </c>
      <c r="W99" s="924">
        <v>32835004</v>
      </c>
      <c r="X99" s="984">
        <f t="shared" si="36"/>
        <v>106043.60799999999</v>
      </c>
      <c r="Y99" s="984">
        <f t="shared" si="37"/>
        <v>11597.888999999999</v>
      </c>
      <c r="Z99" s="984">
        <f t="shared" si="38"/>
        <v>73208.604000000007</v>
      </c>
      <c r="AA99" s="984">
        <f t="shared" si="39"/>
        <v>32835.004000000001</v>
      </c>
      <c r="AC99" s="1276" t="s">
        <v>912</v>
      </c>
      <c r="AD99" s="1277">
        <v>18537891</v>
      </c>
      <c r="AE99" s="1278">
        <f t="shared" si="40"/>
        <v>18537.891</v>
      </c>
      <c r="AG99" s="1276" t="s">
        <v>387</v>
      </c>
      <c r="AH99" s="1277">
        <v>588286907</v>
      </c>
      <c r="AI99" s="1277">
        <v>96543219</v>
      </c>
      <c r="AJ99" s="1277">
        <v>255244925</v>
      </c>
      <c r="AK99" s="1277">
        <v>333041982</v>
      </c>
      <c r="AL99" s="1277">
        <f t="shared" si="41"/>
        <v>588286.90700000001</v>
      </c>
      <c r="AM99" s="1277">
        <f t="shared" si="42"/>
        <v>96543.218999999997</v>
      </c>
      <c r="AN99" s="1277">
        <f t="shared" si="43"/>
        <v>255244.92499999999</v>
      </c>
      <c r="AO99" s="1277">
        <f t="shared" si="44"/>
        <v>333041.98200000002</v>
      </c>
      <c r="AV99" s="1276" t="s">
        <v>386</v>
      </c>
      <c r="AW99" s="1277">
        <v>1158976</v>
      </c>
      <c r="AX99" s="1435">
        <v>1116136</v>
      </c>
      <c r="AY99" s="1435">
        <v>1158976</v>
      </c>
      <c r="AZ99" s="1435">
        <v>0</v>
      </c>
      <c r="BA99" s="1278">
        <f t="shared" si="46"/>
        <v>1158.9760000000001</v>
      </c>
      <c r="BB99" s="1278">
        <f t="shared" si="47"/>
        <v>1116.136</v>
      </c>
      <c r="BC99" s="1278">
        <f t="shared" si="48"/>
        <v>1158.9760000000001</v>
      </c>
      <c r="BD99" s="1278">
        <f t="shared" si="49"/>
        <v>0</v>
      </c>
      <c r="BK99" s="1276" t="s">
        <v>385</v>
      </c>
      <c r="BL99" s="1277">
        <v>108734307</v>
      </c>
      <c r="BM99" s="1277">
        <v>6137608</v>
      </c>
      <c r="BN99" s="1277">
        <v>6137608</v>
      </c>
      <c r="BO99" s="1277">
        <v>102596699</v>
      </c>
      <c r="BP99" s="1277">
        <f t="shared" si="51"/>
        <v>108734.307</v>
      </c>
      <c r="BQ99" s="1277">
        <f t="shared" si="52"/>
        <v>6137.6080000000002</v>
      </c>
      <c r="BR99" s="1277">
        <f t="shared" si="53"/>
        <v>6137.6080000000002</v>
      </c>
      <c r="BS99" s="1277">
        <f t="shared" si="54"/>
        <v>102596.69899999999</v>
      </c>
      <c r="BV99" s="1276" t="s">
        <v>610</v>
      </c>
      <c r="BW99" s="1435">
        <v>27962296</v>
      </c>
      <c r="BX99" s="1585">
        <f t="shared" si="55"/>
        <v>27962.295999999998</v>
      </c>
      <c r="BZ99" s="1276" t="s">
        <v>385</v>
      </c>
      <c r="CA99" s="1277">
        <v>108734307</v>
      </c>
      <c r="CB99" s="1277">
        <v>6137608</v>
      </c>
      <c r="CC99" s="1277">
        <v>105275557</v>
      </c>
      <c r="CD99" s="1277">
        <v>3458750</v>
      </c>
      <c r="CE99" s="1277">
        <f t="shared" si="56"/>
        <v>108734.307</v>
      </c>
      <c r="CF99" s="1277">
        <f t="shared" si="57"/>
        <v>6137.6080000000002</v>
      </c>
      <c r="CG99" s="1277">
        <f t="shared" si="58"/>
        <v>105275.557</v>
      </c>
      <c r="CH99" s="1277">
        <f t="shared" si="59"/>
        <v>3458.75</v>
      </c>
    </row>
    <row r="100" spans="1:86" ht="15" x14ac:dyDescent="0.35">
      <c r="A100" s="922" t="s">
        <v>975</v>
      </c>
      <c r="B100" s="923" t="s">
        <v>574</v>
      </c>
      <c r="C100" s="924">
        <v>0</v>
      </c>
      <c r="D100" s="924">
        <v>144529406</v>
      </c>
      <c r="E100" s="924">
        <v>34208656</v>
      </c>
      <c r="F100" s="924">
        <v>110320750</v>
      </c>
      <c r="G100" s="924">
        <v>7219794</v>
      </c>
      <c r="H100" s="925">
        <f t="shared" si="31"/>
        <v>144529.40599999999</v>
      </c>
      <c r="I100" s="925">
        <f t="shared" si="32"/>
        <v>34208.656000000003</v>
      </c>
      <c r="J100" s="925">
        <f t="shared" si="33"/>
        <v>110320.75</v>
      </c>
      <c r="K100" s="925">
        <f t="shared" si="34"/>
        <v>7219.7939999999999</v>
      </c>
      <c r="O100" s="923"/>
      <c r="P100" s="924"/>
      <c r="Q100" s="925"/>
      <c r="S100" s="923" t="s">
        <v>474</v>
      </c>
      <c r="T100" s="924">
        <v>31888992</v>
      </c>
      <c r="U100" s="924">
        <v>11589222</v>
      </c>
      <c r="V100" s="924">
        <v>31888992</v>
      </c>
      <c r="W100" s="924">
        <v>0</v>
      </c>
      <c r="X100" s="984">
        <f t="shared" si="36"/>
        <v>31888.991999999998</v>
      </c>
      <c r="Y100" s="984">
        <f t="shared" si="37"/>
        <v>11589.222</v>
      </c>
      <c r="Z100" s="984">
        <f t="shared" si="38"/>
        <v>31888.991999999998</v>
      </c>
      <c r="AA100" s="984">
        <f t="shared" si="39"/>
        <v>0</v>
      </c>
      <c r="AC100" s="1276" t="s">
        <v>966</v>
      </c>
      <c r="AD100" s="1277">
        <v>793468000</v>
      </c>
      <c r="AE100" s="1278">
        <f t="shared" si="40"/>
        <v>793468</v>
      </c>
      <c r="AG100" s="1276" t="s">
        <v>388</v>
      </c>
      <c r="AH100" s="1277">
        <v>106043608</v>
      </c>
      <c r="AI100" s="1277">
        <v>17905980</v>
      </c>
      <c r="AJ100" s="1277">
        <v>73208604</v>
      </c>
      <c r="AK100" s="1277">
        <v>32835004</v>
      </c>
      <c r="AL100" s="1277">
        <f t="shared" si="41"/>
        <v>106043.60799999999</v>
      </c>
      <c r="AM100" s="1277">
        <f t="shared" si="42"/>
        <v>17905.98</v>
      </c>
      <c r="AN100" s="1277">
        <f t="shared" si="43"/>
        <v>73208.604000000007</v>
      </c>
      <c r="AO100" s="1277">
        <f t="shared" si="44"/>
        <v>32835.004000000001</v>
      </c>
      <c r="AV100" s="1276" t="s">
        <v>387</v>
      </c>
      <c r="AW100" s="1277">
        <v>694841292</v>
      </c>
      <c r="AX100" s="1435">
        <v>145580305</v>
      </c>
      <c r="AY100" s="1435">
        <v>300632957</v>
      </c>
      <c r="AZ100" s="1435">
        <v>394208335</v>
      </c>
      <c r="BA100" s="1278">
        <f t="shared" si="46"/>
        <v>694841.29200000002</v>
      </c>
      <c r="BB100" s="1278">
        <f t="shared" si="47"/>
        <v>145580.30499999999</v>
      </c>
      <c r="BC100" s="1278">
        <f t="shared" si="48"/>
        <v>300632.95699999999</v>
      </c>
      <c r="BD100" s="1278">
        <f t="shared" si="49"/>
        <v>394208.33500000002</v>
      </c>
      <c r="BK100" s="1276" t="s">
        <v>386</v>
      </c>
      <c r="BL100" s="1277">
        <v>6097476</v>
      </c>
      <c r="BM100" s="1277">
        <v>6097476</v>
      </c>
      <c r="BN100" s="1277">
        <v>6097476</v>
      </c>
      <c r="BO100" s="1277">
        <v>0</v>
      </c>
      <c r="BP100" s="1277">
        <f t="shared" si="51"/>
        <v>6097.4759999999997</v>
      </c>
      <c r="BQ100" s="1277">
        <f t="shared" si="52"/>
        <v>6097.4759999999997</v>
      </c>
      <c r="BR100" s="1277">
        <f t="shared" si="53"/>
        <v>6097.4759999999997</v>
      </c>
      <c r="BS100" s="1277">
        <f t="shared" si="54"/>
        <v>0</v>
      </c>
      <c r="BV100" s="1276" t="s">
        <v>912</v>
      </c>
      <c r="BW100" s="1435">
        <v>27962296</v>
      </c>
      <c r="BX100" s="1585">
        <f t="shared" si="55"/>
        <v>27962.295999999998</v>
      </c>
      <c r="BZ100" s="1276" t="s">
        <v>386</v>
      </c>
      <c r="CA100" s="1277">
        <v>6214242</v>
      </c>
      <c r="CB100" s="1277">
        <v>6214242</v>
      </c>
      <c r="CC100" s="1277">
        <v>6214242</v>
      </c>
      <c r="CD100" s="1277">
        <v>0</v>
      </c>
      <c r="CE100" s="1277">
        <f t="shared" si="56"/>
        <v>6214.2420000000002</v>
      </c>
      <c r="CF100" s="1277">
        <f t="shared" si="57"/>
        <v>6214.2420000000002</v>
      </c>
      <c r="CG100" s="1277">
        <f t="shared" si="58"/>
        <v>6214.2420000000002</v>
      </c>
      <c r="CH100" s="1277">
        <f t="shared" si="59"/>
        <v>0</v>
      </c>
    </row>
    <row r="101" spans="1:86" ht="15" x14ac:dyDescent="0.35">
      <c r="A101" s="922" t="s">
        <v>975</v>
      </c>
      <c r="B101" s="923" t="s">
        <v>575</v>
      </c>
      <c r="C101" s="924">
        <v>0</v>
      </c>
      <c r="D101" s="924">
        <v>77010002</v>
      </c>
      <c r="E101" s="924">
        <v>5635000</v>
      </c>
      <c r="F101" s="924">
        <v>71375002</v>
      </c>
      <c r="G101" s="924">
        <v>230000</v>
      </c>
      <c r="H101" s="925">
        <f t="shared" si="31"/>
        <v>77010.001999999993</v>
      </c>
      <c r="I101" s="925">
        <f t="shared" si="32"/>
        <v>5635</v>
      </c>
      <c r="J101" s="925">
        <f t="shared" si="33"/>
        <v>71375.001999999993</v>
      </c>
      <c r="K101" s="925">
        <f t="shared" si="34"/>
        <v>230</v>
      </c>
      <c r="O101" s="923"/>
      <c r="P101" s="924"/>
      <c r="Q101" s="925"/>
      <c r="S101" s="923" t="s">
        <v>574</v>
      </c>
      <c r="T101" s="924">
        <v>155654563</v>
      </c>
      <c r="U101" s="924">
        <v>14643264</v>
      </c>
      <c r="V101" s="924">
        <v>47544955</v>
      </c>
      <c r="W101" s="924">
        <v>108109608</v>
      </c>
      <c r="X101" s="984">
        <f t="shared" si="36"/>
        <v>155654.56299999999</v>
      </c>
      <c r="Y101" s="984">
        <f t="shared" si="37"/>
        <v>14643.263999999999</v>
      </c>
      <c r="Z101" s="984">
        <f t="shared" si="38"/>
        <v>47544.955000000002</v>
      </c>
      <c r="AA101" s="984">
        <f t="shared" si="39"/>
        <v>108109.60799999999</v>
      </c>
      <c r="AC101" s="1276" t="s">
        <v>967</v>
      </c>
      <c r="AD101" s="1277">
        <v>793468000</v>
      </c>
      <c r="AE101" s="1278">
        <f t="shared" si="40"/>
        <v>793468</v>
      </c>
      <c r="AG101" s="1276" t="s">
        <v>474</v>
      </c>
      <c r="AH101" s="1277">
        <v>31888992</v>
      </c>
      <c r="AI101" s="1277">
        <v>13899474</v>
      </c>
      <c r="AJ101" s="1277">
        <v>31888992</v>
      </c>
      <c r="AK101" s="1277">
        <v>0</v>
      </c>
      <c r="AL101" s="1277">
        <f t="shared" si="41"/>
        <v>31888.991999999998</v>
      </c>
      <c r="AM101" s="1277">
        <f t="shared" si="42"/>
        <v>13899.474</v>
      </c>
      <c r="AN101" s="1277">
        <f t="shared" si="43"/>
        <v>31888.991999999998</v>
      </c>
      <c r="AO101" s="1277">
        <f t="shared" si="44"/>
        <v>0</v>
      </c>
      <c r="AV101" s="1276" t="s">
        <v>388</v>
      </c>
      <c r="AW101" s="1277">
        <v>107210276</v>
      </c>
      <c r="AX101" s="1435">
        <v>23293032</v>
      </c>
      <c r="AY101" s="1435">
        <v>80945611</v>
      </c>
      <c r="AZ101" s="1435">
        <v>26264665</v>
      </c>
      <c r="BA101" s="1278">
        <f t="shared" si="46"/>
        <v>107210.276</v>
      </c>
      <c r="BB101" s="1278">
        <f t="shared" si="47"/>
        <v>23293.031999999999</v>
      </c>
      <c r="BC101" s="1278">
        <f t="shared" si="48"/>
        <v>80945.611000000004</v>
      </c>
      <c r="BD101" s="1278">
        <f t="shared" si="49"/>
        <v>26264.665000000001</v>
      </c>
      <c r="BK101" s="1276" t="s">
        <v>387</v>
      </c>
      <c r="BL101" s="1277">
        <v>774938816</v>
      </c>
      <c r="BM101" s="1277">
        <v>180696921</v>
      </c>
      <c r="BN101" s="1277">
        <v>539196414</v>
      </c>
      <c r="BO101" s="1277">
        <v>235742402</v>
      </c>
      <c r="BP101" s="1277">
        <f t="shared" si="51"/>
        <v>774938.81599999999</v>
      </c>
      <c r="BQ101" s="1277">
        <f t="shared" si="52"/>
        <v>180696.921</v>
      </c>
      <c r="BR101" s="1277">
        <f t="shared" si="53"/>
        <v>539196.41399999999</v>
      </c>
      <c r="BS101" s="1277">
        <f t="shared" si="54"/>
        <v>235742.402</v>
      </c>
      <c r="BV101" s="1276" t="s">
        <v>590</v>
      </c>
      <c r="BW101" s="1435">
        <v>2492325</v>
      </c>
      <c r="BX101" s="1585">
        <f t="shared" si="55"/>
        <v>2492.3249999999998</v>
      </c>
      <c r="BZ101" s="1276" t="s">
        <v>387</v>
      </c>
      <c r="CA101" s="1277">
        <v>783652334</v>
      </c>
      <c r="CB101" s="1277">
        <v>301019306</v>
      </c>
      <c r="CC101" s="1277">
        <v>687283668</v>
      </c>
      <c r="CD101" s="1277">
        <v>96368666</v>
      </c>
      <c r="CE101" s="1277">
        <f t="shared" si="56"/>
        <v>783652.33400000003</v>
      </c>
      <c r="CF101" s="1277">
        <f t="shared" si="57"/>
        <v>301019.30599999998</v>
      </c>
      <c r="CG101" s="1277">
        <f t="shared" si="58"/>
        <v>687283.66799999995</v>
      </c>
      <c r="CH101" s="1277">
        <f t="shared" si="59"/>
        <v>96368.665999999997</v>
      </c>
    </row>
    <row r="102" spans="1:86" ht="15" x14ac:dyDescent="0.35">
      <c r="A102" s="922" t="s">
        <v>975</v>
      </c>
      <c r="B102" s="923" t="s">
        <v>576</v>
      </c>
      <c r="C102" s="924">
        <v>0</v>
      </c>
      <c r="D102" s="924">
        <v>3000000</v>
      </c>
      <c r="E102" s="924">
        <v>1370095</v>
      </c>
      <c r="F102" s="924">
        <v>1629905</v>
      </c>
      <c r="G102" s="924">
        <v>0</v>
      </c>
      <c r="H102" s="925">
        <f t="shared" si="31"/>
        <v>3000</v>
      </c>
      <c r="I102" s="925">
        <f t="shared" si="32"/>
        <v>1370.095</v>
      </c>
      <c r="J102" s="925">
        <f t="shared" si="33"/>
        <v>1629.905</v>
      </c>
      <c r="K102" s="925">
        <f t="shared" si="34"/>
        <v>0</v>
      </c>
      <c r="O102" s="923"/>
      <c r="P102" s="924"/>
      <c r="Q102" s="925"/>
      <c r="S102" s="923" t="s">
        <v>575</v>
      </c>
      <c r="T102" s="924">
        <v>77010001</v>
      </c>
      <c r="U102" s="924">
        <v>4692760</v>
      </c>
      <c r="V102" s="924">
        <v>39687715</v>
      </c>
      <c r="W102" s="924">
        <v>37322286</v>
      </c>
      <c r="X102" s="984">
        <f t="shared" si="36"/>
        <v>77010.001000000004</v>
      </c>
      <c r="Y102" s="984">
        <f t="shared" si="37"/>
        <v>4692.76</v>
      </c>
      <c r="Z102" s="984">
        <f t="shared" si="38"/>
        <v>39687.714999999997</v>
      </c>
      <c r="AA102" s="984">
        <f t="shared" si="39"/>
        <v>37322.286</v>
      </c>
      <c r="AC102" s="1276" t="s">
        <v>968</v>
      </c>
      <c r="AD102" s="1277">
        <v>793468000</v>
      </c>
      <c r="AE102" s="1278">
        <f t="shared" si="40"/>
        <v>793468</v>
      </c>
      <c r="AG102" s="1276" t="s">
        <v>574</v>
      </c>
      <c r="AH102" s="1277">
        <v>156265651</v>
      </c>
      <c r="AI102" s="1277">
        <v>36052002</v>
      </c>
      <c r="AJ102" s="1277">
        <v>71128465</v>
      </c>
      <c r="AK102" s="1277">
        <v>85137186</v>
      </c>
      <c r="AL102" s="1277">
        <f t="shared" si="41"/>
        <v>156265.65100000001</v>
      </c>
      <c r="AM102" s="1277">
        <f t="shared" si="42"/>
        <v>36052.002</v>
      </c>
      <c r="AN102" s="1277">
        <f t="shared" si="43"/>
        <v>71128.464999999997</v>
      </c>
      <c r="AO102" s="1277">
        <f t="shared" si="44"/>
        <v>85137.186000000002</v>
      </c>
      <c r="AV102" s="1276" t="s">
        <v>474</v>
      </c>
      <c r="AW102" s="1277">
        <v>31888992</v>
      </c>
      <c r="AX102" s="1435">
        <v>14732664</v>
      </c>
      <c r="AY102" s="1435">
        <v>31888992</v>
      </c>
      <c r="AZ102" s="1435">
        <v>0</v>
      </c>
      <c r="BA102" s="1278">
        <f t="shared" si="46"/>
        <v>31888.991999999998</v>
      </c>
      <c r="BB102" s="1278">
        <f t="shared" si="47"/>
        <v>14732.664000000001</v>
      </c>
      <c r="BC102" s="1278">
        <f t="shared" si="48"/>
        <v>31888.991999999998</v>
      </c>
      <c r="BD102" s="1278">
        <f t="shared" si="49"/>
        <v>0</v>
      </c>
      <c r="BK102" s="1276" t="s">
        <v>388</v>
      </c>
      <c r="BL102" s="1277">
        <v>106079811</v>
      </c>
      <c r="BM102" s="1277">
        <v>32618580</v>
      </c>
      <c r="BN102" s="1277">
        <v>80945611</v>
      </c>
      <c r="BO102" s="1277">
        <v>25134200</v>
      </c>
      <c r="BP102" s="1277">
        <f t="shared" si="51"/>
        <v>106079.811</v>
      </c>
      <c r="BQ102" s="1277">
        <f t="shared" si="52"/>
        <v>32618.58</v>
      </c>
      <c r="BR102" s="1277">
        <f t="shared" si="53"/>
        <v>80945.611000000004</v>
      </c>
      <c r="BS102" s="1277">
        <f t="shared" si="54"/>
        <v>25134.2</v>
      </c>
      <c r="BV102" s="1276" t="s">
        <v>402</v>
      </c>
      <c r="BW102" s="1435">
        <v>2492325</v>
      </c>
      <c r="BX102" s="1585">
        <f t="shared" si="55"/>
        <v>2492.3249999999998</v>
      </c>
      <c r="BZ102" s="1276" t="s">
        <v>388</v>
      </c>
      <c r="CA102" s="1277">
        <v>113332466</v>
      </c>
      <c r="CB102" s="1277">
        <v>39724514</v>
      </c>
      <c r="CC102" s="1277">
        <v>93186411</v>
      </c>
      <c r="CD102" s="1277">
        <v>20146055</v>
      </c>
      <c r="CE102" s="1277">
        <f t="shared" si="56"/>
        <v>113332.466</v>
      </c>
      <c r="CF102" s="1277">
        <f t="shared" si="57"/>
        <v>39724.514000000003</v>
      </c>
      <c r="CG102" s="1277">
        <f t="shared" si="58"/>
        <v>93186.410999999993</v>
      </c>
      <c r="CH102" s="1277">
        <f t="shared" si="59"/>
        <v>20146.055</v>
      </c>
    </row>
    <row r="103" spans="1:86" ht="15" x14ac:dyDescent="0.35">
      <c r="A103" s="922" t="s">
        <v>975</v>
      </c>
      <c r="B103" s="923" t="s">
        <v>389</v>
      </c>
      <c r="C103" s="924">
        <v>0</v>
      </c>
      <c r="D103" s="924">
        <v>28295500</v>
      </c>
      <c r="E103" s="924">
        <v>16009901</v>
      </c>
      <c r="F103" s="924">
        <v>12285599</v>
      </c>
      <c r="G103" s="924">
        <v>11967901</v>
      </c>
      <c r="H103" s="925">
        <f t="shared" si="31"/>
        <v>28295.5</v>
      </c>
      <c r="I103" s="925">
        <f t="shared" si="32"/>
        <v>16009.901</v>
      </c>
      <c r="J103" s="925">
        <f t="shared" si="33"/>
        <v>12285.599</v>
      </c>
      <c r="K103" s="925">
        <f t="shared" si="34"/>
        <v>11967.901</v>
      </c>
      <c r="O103" s="923"/>
      <c r="P103" s="924"/>
      <c r="Q103" s="925"/>
      <c r="S103" s="923" t="s">
        <v>576</v>
      </c>
      <c r="T103" s="924">
        <v>3000000</v>
      </c>
      <c r="U103" s="924">
        <v>1501975</v>
      </c>
      <c r="V103" s="924">
        <v>1748822</v>
      </c>
      <c r="W103" s="924">
        <v>1251178</v>
      </c>
      <c r="X103" s="984">
        <f t="shared" si="36"/>
        <v>3000</v>
      </c>
      <c r="Y103" s="984">
        <f t="shared" si="37"/>
        <v>1501.9749999999999</v>
      </c>
      <c r="Z103" s="984">
        <f t="shared" si="38"/>
        <v>1748.8219999999999</v>
      </c>
      <c r="AA103" s="984">
        <f t="shared" si="39"/>
        <v>1251.1780000000001</v>
      </c>
      <c r="AC103" s="1276" t="s">
        <v>403</v>
      </c>
      <c r="AD103" s="1277">
        <v>7947854937</v>
      </c>
      <c r="AE103" s="1278">
        <f t="shared" si="40"/>
        <v>7947854.9369999999</v>
      </c>
      <c r="AG103" s="1276" t="s">
        <v>575</v>
      </c>
      <c r="AH103" s="1277">
        <v>77010001</v>
      </c>
      <c r="AI103" s="1277">
        <v>8400700</v>
      </c>
      <c r="AJ103" s="1277">
        <v>44387715</v>
      </c>
      <c r="AK103" s="1277">
        <v>32622286</v>
      </c>
      <c r="AL103" s="1277">
        <f t="shared" si="41"/>
        <v>77010.001000000004</v>
      </c>
      <c r="AM103" s="1277">
        <f t="shared" si="42"/>
        <v>8400.7000000000007</v>
      </c>
      <c r="AN103" s="1277">
        <f t="shared" si="43"/>
        <v>44387.714999999997</v>
      </c>
      <c r="AO103" s="1277">
        <f t="shared" si="44"/>
        <v>32622.286</v>
      </c>
      <c r="AV103" s="1276" t="s">
        <v>574</v>
      </c>
      <c r="AW103" s="1277">
        <v>157746828</v>
      </c>
      <c r="AX103" s="1435">
        <v>55523636</v>
      </c>
      <c r="AY103" s="1435">
        <v>87589429</v>
      </c>
      <c r="AZ103" s="1435">
        <v>70157399</v>
      </c>
      <c r="BA103" s="1278">
        <f t="shared" si="46"/>
        <v>157746.82800000001</v>
      </c>
      <c r="BB103" s="1278">
        <f t="shared" si="47"/>
        <v>55523.635999999999</v>
      </c>
      <c r="BC103" s="1278">
        <f t="shared" si="48"/>
        <v>87589.429000000004</v>
      </c>
      <c r="BD103" s="1278">
        <f t="shared" si="49"/>
        <v>70157.399000000005</v>
      </c>
      <c r="BK103" s="1276" t="s">
        <v>474</v>
      </c>
      <c r="BL103" s="1277">
        <v>31888992</v>
      </c>
      <c r="BM103" s="1277">
        <v>15565854</v>
      </c>
      <c r="BN103" s="1277">
        <v>31888992</v>
      </c>
      <c r="BO103" s="1277">
        <v>0</v>
      </c>
      <c r="BP103" s="1277">
        <f t="shared" si="51"/>
        <v>31888.991999999998</v>
      </c>
      <c r="BQ103" s="1277">
        <f t="shared" si="52"/>
        <v>15565.853999999999</v>
      </c>
      <c r="BR103" s="1277">
        <f t="shared" si="53"/>
        <v>31888.991999999998</v>
      </c>
      <c r="BS103" s="1277">
        <f t="shared" si="54"/>
        <v>0</v>
      </c>
      <c r="BV103" s="1276" t="s">
        <v>800</v>
      </c>
      <c r="BW103" s="1435">
        <v>2492325</v>
      </c>
      <c r="BX103" s="1585">
        <f t="shared" si="55"/>
        <v>2492.3249999999998</v>
      </c>
      <c r="BZ103" s="1276" t="s">
        <v>474</v>
      </c>
      <c r="CA103" s="1277">
        <v>31888992</v>
      </c>
      <c r="CB103" s="1277">
        <v>16399044</v>
      </c>
      <c r="CC103" s="1277">
        <v>31888992</v>
      </c>
      <c r="CD103" s="1277">
        <v>0</v>
      </c>
      <c r="CE103" s="1277">
        <f t="shared" si="56"/>
        <v>31888.991999999998</v>
      </c>
      <c r="CF103" s="1277">
        <f t="shared" si="57"/>
        <v>16399.044000000002</v>
      </c>
      <c r="CG103" s="1277">
        <f t="shared" si="58"/>
        <v>31888.991999999998</v>
      </c>
      <c r="CH103" s="1277">
        <f t="shared" si="59"/>
        <v>0</v>
      </c>
    </row>
    <row r="104" spans="1:86" ht="15" x14ac:dyDescent="0.35">
      <c r="A104" s="922" t="s">
        <v>974</v>
      </c>
      <c r="B104" s="923" t="s">
        <v>390</v>
      </c>
      <c r="C104" s="924">
        <v>0</v>
      </c>
      <c r="D104" s="924">
        <v>1017256000</v>
      </c>
      <c r="E104" s="924">
        <v>914382605</v>
      </c>
      <c r="F104" s="924">
        <v>102873395</v>
      </c>
      <c r="G104" s="924">
        <v>10244920</v>
      </c>
      <c r="H104" s="925">
        <f t="shared" si="31"/>
        <v>1017256</v>
      </c>
      <c r="I104" s="925">
        <f t="shared" si="32"/>
        <v>914382.60499999998</v>
      </c>
      <c r="J104" s="925">
        <f t="shared" si="33"/>
        <v>102873.395</v>
      </c>
      <c r="K104" s="925">
        <f t="shared" si="34"/>
        <v>10244.92</v>
      </c>
      <c r="O104" s="923"/>
      <c r="P104" s="924"/>
      <c r="Q104" s="925"/>
      <c r="S104" s="923" t="s">
        <v>389</v>
      </c>
      <c r="T104" s="924">
        <v>34845678</v>
      </c>
      <c r="U104" s="924">
        <v>14288401</v>
      </c>
      <c r="V104" s="924">
        <v>18542221</v>
      </c>
      <c r="W104" s="924">
        <v>16303457</v>
      </c>
      <c r="X104" s="984">
        <f t="shared" si="36"/>
        <v>34845.678</v>
      </c>
      <c r="Y104" s="984">
        <f t="shared" si="37"/>
        <v>14288.401</v>
      </c>
      <c r="Z104" s="984">
        <f t="shared" si="38"/>
        <v>18542.221000000001</v>
      </c>
      <c r="AA104" s="984">
        <f t="shared" si="39"/>
        <v>16303.457</v>
      </c>
      <c r="AC104" s="1276" t="s">
        <v>404</v>
      </c>
      <c r="AD104" s="1277">
        <v>7143800375</v>
      </c>
      <c r="AE104" s="1278">
        <f t="shared" si="40"/>
        <v>7143800.375</v>
      </c>
      <c r="AG104" s="1276" t="s">
        <v>576</v>
      </c>
      <c r="AH104" s="1277">
        <v>3000000</v>
      </c>
      <c r="AI104" s="1277">
        <v>1597854</v>
      </c>
      <c r="AJ104" s="1277">
        <v>1976581</v>
      </c>
      <c r="AK104" s="1277">
        <v>1023419</v>
      </c>
      <c r="AL104" s="1277">
        <f t="shared" si="41"/>
        <v>3000</v>
      </c>
      <c r="AM104" s="1277">
        <f t="shared" si="42"/>
        <v>1597.854</v>
      </c>
      <c r="AN104" s="1277">
        <f t="shared" si="43"/>
        <v>1976.5809999999999</v>
      </c>
      <c r="AO104" s="1277">
        <f t="shared" si="44"/>
        <v>1023.419</v>
      </c>
      <c r="AV104" s="1276" t="s">
        <v>575</v>
      </c>
      <c r="AW104" s="1277">
        <v>77010001</v>
      </c>
      <c r="AX104" s="1435">
        <v>16783640</v>
      </c>
      <c r="AY104" s="1435">
        <v>61272715</v>
      </c>
      <c r="AZ104" s="1435">
        <v>15737286</v>
      </c>
      <c r="BA104" s="1278">
        <f t="shared" si="46"/>
        <v>77010.001000000004</v>
      </c>
      <c r="BB104" s="1278">
        <f t="shared" si="47"/>
        <v>16783.64</v>
      </c>
      <c r="BC104" s="1278">
        <f t="shared" si="48"/>
        <v>61272.714999999997</v>
      </c>
      <c r="BD104" s="1278">
        <f t="shared" si="49"/>
        <v>15737.286</v>
      </c>
      <c r="BK104" s="1276" t="s">
        <v>574</v>
      </c>
      <c r="BL104" s="1277">
        <v>158653286</v>
      </c>
      <c r="BM104" s="1277">
        <v>71397221</v>
      </c>
      <c r="BN104" s="1277">
        <v>100486961</v>
      </c>
      <c r="BO104" s="1277">
        <v>58166325</v>
      </c>
      <c r="BP104" s="1277">
        <f t="shared" si="51"/>
        <v>158653.28599999999</v>
      </c>
      <c r="BQ104" s="1277">
        <f t="shared" si="52"/>
        <v>71397.221000000005</v>
      </c>
      <c r="BR104" s="1277">
        <f t="shared" si="53"/>
        <v>100486.961</v>
      </c>
      <c r="BS104" s="1277">
        <f t="shared" si="54"/>
        <v>58166.324999999997</v>
      </c>
      <c r="BV104" s="1276" t="s">
        <v>403</v>
      </c>
      <c r="BW104" s="1435">
        <v>143871560</v>
      </c>
      <c r="BX104" s="1585">
        <f t="shared" si="55"/>
        <v>143871.56</v>
      </c>
      <c r="BZ104" s="1276" t="s">
        <v>574</v>
      </c>
      <c r="CA104" s="1277">
        <v>160178549</v>
      </c>
      <c r="CB104" s="1277">
        <v>89066436</v>
      </c>
      <c r="CC104" s="1277">
        <v>119124069</v>
      </c>
      <c r="CD104" s="1277">
        <v>41054480</v>
      </c>
      <c r="CE104" s="1277">
        <f t="shared" si="56"/>
        <v>160178.549</v>
      </c>
      <c r="CF104" s="1277">
        <f t="shared" si="57"/>
        <v>89066.436000000002</v>
      </c>
      <c r="CG104" s="1277">
        <f t="shared" si="58"/>
        <v>119124.069</v>
      </c>
      <c r="CH104" s="1277">
        <f t="shared" si="59"/>
        <v>41054.480000000003</v>
      </c>
    </row>
    <row r="105" spans="1:86" ht="15" x14ac:dyDescent="0.35">
      <c r="A105" s="922" t="s">
        <v>975</v>
      </c>
      <c r="B105" s="923" t="s">
        <v>391</v>
      </c>
      <c r="C105" s="924">
        <v>0</v>
      </c>
      <c r="D105" s="924">
        <v>881850000</v>
      </c>
      <c r="E105" s="924">
        <v>807644605</v>
      </c>
      <c r="F105" s="924">
        <v>74205395</v>
      </c>
      <c r="G105" s="924">
        <v>8603661</v>
      </c>
      <c r="H105" s="925">
        <f t="shared" si="31"/>
        <v>881850</v>
      </c>
      <c r="I105" s="925">
        <f t="shared" si="32"/>
        <v>807644.60499999998</v>
      </c>
      <c r="J105" s="925">
        <f t="shared" si="33"/>
        <v>74205.395000000004</v>
      </c>
      <c r="K105" s="925">
        <f t="shared" si="34"/>
        <v>8603.6610000000001</v>
      </c>
      <c r="O105" s="923"/>
      <c r="P105" s="924"/>
      <c r="Q105" s="925"/>
      <c r="S105" s="923" t="s">
        <v>390</v>
      </c>
      <c r="T105" s="924">
        <v>1017260000</v>
      </c>
      <c r="U105" s="924">
        <v>65602635</v>
      </c>
      <c r="V105" s="924">
        <v>943048901</v>
      </c>
      <c r="W105" s="924">
        <v>74211099</v>
      </c>
      <c r="X105" s="984">
        <f t="shared" si="36"/>
        <v>1017260</v>
      </c>
      <c r="Y105" s="984">
        <f t="shared" si="37"/>
        <v>65602.634999999995</v>
      </c>
      <c r="Z105" s="984">
        <f t="shared" si="38"/>
        <v>943048.90099999995</v>
      </c>
      <c r="AA105" s="984">
        <f t="shared" si="39"/>
        <v>74211.099000000002</v>
      </c>
      <c r="AC105" s="1276" t="s">
        <v>405</v>
      </c>
      <c r="AD105" s="1277">
        <v>7143800375</v>
      </c>
      <c r="AE105" s="1278">
        <f t="shared" si="40"/>
        <v>7143800.375</v>
      </c>
      <c r="AG105" s="1276" t="s">
        <v>389</v>
      </c>
      <c r="AH105" s="1277">
        <v>214078655</v>
      </c>
      <c r="AI105" s="1277">
        <v>18687209</v>
      </c>
      <c r="AJ105" s="1277">
        <v>32654568</v>
      </c>
      <c r="AK105" s="1277">
        <v>181424087</v>
      </c>
      <c r="AL105" s="1277">
        <f t="shared" si="41"/>
        <v>214078.655</v>
      </c>
      <c r="AM105" s="1277">
        <f t="shared" si="42"/>
        <v>18687.208999999999</v>
      </c>
      <c r="AN105" s="1277">
        <f t="shared" si="43"/>
        <v>32654.567999999999</v>
      </c>
      <c r="AO105" s="1277">
        <f t="shared" si="44"/>
        <v>181424.087</v>
      </c>
      <c r="AV105" s="1276" t="s">
        <v>576</v>
      </c>
      <c r="AW105" s="1277">
        <v>3000000</v>
      </c>
      <c r="AX105" s="1435">
        <v>1861615</v>
      </c>
      <c r="AY105" s="1435">
        <v>2240342</v>
      </c>
      <c r="AZ105" s="1435">
        <v>759658</v>
      </c>
      <c r="BA105" s="1278">
        <f t="shared" si="46"/>
        <v>3000</v>
      </c>
      <c r="BB105" s="1278">
        <f t="shared" si="47"/>
        <v>1861.615</v>
      </c>
      <c r="BC105" s="1278">
        <f t="shared" si="48"/>
        <v>2240.3420000000001</v>
      </c>
      <c r="BD105" s="1278">
        <f t="shared" si="49"/>
        <v>759.65800000000002</v>
      </c>
      <c r="BK105" s="1276" t="s">
        <v>575</v>
      </c>
      <c r="BL105" s="1277">
        <v>77010001</v>
      </c>
      <c r="BM105" s="1277">
        <v>23261580</v>
      </c>
      <c r="BN105" s="1277">
        <v>66677715</v>
      </c>
      <c r="BO105" s="1277">
        <v>10332286</v>
      </c>
      <c r="BP105" s="1277">
        <f t="shared" si="51"/>
        <v>77010.001000000004</v>
      </c>
      <c r="BQ105" s="1277">
        <f t="shared" si="52"/>
        <v>23261.58</v>
      </c>
      <c r="BR105" s="1277">
        <f t="shared" si="53"/>
        <v>66677.714999999997</v>
      </c>
      <c r="BS105" s="1277">
        <f t="shared" si="54"/>
        <v>10332.286</v>
      </c>
      <c r="BV105" s="1587" t="s">
        <v>404</v>
      </c>
      <c r="BW105" s="1588">
        <v>122198149</v>
      </c>
      <c r="BX105" s="1589">
        <f t="shared" si="55"/>
        <v>122198.149</v>
      </c>
      <c r="BZ105" s="1276" t="s">
        <v>575</v>
      </c>
      <c r="CA105" s="1277">
        <v>77010001</v>
      </c>
      <c r="CB105" s="1277">
        <v>29939520</v>
      </c>
      <c r="CC105" s="1277">
        <v>66677715</v>
      </c>
      <c r="CD105" s="1277">
        <v>10332286</v>
      </c>
      <c r="CE105" s="1277">
        <f t="shared" si="56"/>
        <v>77010.001000000004</v>
      </c>
      <c r="CF105" s="1277">
        <f t="shared" si="57"/>
        <v>29939.52</v>
      </c>
      <c r="CG105" s="1277">
        <f t="shared" si="58"/>
        <v>66677.714999999997</v>
      </c>
      <c r="CH105" s="1277">
        <f t="shared" si="59"/>
        <v>10332.286</v>
      </c>
    </row>
    <row r="106" spans="1:86" ht="15" x14ac:dyDescent="0.35">
      <c r="A106" s="922" t="s">
        <v>975</v>
      </c>
      <c r="B106" s="923" t="s">
        <v>577</v>
      </c>
      <c r="C106" s="924">
        <v>0</v>
      </c>
      <c r="D106" s="924">
        <v>27000000</v>
      </c>
      <c r="E106" s="924">
        <v>27000000</v>
      </c>
      <c r="F106" s="924">
        <v>0</v>
      </c>
      <c r="G106" s="924">
        <v>1641259</v>
      </c>
      <c r="H106" s="925">
        <f t="shared" si="31"/>
        <v>27000</v>
      </c>
      <c r="I106" s="925">
        <f t="shared" si="32"/>
        <v>27000</v>
      </c>
      <c r="J106" s="925">
        <f t="shared" si="33"/>
        <v>0</v>
      </c>
      <c r="K106" s="925">
        <f t="shared" si="34"/>
        <v>1641.259</v>
      </c>
      <c r="O106" s="923"/>
      <c r="P106" s="924"/>
      <c r="Q106" s="925"/>
      <c r="S106" s="923" t="s">
        <v>391</v>
      </c>
      <c r="T106" s="924">
        <v>881850000</v>
      </c>
      <c r="U106" s="924">
        <v>56655308</v>
      </c>
      <c r="V106" s="924">
        <v>807644605</v>
      </c>
      <c r="W106" s="924">
        <v>74205395</v>
      </c>
      <c r="X106" s="984">
        <f t="shared" si="36"/>
        <v>881850</v>
      </c>
      <c r="Y106" s="984">
        <f t="shared" si="37"/>
        <v>56655.307999999997</v>
      </c>
      <c r="Z106" s="984">
        <f t="shared" si="38"/>
        <v>807644.60499999998</v>
      </c>
      <c r="AA106" s="984">
        <f t="shared" si="39"/>
        <v>74205.395000000004</v>
      </c>
      <c r="AC106" s="1276" t="s">
        <v>406</v>
      </c>
      <c r="AD106" s="1277">
        <v>804151626</v>
      </c>
      <c r="AE106" s="1278">
        <f t="shared" si="40"/>
        <v>804151.62600000005</v>
      </c>
      <c r="AG106" s="1276" t="s">
        <v>390</v>
      </c>
      <c r="AH106" s="1277">
        <v>897617000</v>
      </c>
      <c r="AI106" s="1277">
        <v>123623283</v>
      </c>
      <c r="AJ106" s="1277">
        <v>823405901</v>
      </c>
      <c r="AK106" s="1277">
        <v>74211099</v>
      </c>
      <c r="AL106" s="1277">
        <f t="shared" si="41"/>
        <v>897617</v>
      </c>
      <c r="AM106" s="1277">
        <f t="shared" si="42"/>
        <v>123623.283</v>
      </c>
      <c r="AN106" s="1277">
        <f t="shared" si="43"/>
        <v>823405.90099999995</v>
      </c>
      <c r="AO106" s="1277">
        <f t="shared" si="44"/>
        <v>74211.099000000002</v>
      </c>
      <c r="AV106" s="1276" t="s">
        <v>389</v>
      </c>
      <c r="AW106" s="1277">
        <v>317985195</v>
      </c>
      <c r="AX106" s="1435">
        <v>33385718</v>
      </c>
      <c r="AY106" s="1435">
        <v>36695868</v>
      </c>
      <c r="AZ106" s="1435">
        <v>281289327</v>
      </c>
      <c r="BA106" s="1278">
        <f t="shared" si="46"/>
        <v>317985.19500000001</v>
      </c>
      <c r="BB106" s="1278">
        <f t="shared" si="47"/>
        <v>33385.718000000001</v>
      </c>
      <c r="BC106" s="1278">
        <f t="shared" si="48"/>
        <v>36695.868000000002</v>
      </c>
      <c r="BD106" s="1278">
        <f t="shared" si="49"/>
        <v>281289.32699999999</v>
      </c>
      <c r="BK106" s="1276" t="s">
        <v>576</v>
      </c>
      <c r="BL106" s="1277">
        <v>2787880</v>
      </c>
      <c r="BM106" s="1277">
        <v>2125377</v>
      </c>
      <c r="BN106" s="1277">
        <v>2372224</v>
      </c>
      <c r="BO106" s="1277">
        <v>415656</v>
      </c>
      <c r="BP106" s="1277">
        <f t="shared" si="51"/>
        <v>2787.88</v>
      </c>
      <c r="BQ106" s="1277">
        <f t="shared" si="52"/>
        <v>2125.377</v>
      </c>
      <c r="BR106" s="1277">
        <f t="shared" si="53"/>
        <v>2372.2240000000002</v>
      </c>
      <c r="BS106" s="1277">
        <f t="shared" si="54"/>
        <v>415.65600000000001</v>
      </c>
      <c r="BV106" s="1276" t="s">
        <v>405</v>
      </c>
      <c r="BW106" s="1435">
        <v>122198149</v>
      </c>
      <c r="BX106" s="1585">
        <f t="shared" si="55"/>
        <v>122198.149</v>
      </c>
      <c r="BZ106" s="1276" t="s">
        <v>576</v>
      </c>
      <c r="CA106" s="1277">
        <v>2787880</v>
      </c>
      <c r="CB106" s="1277">
        <v>2125377</v>
      </c>
      <c r="CC106" s="1277">
        <v>2372224</v>
      </c>
      <c r="CD106" s="1277">
        <v>415656</v>
      </c>
      <c r="CE106" s="1277">
        <f t="shared" si="56"/>
        <v>2787.88</v>
      </c>
      <c r="CF106" s="1277">
        <f t="shared" si="57"/>
        <v>2125.377</v>
      </c>
      <c r="CG106" s="1277">
        <f t="shared" si="58"/>
        <v>2372.2240000000002</v>
      </c>
      <c r="CH106" s="1277">
        <f t="shared" si="59"/>
        <v>415.65600000000001</v>
      </c>
    </row>
    <row r="107" spans="1:86" ht="15" x14ac:dyDescent="0.35">
      <c r="A107" s="922" t="s">
        <v>975</v>
      </c>
      <c r="B107" s="923" t="s">
        <v>578</v>
      </c>
      <c r="C107" s="924">
        <v>0</v>
      </c>
      <c r="D107" s="924">
        <v>79738000</v>
      </c>
      <c r="E107" s="924">
        <v>79738000</v>
      </c>
      <c r="F107" s="924">
        <v>0</v>
      </c>
      <c r="G107" s="924">
        <v>0</v>
      </c>
      <c r="H107" s="925">
        <f t="shared" si="31"/>
        <v>79738</v>
      </c>
      <c r="I107" s="925">
        <f t="shared" si="32"/>
        <v>79738</v>
      </c>
      <c r="J107" s="925">
        <f t="shared" si="33"/>
        <v>0</v>
      </c>
      <c r="K107" s="925">
        <f t="shared" si="34"/>
        <v>0</v>
      </c>
      <c r="S107" s="923" t="s">
        <v>577</v>
      </c>
      <c r="T107" s="924">
        <v>27000000</v>
      </c>
      <c r="U107" s="924">
        <v>1641259</v>
      </c>
      <c r="V107" s="924">
        <v>27000000</v>
      </c>
      <c r="W107" s="924">
        <v>0</v>
      </c>
      <c r="X107" s="984">
        <f t="shared" si="36"/>
        <v>27000</v>
      </c>
      <c r="Y107" s="984">
        <f t="shared" si="37"/>
        <v>1641.259</v>
      </c>
      <c r="Z107" s="984">
        <f t="shared" si="38"/>
        <v>27000</v>
      </c>
      <c r="AA107" s="984">
        <f t="shared" si="39"/>
        <v>0</v>
      </c>
      <c r="AC107" s="1276" t="s">
        <v>407</v>
      </c>
      <c r="AD107" s="1277">
        <v>804151626</v>
      </c>
      <c r="AE107" s="1278">
        <f t="shared" si="40"/>
        <v>804151.62600000005</v>
      </c>
      <c r="AG107" s="1276" t="s">
        <v>391</v>
      </c>
      <c r="AH107" s="1277">
        <v>761850000</v>
      </c>
      <c r="AI107" s="1277">
        <v>107441354</v>
      </c>
      <c r="AJ107" s="1277">
        <v>687644605</v>
      </c>
      <c r="AK107" s="1277">
        <v>74205395</v>
      </c>
      <c r="AL107" s="1277">
        <f t="shared" si="41"/>
        <v>761850</v>
      </c>
      <c r="AM107" s="1277">
        <f t="shared" si="42"/>
        <v>107441.35400000001</v>
      </c>
      <c r="AN107" s="1277">
        <f t="shared" si="43"/>
        <v>687644.60499999998</v>
      </c>
      <c r="AO107" s="1277">
        <f t="shared" si="44"/>
        <v>74205.395000000004</v>
      </c>
      <c r="AV107" s="1276" t="s">
        <v>390</v>
      </c>
      <c r="AW107" s="1277">
        <v>764684901</v>
      </c>
      <c r="AX107" s="1435">
        <v>181486970</v>
      </c>
      <c r="AY107" s="1435">
        <v>698535377</v>
      </c>
      <c r="AZ107" s="1435">
        <v>66149524</v>
      </c>
      <c r="BA107" s="1278">
        <f t="shared" si="46"/>
        <v>764684.90099999995</v>
      </c>
      <c r="BB107" s="1278">
        <f t="shared" si="47"/>
        <v>181486.97</v>
      </c>
      <c r="BC107" s="1278">
        <f t="shared" si="48"/>
        <v>698535.37699999998</v>
      </c>
      <c r="BD107" s="1278">
        <f t="shared" si="49"/>
        <v>66149.524000000005</v>
      </c>
      <c r="BK107" s="1276" t="s">
        <v>389</v>
      </c>
      <c r="BL107" s="1277">
        <v>398518846</v>
      </c>
      <c r="BM107" s="1277">
        <v>35728309</v>
      </c>
      <c r="BN107" s="1277">
        <v>256824911</v>
      </c>
      <c r="BO107" s="1277">
        <v>141693935</v>
      </c>
      <c r="BP107" s="1277">
        <f t="shared" si="51"/>
        <v>398518.84600000002</v>
      </c>
      <c r="BQ107" s="1277">
        <f t="shared" si="52"/>
        <v>35728.309000000001</v>
      </c>
      <c r="BR107" s="1277">
        <f t="shared" si="53"/>
        <v>256824.91099999999</v>
      </c>
      <c r="BS107" s="1277">
        <f t="shared" si="54"/>
        <v>141693.935</v>
      </c>
      <c r="BV107" s="1587" t="s">
        <v>406</v>
      </c>
      <c r="BW107" s="1588">
        <v>21673411</v>
      </c>
      <c r="BX107" s="1589">
        <f t="shared" si="55"/>
        <v>21673.411</v>
      </c>
      <c r="BZ107" s="1276" t="s">
        <v>389</v>
      </c>
      <c r="CA107" s="1277">
        <v>398454446</v>
      </c>
      <c r="CB107" s="1277">
        <v>123764415</v>
      </c>
      <c r="CC107" s="1277">
        <v>374034257</v>
      </c>
      <c r="CD107" s="1277">
        <v>24420189</v>
      </c>
      <c r="CE107" s="1277">
        <f t="shared" si="56"/>
        <v>398454.446</v>
      </c>
      <c r="CF107" s="1277">
        <f t="shared" si="57"/>
        <v>123764.41499999999</v>
      </c>
      <c r="CG107" s="1277">
        <f t="shared" si="58"/>
        <v>374034.25699999998</v>
      </c>
      <c r="CH107" s="1277">
        <f t="shared" si="59"/>
        <v>24420.188999999998</v>
      </c>
    </row>
    <row r="108" spans="1:86" ht="15" x14ac:dyDescent="0.35">
      <c r="A108" s="922" t="s">
        <v>975</v>
      </c>
      <c r="B108" s="923" t="s">
        <v>475</v>
      </c>
      <c r="C108" s="924">
        <v>0</v>
      </c>
      <c r="D108" s="924">
        <v>28668000</v>
      </c>
      <c r="E108" s="924">
        <v>0</v>
      </c>
      <c r="F108" s="924">
        <v>28668000</v>
      </c>
      <c r="G108" s="924">
        <v>0</v>
      </c>
      <c r="H108" s="925">
        <f t="shared" si="31"/>
        <v>28668</v>
      </c>
      <c r="I108" s="925">
        <f t="shared" si="32"/>
        <v>0</v>
      </c>
      <c r="J108" s="925">
        <f t="shared" si="33"/>
        <v>28668</v>
      </c>
      <c r="K108" s="925">
        <f t="shared" si="34"/>
        <v>0</v>
      </c>
      <c r="S108" s="923" t="s">
        <v>578</v>
      </c>
      <c r="T108" s="924">
        <v>79738000</v>
      </c>
      <c r="U108" s="924">
        <v>7306068</v>
      </c>
      <c r="V108" s="924">
        <v>79738000</v>
      </c>
      <c r="W108" s="924">
        <v>0</v>
      </c>
      <c r="X108" s="984">
        <f t="shared" si="36"/>
        <v>79738</v>
      </c>
      <c r="Y108" s="984">
        <f t="shared" si="37"/>
        <v>7306.0680000000002</v>
      </c>
      <c r="Z108" s="984">
        <f t="shared" si="38"/>
        <v>79738</v>
      </c>
      <c r="AA108" s="984">
        <f t="shared" si="39"/>
        <v>0</v>
      </c>
      <c r="AC108" s="1276" t="s">
        <v>593</v>
      </c>
      <c r="AD108" s="1277">
        <v>804151626</v>
      </c>
      <c r="AE108" s="1278">
        <f t="shared" si="40"/>
        <v>804151.62600000005</v>
      </c>
      <c r="AG108" s="1276" t="s">
        <v>577</v>
      </c>
      <c r="AH108" s="1277">
        <v>27000000</v>
      </c>
      <c r="AI108" s="1277">
        <v>3741145</v>
      </c>
      <c r="AJ108" s="1277">
        <v>27000000</v>
      </c>
      <c r="AK108" s="1277">
        <v>0</v>
      </c>
      <c r="AL108" s="1277">
        <f t="shared" si="41"/>
        <v>27000</v>
      </c>
      <c r="AM108" s="1277">
        <f t="shared" si="42"/>
        <v>3741.145</v>
      </c>
      <c r="AN108" s="1277">
        <f t="shared" si="43"/>
        <v>27000</v>
      </c>
      <c r="AO108" s="1277">
        <f t="shared" si="44"/>
        <v>0</v>
      </c>
      <c r="AV108" s="1276" t="s">
        <v>391</v>
      </c>
      <c r="AW108" s="1277">
        <v>628917901</v>
      </c>
      <c r="AX108" s="1435">
        <v>141221644</v>
      </c>
      <c r="AY108" s="1435">
        <v>562774081</v>
      </c>
      <c r="AZ108" s="1435">
        <v>66143820</v>
      </c>
      <c r="BA108" s="1278">
        <f t="shared" si="46"/>
        <v>628917.90099999995</v>
      </c>
      <c r="BB108" s="1278">
        <f t="shared" si="47"/>
        <v>141221.644</v>
      </c>
      <c r="BC108" s="1278">
        <f t="shared" si="48"/>
        <v>562774.08100000001</v>
      </c>
      <c r="BD108" s="1278">
        <f t="shared" si="49"/>
        <v>66143.820000000007</v>
      </c>
      <c r="BK108" s="1276" t="s">
        <v>390</v>
      </c>
      <c r="BL108" s="1277">
        <v>1024141451</v>
      </c>
      <c r="BM108" s="1277">
        <v>307304906</v>
      </c>
      <c r="BN108" s="1277">
        <v>958335377</v>
      </c>
      <c r="BO108" s="1277">
        <v>65806074</v>
      </c>
      <c r="BP108" s="1277">
        <f t="shared" si="51"/>
        <v>1024141.451</v>
      </c>
      <c r="BQ108" s="1277">
        <f t="shared" si="52"/>
        <v>307304.90600000002</v>
      </c>
      <c r="BR108" s="1277">
        <f t="shared" si="53"/>
        <v>958335.37699999998</v>
      </c>
      <c r="BS108" s="1277">
        <f t="shared" si="54"/>
        <v>65806.073999999993</v>
      </c>
      <c r="BV108" s="1276" t="s">
        <v>407</v>
      </c>
      <c r="BW108" s="1435">
        <v>21673411</v>
      </c>
      <c r="BX108" s="1585">
        <f t="shared" si="55"/>
        <v>21673.411</v>
      </c>
      <c r="BZ108" s="1276" t="s">
        <v>390</v>
      </c>
      <c r="CA108" s="1277">
        <v>1025078645</v>
      </c>
      <c r="CB108" s="1277">
        <v>338120250</v>
      </c>
      <c r="CC108" s="1277">
        <v>959272571</v>
      </c>
      <c r="CD108" s="1277">
        <v>65806074</v>
      </c>
      <c r="CE108" s="1277">
        <f t="shared" si="56"/>
        <v>1025078.645</v>
      </c>
      <c r="CF108" s="1277">
        <f t="shared" si="57"/>
        <v>338120.25</v>
      </c>
      <c r="CG108" s="1277">
        <f t="shared" si="58"/>
        <v>959272.571</v>
      </c>
      <c r="CH108" s="1277">
        <f t="shared" si="59"/>
        <v>65806.073999999993</v>
      </c>
    </row>
    <row r="109" spans="1:86" ht="15" x14ac:dyDescent="0.35">
      <c r="A109" s="922" t="s">
        <v>974</v>
      </c>
      <c r="B109" s="923" t="s">
        <v>579</v>
      </c>
      <c r="C109" s="924">
        <v>0</v>
      </c>
      <c r="D109" s="924">
        <v>19009564</v>
      </c>
      <c r="E109" s="924">
        <v>9564</v>
      </c>
      <c r="F109" s="924">
        <v>19000000</v>
      </c>
      <c r="G109" s="924">
        <v>9564</v>
      </c>
      <c r="H109" s="925">
        <f t="shared" si="31"/>
        <v>19009.563999999998</v>
      </c>
      <c r="I109" s="925">
        <f t="shared" si="32"/>
        <v>9.5640000000000001</v>
      </c>
      <c r="J109" s="925">
        <f t="shared" si="33"/>
        <v>19000</v>
      </c>
      <c r="K109" s="925">
        <f t="shared" si="34"/>
        <v>9.5640000000000001</v>
      </c>
      <c r="S109" s="923" t="s">
        <v>475</v>
      </c>
      <c r="T109" s="924">
        <v>28672000</v>
      </c>
      <c r="U109" s="924">
        <v>0</v>
      </c>
      <c r="V109" s="924">
        <v>28666296</v>
      </c>
      <c r="W109" s="924">
        <v>5704</v>
      </c>
      <c r="X109" s="984">
        <f t="shared" si="36"/>
        <v>28672</v>
      </c>
      <c r="Y109" s="984">
        <f t="shared" si="37"/>
        <v>0</v>
      </c>
      <c r="Z109" s="984">
        <f t="shared" si="38"/>
        <v>28666.295999999998</v>
      </c>
      <c r="AA109" s="984">
        <f t="shared" si="39"/>
        <v>5.7039999999999997</v>
      </c>
      <c r="AC109" s="1276" t="s">
        <v>408</v>
      </c>
      <c r="AD109" s="1277">
        <v>-97064</v>
      </c>
      <c r="AE109" s="1278">
        <f t="shared" si="40"/>
        <v>-97.063999999999993</v>
      </c>
      <c r="AG109" s="1276" t="s">
        <v>578</v>
      </c>
      <c r="AH109" s="1277">
        <v>79738000</v>
      </c>
      <c r="AI109" s="1277">
        <v>7306068</v>
      </c>
      <c r="AJ109" s="1277">
        <v>79738000</v>
      </c>
      <c r="AK109" s="1277">
        <v>0</v>
      </c>
      <c r="AL109" s="1277">
        <f t="shared" si="41"/>
        <v>79738</v>
      </c>
      <c r="AM109" s="1277">
        <f t="shared" si="42"/>
        <v>7306.0680000000002</v>
      </c>
      <c r="AN109" s="1277">
        <f t="shared" si="43"/>
        <v>79738</v>
      </c>
      <c r="AO109" s="1277">
        <f t="shared" si="44"/>
        <v>0</v>
      </c>
      <c r="AV109" s="1276" t="s">
        <v>577</v>
      </c>
      <c r="AW109" s="1277">
        <v>27000000</v>
      </c>
      <c r="AX109" s="1435">
        <v>3741145</v>
      </c>
      <c r="AY109" s="1435">
        <v>27000000</v>
      </c>
      <c r="AZ109" s="1435">
        <v>0</v>
      </c>
      <c r="BA109" s="1278">
        <f t="shared" si="46"/>
        <v>27000</v>
      </c>
      <c r="BB109" s="1278">
        <f t="shared" si="47"/>
        <v>3741.145</v>
      </c>
      <c r="BC109" s="1278">
        <f t="shared" si="48"/>
        <v>27000</v>
      </c>
      <c r="BD109" s="1278">
        <f t="shared" si="49"/>
        <v>0</v>
      </c>
      <c r="BK109" s="1276" t="s">
        <v>391</v>
      </c>
      <c r="BL109" s="1277">
        <v>888374451</v>
      </c>
      <c r="BM109" s="1277">
        <v>251738882</v>
      </c>
      <c r="BN109" s="1277">
        <v>822574081</v>
      </c>
      <c r="BO109" s="1277">
        <v>65800370</v>
      </c>
      <c r="BP109" s="1277">
        <f t="shared" si="51"/>
        <v>888374.451</v>
      </c>
      <c r="BQ109" s="1277">
        <f t="shared" si="52"/>
        <v>251738.88200000001</v>
      </c>
      <c r="BR109" s="1277">
        <f t="shared" si="53"/>
        <v>822574.08100000001</v>
      </c>
      <c r="BS109" s="1277">
        <f t="shared" si="54"/>
        <v>65800.37</v>
      </c>
      <c r="BV109" s="1276" t="s">
        <v>593</v>
      </c>
      <c r="BW109" s="1435">
        <v>21673411</v>
      </c>
      <c r="BX109" s="1585">
        <f t="shared" si="55"/>
        <v>21673.411</v>
      </c>
      <c r="BZ109" s="1276" t="s">
        <v>391</v>
      </c>
      <c r="CA109" s="1277">
        <v>889311645</v>
      </c>
      <c r="CB109" s="1277">
        <v>268339993</v>
      </c>
      <c r="CC109" s="1277">
        <v>823511275</v>
      </c>
      <c r="CD109" s="1277">
        <v>65800370</v>
      </c>
      <c r="CE109" s="1277">
        <f t="shared" si="56"/>
        <v>889311.64500000002</v>
      </c>
      <c r="CF109" s="1277">
        <f t="shared" si="57"/>
        <v>268339.99300000002</v>
      </c>
      <c r="CG109" s="1277">
        <f t="shared" si="58"/>
        <v>823511.27500000002</v>
      </c>
      <c r="CH109" s="1277">
        <f t="shared" si="59"/>
        <v>65800.37</v>
      </c>
    </row>
    <row r="110" spans="1:86" ht="15" x14ac:dyDescent="0.35">
      <c r="A110" s="922" t="s">
        <v>975</v>
      </c>
      <c r="B110" s="923" t="s">
        <v>392</v>
      </c>
      <c r="C110" s="924">
        <v>0</v>
      </c>
      <c r="D110" s="924">
        <v>19000000</v>
      </c>
      <c r="E110" s="924">
        <v>0</v>
      </c>
      <c r="F110" s="924">
        <v>19000000</v>
      </c>
      <c r="G110" s="924">
        <v>0</v>
      </c>
      <c r="H110" s="925">
        <f t="shared" si="31"/>
        <v>19000</v>
      </c>
      <c r="I110" s="925">
        <f t="shared" si="32"/>
        <v>0</v>
      </c>
      <c r="J110" s="925">
        <f t="shared" si="33"/>
        <v>19000</v>
      </c>
      <c r="K110" s="925">
        <f t="shared" si="34"/>
        <v>0</v>
      </c>
      <c r="S110" s="923" t="s">
        <v>579</v>
      </c>
      <c r="T110" s="924">
        <v>19009564</v>
      </c>
      <c r="U110" s="924">
        <v>9564</v>
      </c>
      <c r="V110" s="924">
        <v>4535908</v>
      </c>
      <c r="W110" s="924">
        <v>14473656</v>
      </c>
      <c r="X110" s="984">
        <f t="shared" si="36"/>
        <v>19009.563999999998</v>
      </c>
      <c r="Y110" s="984">
        <f t="shared" si="37"/>
        <v>9.5640000000000001</v>
      </c>
      <c r="Z110" s="984">
        <f t="shared" si="38"/>
        <v>4535.9080000000004</v>
      </c>
      <c r="AA110" s="984">
        <f t="shared" si="39"/>
        <v>14473.656000000001</v>
      </c>
      <c r="AG110" s="1276" t="s">
        <v>475</v>
      </c>
      <c r="AH110" s="1277">
        <v>29029000</v>
      </c>
      <c r="AI110" s="1277">
        <v>5134716</v>
      </c>
      <c r="AJ110" s="1277">
        <v>29023296</v>
      </c>
      <c r="AK110" s="1277">
        <v>5704</v>
      </c>
      <c r="AL110" s="1277">
        <f t="shared" si="41"/>
        <v>29029</v>
      </c>
      <c r="AM110" s="1277">
        <f t="shared" si="42"/>
        <v>5134.7160000000003</v>
      </c>
      <c r="AN110" s="1277">
        <f t="shared" si="43"/>
        <v>29023.295999999998</v>
      </c>
      <c r="AO110" s="1277">
        <f t="shared" si="44"/>
        <v>5.7039999999999997</v>
      </c>
      <c r="AV110" s="1276" t="s">
        <v>578</v>
      </c>
      <c r="AW110" s="1277">
        <v>79738000</v>
      </c>
      <c r="AX110" s="1435">
        <v>29000607</v>
      </c>
      <c r="AY110" s="1435">
        <v>79738000</v>
      </c>
      <c r="AZ110" s="1435">
        <v>0</v>
      </c>
      <c r="BA110" s="1278">
        <f t="shared" si="46"/>
        <v>79738</v>
      </c>
      <c r="BB110" s="1278">
        <f t="shared" si="47"/>
        <v>29000.607</v>
      </c>
      <c r="BC110" s="1278">
        <f t="shared" si="48"/>
        <v>79738</v>
      </c>
      <c r="BD110" s="1278">
        <f t="shared" si="49"/>
        <v>0</v>
      </c>
      <c r="BK110" s="1276" t="s">
        <v>577</v>
      </c>
      <c r="BL110" s="1277">
        <v>27000000</v>
      </c>
      <c r="BM110" s="1277">
        <v>9663860</v>
      </c>
      <c r="BN110" s="1277">
        <v>27000000</v>
      </c>
      <c r="BO110" s="1277">
        <v>0</v>
      </c>
      <c r="BP110" s="1277">
        <f t="shared" si="51"/>
        <v>27000</v>
      </c>
      <c r="BQ110" s="1277">
        <f t="shared" si="52"/>
        <v>9663.86</v>
      </c>
      <c r="BR110" s="1277">
        <f t="shared" si="53"/>
        <v>27000</v>
      </c>
      <c r="BS110" s="1277">
        <f t="shared" si="54"/>
        <v>0</v>
      </c>
      <c r="BZ110" s="1276" t="s">
        <v>577</v>
      </c>
      <c r="CA110" s="1277">
        <v>27000000</v>
      </c>
      <c r="CB110" s="1277">
        <v>9663860</v>
      </c>
      <c r="CC110" s="1277">
        <v>27000000</v>
      </c>
      <c r="CD110" s="1277">
        <v>0</v>
      </c>
      <c r="CE110" s="1277">
        <f t="shared" si="56"/>
        <v>27000</v>
      </c>
      <c r="CF110" s="1277">
        <f t="shared" si="57"/>
        <v>9663.86</v>
      </c>
      <c r="CG110" s="1277">
        <f t="shared" si="58"/>
        <v>27000</v>
      </c>
      <c r="CH110" s="1277">
        <f t="shared" si="59"/>
        <v>0</v>
      </c>
    </row>
    <row r="111" spans="1:86" ht="15" x14ac:dyDescent="0.35">
      <c r="A111" s="922" t="s">
        <v>975</v>
      </c>
      <c r="B111" s="923" t="s">
        <v>485</v>
      </c>
      <c r="C111" s="924">
        <v>0</v>
      </c>
      <c r="D111" s="924">
        <v>9564</v>
      </c>
      <c r="E111" s="924">
        <v>9564</v>
      </c>
      <c r="F111" s="924">
        <v>0</v>
      </c>
      <c r="G111" s="924">
        <v>9564</v>
      </c>
      <c r="H111" s="925">
        <f t="shared" si="31"/>
        <v>9.5640000000000001</v>
      </c>
      <c r="I111" s="925">
        <f t="shared" si="32"/>
        <v>9.5640000000000001</v>
      </c>
      <c r="J111" s="925">
        <f t="shared" si="33"/>
        <v>0</v>
      </c>
      <c r="K111" s="925">
        <f t="shared" si="34"/>
        <v>9.5640000000000001</v>
      </c>
      <c r="S111" s="923" t="s">
        <v>392</v>
      </c>
      <c r="T111" s="924">
        <v>19000000</v>
      </c>
      <c r="U111" s="924">
        <v>0</v>
      </c>
      <c r="V111" s="924">
        <v>4526344</v>
      </c>
      <c r="W111" s="924">
        <v>14473656</v>
      </c>
      <c r="X111" s="984">
        <f t="shared" si="36"/>
        <v>19000</v>
      </c>
      <c r="Y111" s="984">
        <f t="shared" si="37"/>
        <v>0</v>
      </c>
      <c r="Z111" s="984">
        <f t="shared" si="38"/>
        <v>4526.3440000000001</v>
      </c>
      <c r="AA111" s="984">
        <f t="shared" si="39"/>
        <v>14473.656000000001</v>
      </c>
      <c r="AG111" s="1276" t="s">
        <v>579</v>
      </c>
      <c r="AH111" s="1277">
        <v>19009564</v>
      </c>
      <c r="AI111" s="1277">
        <v>4535908</v>
      </c>
      <c r="AJ111" s="1277">
        <v>4535908</v>
      </c>
      <c r="AK111" s="1277">
        <v>14473656</v>
      </c>
      <c r="AL111" s="1277">
        <f t="shared" si="41"/>
        <v>19009.563999999998</v>
      </c>
      <c r="AM111" s="1277">
        <f t="shared" si="42"/>
        <v>4535.9080000000004</v>
      </c>
      <c r="AN111" s="1277">
        <f t="shared" si="43"/>
        <v>4535.9080000000004</v>
      </c>
      <c r="AO111" s="1277">
        <f t="shared" si="44"/>
        <v>14473.656000000001</v>
      </c>
      <c r="AV111" s="1276" t="s">
        <v>475</v>
      </c>
      <c r="AW111" s="1277">
        <v>29029000</v>
      </c>
      <c r="AX111" s="1435">
        <v>7523574</v>
      </c>
      <c r="AY111" s="1435">
        <v>29023296</v>
      </c>
      <c r="AZ111" s="1435">
        <v>5704</v>
      </c>
      <c r="BA111" s="1278">
        <f t="shared" si="46"/>
        <v>29029</v>
      </c>
      <c r="BB111" s="1278">
        <f t="shared" si="47"/>
        <v>7523.5739999999996</v>
      </c>
      <c r="BC111" s="1278">
        <f t="shared" si="48"/>
        <v>29023.295999999998</v>
      </c>
      <c r="BD111" s="1278">
        <f t="shared" si="49"/>
        <v>5.7039999999999997</v>
      </c>
      <c r="BK111" s="1276" t="s">
        <v>578</v>
      </c>
      <c r="BL111" s="1277">
        <v>79738000</v>
      </c>
      <c r="BM111" s="1277">
        <v>38378590</v>
      </c>
      <c r="BN111" s="1277">
        <v>79738000</v>
      </c>
      <c r="BO111" s="1277">
        <v>0</v>
      </c>
      <c r="BP111" s="1277">
        <f t="shared" si="51"/>
        <v>79738</v>
      </c>
      <c r="BQ111" s="1277">
        <f t="shared" si="52"/>
        <v>38378.589999999997</v>
      </c>
      <c r="BR111" s="1277">
        <f t="shared" si="53"/>
        <v>79738</v>
      </c>
      <c r="BS111" s="1277">
        <f t="shared" si="54"/>
        <v>0</v>
      </c>
      <c r="BZ111" s="1276" t="s">
        <v>578</v>
      </c>
      <c r="CA111" s="1277">
        <v>79738000</v>
      </c>
      <c r="CB111" s="1277">
        <v>47815107</v>
      </c>
      <c r="CC111" s="1277">
        <v>79738000</v>
      </c>
      <c r="CD111" s="1277">
        <v>0</v>
      </c>
      <c r="CE111" s="1277">
        <f t="shared" si="56"/>
        <v>79738</v>
      </c>
      <c r="CF111" s="1277">
        <f t="shared" si="57"/>
        <v>47815.107000000004</v>
      </c>
      <c r="CG111" s="1277">
        <f t="shared" si="58"/>
        <v>79738</v>
      </c>
      <c r="CH111" s="1277">
        <f t="shared" si="59"/>
        <v>0</v>
      </c>
    </row>
    <row r="112" spans="1:86" ht="15" x14ac:dyDescent="0.35">
      <c r="A112" s="922" t="s">
        <v>974</v>
      </c>
      <c r="B112" s="923" t="s">
        <v>580</v>
      </c>
      <c r="C112" s="924">
        <v>0</v>
      </c>
      <c r="D112" s="924">
        <v>630044915</v>
      </c>
      <c r="E112" s="924">
        <v>65110080</v>
      </c>
      <c r="F112" s="924">
        <v>564934835</v>
      </c>
      <c r="G112" s="924">
        <v>952000</v>
      </c>
      <c r="H112" s="925">
        <f t="shared" si="31"/>
        <v>630044.91500000004</v>
      </c>
      <c r="I112" s="925">
        <f t="shared" si="32"/>
        <v>65110.080000000002</v>
      </c>
      <c r="J112" s="925">
        <f t="shared" si="33"/>
        <v>564934.83499999996</v>
      </c>
      <c r="K112" s="925">
        <f t="shared" si="34"/>
        <v>952</v>
      </c>
      <c r="S112" s="923" t="s">
        <v>485</v>
      </c>
      <c r="T112" s="924">
        <v>9564</v>
      </c>
      <c r="U112" s="924">
        <v>9564</v>
      </c>
      <c r="V112" s="924">
        <v>9564</v>
      </c>
      <c r="W112" s="924">
        <v>0</v>
      </c>
      <c r="X112" s="984">
        <f t="shared" si="36"/>
        <v>9.5640000000000001</v>
      </c>
      <c r="Y112" s="984">
        <f t="shared" si="37"/>
        <v>9.5640000000000001</v>
      </c>
      <c r="Z112" s="984">
        <f t="shared" si="38"/>
        <v>9.5640000000000001</v>
      </c>
      <c r="AA112" s="984">
        <f t="shared" si="39"/>
        <v>0</v>
      </c>
      <c r="AG112" s="1276" t="s">
        <v>392</v>
      </c>
      <c r="AH112" s="1277">
        <v>19000000</v>
      </c>
      <c r="AI112" s="1277">
        <v>4526344</v>
      </c>
      <c r="AJ112" s="1277">
        <v>4526344</v>
      </c>
      <c r="AK112" s="1277">
        <v>14473656</v>
      </c>
      <c r="AL112" s="1277">
        <f t="shared" si="41"/>
        <v>19000</v>
      </c>
      <c r="AM112" s="1277">
        <f t="shared" si="42"/>
        <v>4526.3440000000001</v>
      </c>
      <c r="AN112" s="1277">
        <f t="shared" si="43"/>
        <v>4526.3440000000001</v>
      </c>
      <c r="AO112" s="1277">
        <f t="shared" si="44"/>
        <v>14473.656000000001</v>
      </c>
      <c r="AV112" s="1276" t="s">
        <v>579</v>
      </c>
      <c r="AW112" s="1277">
        <v>19009564</v>
      </c>
      <c r="AX112" s="1435">
        <v>4535908</v>
      </c>
      <c r="AY112" s="1435">
        <v>4535908</v>
      </c>
      <c r="AZ112" s="1435">
        <v>14473656</v>
      </c>
      <c r="BA112" s="1278">
        <f t="shared" si="46"/>
        <v>19009.563999999998</v>
      </c>
      <c r="BB112" s="1278">
        <f t="shared" si="47"/>
        <v>4535.9080000000004</v>
      </c>
      <c r="BC112" s="1278">
        <f t="shared" si="48"/>
        <v>4535.9080000000004</v>
      </c>
      <c r="BD112" s="1278">
        <f t="shared" si="49"/>
        <v>14473.656000000001</v>
      </c>
      <c r="BK112" s="1276" t="s">
        <v>475</v>
      </c>
      <c r="BL112" s="1277">
        <v>29029000</v>
      </c>
      <c r="BM112" s="1277">
        <v>7523574</v>
      </c>
      <c r="BN112" s="1277">
        <v>29023296</v>
      </c>
      <c r="BO112" s="1277">
        <v>5704</v>
      </c>
      <c r="BP112" s="1277">
        <f t="shared" si="51"/>
        <v>29029</v>
      </c>
      <c r="BQ112" s="1277">
        <f t="shared" si="52"/>
        <v>7523.5739999999996</v>
      </c>
      <c r="BR112" s="1277">
        <f t="shared" si="53"/>
        <v>29023.295999999998</v>
      </c>
      <c r="BS112" s="1277">
        <f t="shared" si="54"/>
        <v>5.7039999999999997</v>
      </c>
      <c r="BZ112" s="1276" t="s">
        <v>475</v>
      </c>
      <c r="CA112" s="1277">
        <v>29029000</v>
      </c>
      <c r="CB112" s="1277">
        <v>12301290</v>
      </c>
      <c r="CC112" s="1277">
        <v>29023296</v>
      </c>
      <c r="CD112" s="1277">
        <v>5704</v>
      </c>
      <c r="CE112" s="1277">
        <f t="shared" si="56"/>
        <v>29029</v>
      </c>
      <c r="CF112" s="1277">
        <f t="shared" si="57"/>
        <v>12301.29</v>
      </c>
      <c r="CG112" s="1277">
        <f t="shared" si="58"/>
        <v>29023.295999999998</v>
      </c>
      <c r="CH112" s="1277">
        <f t="shared" si="59"/>
        <v>5.7039999999999997</v>
      </c>
    </row>
    <row r="113" spans="1:86" ht="15" x14ac:dyDescent="0.35">
      <c r="A113" s="922" t="s">
        <v>975</v>
      </c>
      <c r="B113" s="923" t="s">
        <v>393</v>
      </c>
      <c r="C113" s="924">
        <v>0</v>
      </c>
      <c r="D113" s="924">
        <v>163658485</v>
      </c>
      <c r="E113" s="924">
        <v>0</v>
      </c>
      <c r="F113" s="924">
        <v>163658485</v>
      </c>
      <c r="G113" s="924">
        <v>0</v>
      </c>
      <c r="H113" s="925">
        <f t="shared" si="31"/>
        <v>163658.48499999999</v>
      </c>
      <c r="I113" s="925">
        <f t="shared" si="32"/>
        <v>0</v>
      </c>
      <c r="J113" s="925">
        <f t="shared" si="33"/>
        <v>163658.48499999999</v>
      </c>
      <c r="K113" s="925">
        <f t="shared" si="34"/>
        <v>0</v>
      </c>
      <c r="S113" s="923" t="s">
        <v>580</v>
      </c>
      <c r="T113" s="924">
        <v>742784055</v>
      </c>
      <c r="U113" s="924">
        <v>26386590</v>
      </c>
      <c r="V113" s="924">
        <v>164868081</v>
      </c>
      <c r="W113" s="924">
        <v>577915974</v>
      </c>
      <c r="X113" s="984">
        <f t="shared" si="36"/>
        <v>742784.05500000005</v>
      </c>
      <c r="Y113" s="984">
        <f t="shared" si="37"/>
        <v>26386.59</v>
      </c>
      <c r="Z113" s="984">
        <f t="shared" si="38"/>
        <v>164868.08100000001</v>
      </c>
      <c r="AA113" s="984">
        <f t="shared" si="39"/>
        <v>577915.97400000005</v>
      </c>
      <c r="AG113" s="1276" t="s">
        <v>485</v>
      </c>
      <c r="AH113" s="1277">
        <v>9564</v>
      </c>
      <c r="AI113" s="1277">
        <v>9564</v>
      </c>
      <c r="AJ113" s="1277">
        <v>9564</v>
      </c>
      <c r="AK113" s="1277">
        <v>0</v>
      </c>
      <c r="AL113" s="1277">
        <f t="shared" si="41"/>
        <v>9.5640000000000001</v>
      </c>
      <c r="AM113" s="1277">
        <f t="shared" si="42"/>
        <v>9.5640000000000001</v>
      </c>
      <c r="AN113" s="1277">
        <f t="shared" si="43"/>
        <v>9.5640000000000001</v>
      </c>
      <c r="AO113" s="1277">
        <f t="shared" si="44"/>
        <v>0</v>
      </c>
      <c r="AV113" s="1276" t="s">
        <v>392</v>
      </c>
      <c r="AW113" s="1277">
        <v>19000000</v>
      </c>
      <c r="AX113" s="1435">
        <v>4526344</v>
      </c>
      <c r="AY113" s="1435">
        <v>4526344</v>
      </c>
      <c r="AZ113" s="1435">
        <v>14473656</v>
      </c>
      <c r="BA113" s="1278">
        <f t="shared" si="46"/>
        <v>19000</v>
      </c>
      <c r="BB113" s="1278">
        <f t="shared" si="47"/>
        <v>4526.3440000000001</v>
      </c>
      <c r="BC113" s="1278">
        <f t="shared" si="48"/>
        <v>4526.3440000000001</v>
      </c>
      <c r="BD113" s="1278">
        <f t="shared" si="49"/>
        <v>14473.656000000001</v>
      </c>
      <c r="BK113" s="1276" t="s">
        <v>579</v>
      </c>
      <c r="BL113" s="1277">
        <v>15439564</v>
      </c>
      <c r="BM113" s="1277">
        <v>4535908</v>
      </c>
      <c r="BN113" s="1277">
        <v>14024197</v>
      </c>
      <c r="BO113" s="1277">
        <v>1415367</v>
      </c>
      <c r="BP113" s="1277">
        <f t="shared" si="51"/>
        <v>15439.564</v>
      </c>
      <c r="BQ113" s="1277">
        <f t="shared" si="52"/>
        <v>4535.9080000000004</v>
      </c>
      <c r="BR113" s="1277">
        <f t="shared" si="53"/>
        <v>14024.197</v>
      </c>
      <c r="BS113" s="1277">
        <f t="shared" si="54"/>
        <v>1415.367</v>
      </c>
      <c r="BZ113" s="1276" t="s">
        <v>579</v>
      </c>
      <c r="CA113" s="1277">
        <v>15081564</v>
      </c>
      <c r="CB113" s="1277">
        <v>4535908</v>
      </c>
      <c r="CC113" s="1277">
        <v>14024197</v>
      </c>
      <c r="CD113" s="1277">
        <v>1057367</v>
      </c>
      <c r="CE113" s="1277">
        <f t="shared" si="56"/>
        <v>15081.564</v>
      </c>
      <c r="CF113" s="1277">
        <f t="shared" si="57"/>
        <v>4535.9080000000004</v>
      </c>
      <c r="CG113" s="1277">
        <f t="shared" si="58"/>
        <v>14024.197</v>
      </c>
      <c r="CH113" s="1277">
        <f t="shared" si="59"/>
        <v>1057.367</v>
      </c>
    </row>
    <row r="114" spans="1:86" ht="15" x14ac:dyDescent="0.35">
      <c r="A114" s="922" t="s">
        <v>975</v>
      </c>
      <c r="B114" s="923" t="s">
        <v>394</v>
      </c>
      <c r="C114" s="924">
        <v>0</v>
      </c>
      <c r="D114" s="924">
        <v>49056000</v>
      </c>
      <c r="E114" s="924">
        <v>0</v>
      </c>
      <c r="F114" s="924">
        <v>49056000</v>
      </c>
      <c r="G114" s="924">
        <v>0</v>
      </c>
      <c r="H114" s="925">
        <f t="shared" si="31"/>
        <v>49056</v>
      </c>
      <c r="I114" s="925">
        <f t="shared" si="32"/>
        <v>0</v>
      </c>
      <c r="J114" s="925">
        <f t="shared" si="33"/>
        <v>49056</v>
      </c>
      <c r="K114" s="925">
        <f t="shared" si="34"/>
        <v>0</v>
      </c>
      <c r="S114" s="923" t="s">
        <v>393</v>
      </c>
      <c r="T114" s="924">
        <v>163658485</v>
      </c>
      <c r="U114" s="924">
        <v>0</v>
      </c>
      <c r="V114" s="924">
        <v>79730001</v>
      </c>
      <c r="W114" s="924">
        <v>83928484</v>
      </c>
      <c r="X114" s="984">
        <f t="shared" si="36"/>
        <v>163658.48499999999</v>
      </c>
      <c r="Y114" s="984">
        <f t="shared" si="37"/>
        <v>0</v>
      </c>
      <c r="Z114" s="984">
        <f t="shared" si="38"/>
        <v>79730.001000000004</v>
      </c>
      <c r="AA114" s="984">
        <f t="shared" si="39"/>
        <v>83928.483999999997</v>
      </c>
      <c r="AG114" s="1276" t="s">
        <v>580</v>
      </c>
      <c r="AH114" s="1277">
        <v>684105165</v>
      </c>
      <c r="AI114" s="1277">
        <v>233440602</v>
      </c>
      <c r="AJ114" s="1277">
        <v>451826724</v>
      </c>
      <c r="AK114" s="1277">
        <v>232278441</v>
      </c>
      <c r="AL114" s="1277">
        <f t="shared" si="41"/>
        <v>684105.16500000004</v>
      </c>
      <c r="AM114" s="1277">
        <f t="shared" si="42"/>
        <v>233440.60200000001</v>
      </c>
      <c r="AN114" s="1277">
        <f t="shared" si="43"/>
        <v>451826.72399999999</v>
      </c>
      <c r="AO114" s="1277">
        <f t="shared" si="44"/>
        <v>232278.44099999999</v>
      </c>
      <c r="AV114" s="1276" t="s">
        <v>485</v>
      </c>
      <c r="AW114" s="1277">
        <v>9564</v>
      </c>
      <c r="AX114" s="1435">
        <v>9564</v>
      </c>
      <c r="AY114" s="1435">
        <v>9564</v>
      </c>
      <c r="AZ114" s="1435">
        <v>0</v>
      </c>
      <c r="BA114" s="1278">
        <f t="shared" si="46"/>
        <v>9.5640000000000001</v>
      </c>
      <c r="BB114" s="1278">
        <f t="shared" si="47"/>
        <v>9.5640000000000001</v>
      </c>
      <c r="BC114" s="1278">
        <f t="shared" si="48"/>
        <v>9.5640000000000001</v>
      </c>
      <c r="BD114" s="1278">
        <f t="shared" si="49"/>
        <v>0</v>
      </c>
      <c r="BK114" s="1276" t="s">
        <v>392</v>
      </c>
      <c r="BL114" s="1277">
        <v>15430000</v>
      </c>
      <c r="BM114" s="1277">
        <v>4526344</v>
      </c>
      <c r="BN114" s="1277">
        <v>14014633</v>
      </c>
      <c r="BO114" s="1277">
        <v>1415367</v>
      </c>
      <c r="BP114" s="1277">
        <f t="shared" si="51"/>
        <v>15430</v>
      </c>
      <c r="BQ114" s="1277">
        <f t="shared" si="52"/>
        <v>4526.3440000000001</v>
      </c>
      <c r="BR114" s="1277">
        <f t="shared" si="53"/>
        <v>14014.633</v>
      </c>
      <c r="BS114" s="1277">
        <f t="shared" si="54"/>
        <v>1415.367</v>
      </c>
      <c r="BZ114" s="1276" t="s">
        <v>392</v>
      </c>
      <c r="CA114" s="1277">
        <v>15072000</v>
      </c>
      <c r="CB114" s="1277">
        <v>4526344</v>
      </c>
      <c r="CC114" s="1277">
        <v>14014633</v>
      </c>
      <c r="CD114" s="1277">
        <v>1057367</v>
      </c>
      <c r="CE114" s="1277">
        <f t="shared" si="56"/>
        <v>15072</v>
      </c>
      <c r="CF114" s="1277">
        <f t="shared" si="57"/>
        <v>4526.3440000000001</v>
      </c>
      <c r="CG114" s="1277">
        <f t="shared" si="58"/>
        <v>14014.633</v>
      </c>
      <c r="CH114" s="1277">
        <f t="shared" si="59"/>
        <v>1057.367</v>
      </c>
    </row>
    <row r="115" spans="1:86" ht="15" x14ac:dyDescent="0.35">
      <c r="A115" s="922" t="s">
        <v>975</v>
      </c>
      <c r="B115" s="923" t="s">
        <v>395</v>
      </c>
      <c r="C115" s="924">
        <v>0</v>
      </c>
      <c r="D115" s="924">
        <f>346865340+800000</f>
        <v>347665340</v>
      </c>
      <c r="E115" s="924">
        <v>27198080</v>
      </c>
      <c r="F115" s="924">
        <v>319667260</v>
      </c>
      <c r="G115" s="924">
        <v>0</v>
      </c>
      <c r="H115" s="1124">
        <f>+D115/$I$1*$J$1</f>
        <v>347665.34</v>
      </c>
      <c r="I115" s="1124">
        <f t="shared" si="32"/>
        <v>27198.080000000002</v>
      </c>
      <c r="J115" s="1124">
        <f t="shared" si="33"/>
        <v>319667.26</v>
      </c>
      <c r="K115" s="1124">
        <f t="shared" si="34"/>
        <v>0</v>
      </c>
      <c r="S115" s="923" t="s">
        <v>394</v>
      </c>
      <c r="T115" s="924">
        <v>49056000</v>
      </c>
      <c r="U115" s="924">
        <v>0</v>
      </c>
      <c r="V115" s="924">
        <v>0</v>
      </c>
      <c r="W115" s="924">
        <v>49056000</v>
      </c>
      <c r="X115" s="984">
        <f t="shared" si="36"/>
        <v>49056</v>
      </c>
      <c r="Y115" s="984">
        <f t="shared" si="37"/>
        <v>0</v>
      </c>
      <c r="Z115" s="984">
        <f t="shared" si="38"/>
        <v>0</v>
      </c>
      <c r="AA115" s="984">
        <f t="shared" si="39"/>
        <v>49056</v>
      </c>
      <c r="AG115" s="1276" t="s">
        <v>393</v>
      </c>
      <c r="AH115" s="1277">
        <v>328628149</v>
      </c>
      <c r="AI115" s="1277">
        <v>200987666</v>
      </c>
      <c r="AJ115" s="1277">
        <v>247988644</v>
      </c>
      <c r="AK115" s="1277">
        <v>80639505</v>
      </c>
      <c r="AL115" s="1277">
        <f t="shared" si="41"/>
        <v>328628.14899999998</v>
      </c>
      <c r="AM115" s="1277">
        <f t="shared" si="42"/>
        <v>200987.666</v>
      </c>
      <c r="AN115" s="1277">
        <f t="shared" si="43"/>
        <v>247988.644</v>
      </c>
      <c r="AO115" s="1277">
        <f t="shared" si="44"/>
        <v>80639.505000000005</v>
      </c>
      <c r="AV115" s="1276" t="s">
        <v>580</v>
      </c>
      <c r="AW115" s="1277">
        <v>644105165</v>
      </c>
      <c r="AX115" s="1435">
        <v>384110172</v>
      </c>
      <c r="AY115" s="1435">
        <v>468637949</v>
      </c>
      <c r="AZ115" s="1435">
        <v>175467216</v>
      </c>
      <c r="BA115" s="1278">
        <f t="shared" si="46"/>
        <v>644105.16500000004</v>
      </c>
      <c r="BB115" s="1278">
        <f t="shared" si="47"/>
        <v>384110.17200000002</v>
      </c>
      <c r="BC115" s="1278">
        <f t="shared" si="48"/>
        <v>468637.94900000002</v>
      </c>
      <c r="BD115" s="1278">
        <f t="shared" si="49"/>
        <v>175467.21599999999</v>
      </c>
      <c r="BK115" s="1276" t="s">
        <v>485</v>
      </c>
      <c r="BL115" s="1277">
        <v>9564</v>
      </c>
      <c r="BM115" s="1277">
        <v>9564</v>
      </c>
      <c r="BN115" s="1277">
        <v>9564</v>
      </c>
      <c r="BO115" s="1277">
        <v>0</v>
      </c>
      <c r="BP115" s="1277">
        <f t="shared" si="51"/>
        <v>9.5640000000000001</v>
      </c>
      <c r="BQ115" s="1277">
        <f t="shared" si="52"/>
        <v>9.5640000000000001</v>
      </c>
      <c r="BR115" s="1277">
        <f t="shared" si="53"/>
        <v>9.5640000000000001</v>
      </c>
      <c r="BS115" s="1277">
        <f t="shared" si="54"/>
        <v>0</v>
      </c>
      <c r="BZ115" s="1276" t="s">
        <v>485</v>
      </c>
      <c r="CA115" s="1277">
        <v>9564</v>
      </c>
      <c r="CB115" s="1277">
        <v>9564</v>
      </c>
      <c r="CC115" s="1277">
        <v>9564</v>
      </c>
      <c r="CD115" s="1277">
        <v>0</v>
      </c>
      <c r="CE115" s="1277">
        <f t="shared" si="56"/>
        <v>9.5640000000000001</v>
      </c>
      <c r="CF115" s="1277">
        <f t="shared" si="57"/>
        <v>9.5640000000000001</v>
      </c>
      <c r="CG115" s="1277">
        <f t="shared" si="58"/>
        <v>9.5640000000000001</v>
      </c>
      <c r="CH115" s="1277">
        <f t="shared" si="59"/>
        <v>0</v>
      </c>
    </row>
    <row r="116" spans="1:86" ht="15" x14ac:dyDescent="0.35">
      <c r="A116" s="922" t="s">
        <v>975</v>
      </c>
      <c r="B116" s="923" t="s">
        <v>396</v>
      </c>
      <c r="C116" s="924">
        <v>0</v>
      </c>
      <c r="D116" s="924">
        <v>70465090</v>
      </c>
      <c r="E116" s="924">
        <v>37912000</v>
      </c>
      <c r="F116" s="924">
        <v>32553090</v>
      </c>
      <c r="G116" s="924">
        <v>952000</v>
      </c>
      <c r="H116" s="925">
        <f t="shared" si="31"/>
        <v>70465.09</v>
      </c>
      <c r="I116" s="925">
        <f t="shared" si="32"/>
        <v>37912</v>
      </c>
      <c r="J116" s="925">
        <f t="shared" si="33"/>
        <v>32553.09</v>
      </c>
      <c r="K116" s="925">
        <f t="shared" si="34"/>
        <v>952</v>
      </c>
      <c r="S116" s="923" t="s">
        <v>395</v>
      </c>
      <c r="T116" s="924">
        <v>433645570</v>
      </c>
      <c r="U116" s="924">
        <v>2515680</v>
      </c>
      <c r="V116" s="924">
        <v>35714080</v>
      </c>
      <c r="W116" s="924">
        <v>397931490</v>
      </c>
      <c r="X116" s="984">
        <f t="shared" si="36"/>
        <v>433645.57</v>
      </c>
      <c r="Y116" s="984">
        <f t="shared" si="37"/>
        <v>2515.6799999999998</v>
      </c>
      <c r="Z116" s="984">
        <f t="shared" si="38"/>
        <v>35714.080000000002</v>
      </c>
      <c r="AA116" s="984">
        <f t="shared" si="39"/>
        <v>397931.49</v>
      </c>
      <c r="AG116" s="1276" t="s">
        <v>394</v>
      </c>
      <c r="AH116" s="1277">
        <v>49056000</v>
      </c>
      <c r="AI116" s="1277">
        <v>0</v>
      </c>
      <c r="AJ116" s="1277">
        <v>0</v>
      </c>
      <c r="AK116" s="1277">
        <v>49056000</v>
      </c>
      <c r="AL116" s="1277">
        <f t="shared" si="41"/>
        <v>49056</v>
      </c>
      <c r="AM116" s="1277">
        <f t="shared" si="42"/>
        <v>0</v>
      </c>
      <c r="AN116" s="1277">
        <f t="shared" si="43"/>
        <v>0</v>
      </c>
      <c r="AO116" s="1277">
        <f t="shared" si="44"/>
        <v>49056</v>
      </c>
      <c r="AV116" s="1276" t="s">
        <v>393</v>
      </c>
      <c r="AW116" s="1277">
        <v>307628149</v>
      </c>
      <c r="AX116" s="1435">
        <v>200987666</v>
      </c>
      <c r="AY116" s="1435">
        <v>247988645</v>
      </c>
      <c r="AZ116" s="1435">
        <v>59639504</v>
      </c>
      <c r="BA116" s="1278">
        <f t="shared" si="46"/>
        <v>307628.14899999998</v>
      </c>
      <c r="BB116" s="1278">
        <f t="shared" si="47"/>
        <v>200987.666</v>
      </c>
      <c r="BC116" s="1278">
        <f t="shared" si="48"/>
        <v>247988.64499999999</v>
      </c>
      <c r="BD116" s="1278">
        <f t="shared" si="49"/>
        <v>59639.504000000001</v>
      </c>
      <c r="BK116" s="1276" t="s">
        <v>580</v>
      </c>
      <c r="BL116" s="1277">
        <v>2383830886</v>
      </c>
      <c r="BM116" s="1277">
        <v>495947273</v>
      </c>
      <c r="BN116" s="1277">
        <v>877805779</v>
      </c>
      <c r="BO116" s="1277">
        <v>1506025107</v>
      </c>
      <c r="BP116" s="1277">
        <f t="shared" si="51"/>
        <v>2383830.8859999999</v>
      </c>
      <c r="BQ116" s="1277">
        <f t="shared" si="52"/>
        <v>495947.27299999999</v>
      </c>
      <c r="BR116" s="1277">
        <f t="shared" si="53"/>
        <v>877805.77899999998</v>
      </c>
      <c r="BS116" s="1277">
        <f t="shared" si="54"/>
        <v>1506025.1070000001</v>
      </c>
      <c r="BZ116" s="1276" t="s">
        <v>580</v>
      </c>
      <c r="CA116" s="1277">
        <v>2335232596</v>
      </c>
      <c r="CB116" s="1277">
        <v>655779478</v>
      </c>
      <c r="CC116" s="1277">
        <v>1119408287</v>
      </c>
      <c r="CD116" s="1277">
        <v>1215824309</v>
      </c>
      <c r="CE116" s="1277">
        <f t="shared" si="56"/>
        <v>2335232.5959999999</v>
      </c>
      <c r="CF116" s="1277">
        <f t="shared" si="57"/>
        <v>655779.478</v>
      </c>
      <c r="CG116" s="1277">
        <f t="shared" si="58"/>
        <v>1119408.287</v>
      </c>
      <c r="CH116" s="1277">
        <f t="shared" si="59"/>
        <v>1215824.3089999999</v>
      </c>
    </row>
    <row r="117" spans="1:86" ht="15" x14ac:dyDescent="0.35">
      <c r="A117" s="922" t="s">
        <v>974</v>
      </c>
      <c r="B117" s="923" t="s">
        <v>581</v>
      </c>
      <c r="C117" s="924">
        <v>0</v>
      </c>
      <c r="D117" s="924">
        <v>8246488</v>
      </c>
      <c r="E117" s="924">
        <v>198450</v>
      </c>
      <c r="F117" s="924">
        <v>8048038</v>
      </c>
      <c r="G117" s="924">
        <v>198450</v>
      </c>
      <c r="H117" s="925">
        <f t="shared" si="31"/>
        <v>8246.4879999999994</v>
      </c>
      <c r="I117" s="925">
        <f t="shared" si="32"/>
        <v>198.45</v>
      </c>
      <c r="J117" s="925">
        <f t="shared" si="33"/>
        <v>8048.0379999999996</v>
      </c>
      <c r="K117" s="925">
        <f t="shared" si="34"/>
        <v>198.45</v>
      </c>
      <c r="S117" s="923" t="s">
        <v>396</v>
      </c>
      <c r="T117" s="924">
        <v>96424000</v>
      </c>
      <c r="U117" s="924">
        <v>23870910</v>
      </c>
      <c r="V117" s="924">
        <v>49424000</v>
      </c>
      <c r="W117" s="924">
        <v>47000000</v>
      </c>
      <c r="X117" s="984">
        <f t="shared" si="36"/>
        <v>96424</v>
      </c>
      <c r="Y117" s="984">
        <f t="shared" si="37"/>
        <v>23870.91</v>
      </c>
      <c r="Z117" s="984">
        <f t="shared" si="38"/>
        <v>49424</v>
      </c>
      <c r="AA117" s="984">
        <f t="shared" si="39"/>
        <v>47000</v>
      </c>
      <c r="AG117" s="1276" t="s">
        <v>395</v>
      </c>
      <c r="AH117" s="1277">
        <v>209997016</v>
      </c>
      <c r="AI117" s="1277">
        <v>8582026</v>
      </c>
      <c r="AJ117" s="1277">
        <v>173182080</v>
      </c>
      <c r="AK117" s="1277">
        <v>36814936</v>
      </c>
      <c r="AL117" s="1277">
        <f t="shared" si="41"/>
        <v>209997.016</v>
      </c>
      <c r="AM117" s="1277">
        <f t="shared" si="42"/>
        <v>8582.0259999999998</v>
      </c>
      <c r="AN117" s="1277">
        <f t="shared" si="43"/>
        <v>173182.07999999999</v>
      </c>
      <c r="AO117" s="1277">
        <f t="shared" si="44"/>
        <v>36814.936000000002</v>
      </c>
      <c r="AV117" s="1276" t="s">
        <v>394</v>
      </c>
      <c r="AW117" s="1277">
        <v>49056000</v>
      </c>
      <c r="AX117" s="1435">
        <v>0</v>
      </c>
      <c r="AY117" s="1435">
        <v>4500000</v>
      </c>
      <c r="AZ117" s="1435">
        <v>44556000</v>
      </c>
      <c r="BA117" s="1278">
        <f t="shared" si="46"/>
        <v>49056</v>
      </c>
      <c r="BB117" s="1278">
        <f t="shared" si="47"/>
        <v>0</v>
      </c>
      <c r="BC117" s="1278">
        <f t="shared" si="48"/>
        <v>4500</v>
      </c>
      <c r="BD117" s="1278">
        <f t="shared" si="49"/>
        <v>44556</v>
      </c>
      <c r="BK117" s="1276" t="s">
        <v>393</v>
      </c>
      <c r="BL117" s="1277">
        <v>1485442663</v>
      </c>
      <c r="BM117" s="1277">
        <v>258988013</v>
      </c>
      <c r="BN117" s="1277">
        <v>357553027</v>
      </c>
      <c r="BO117" s="1277">
        <v>1127889636</v>
      </c>
      <c r="BP117" s="1277">
        <f t="shared" si="51"/>
        <v>1485442.6629999999</v>
      </c>
      <c r="BQ117" s="1277">
        <f t="shared" si="52"/>
        <v>258988.01300000001</v>
      </c>
      <c r="BR117" s="1277">
        <f t="shared" si="53"/>
        <v>357553.027</v>
      </c>
      <c r="BS117" s="1277">
        <f t="shared" si="54"/>
        <v>1127889.6359999999</v>
      </c>
      <c r="BZ117" s="1276" t="s">
        <v>393</v>
      </c>
      <c r="CA117" s="1277">
        <v>1454936080</v>
      </c>
      <c r="CB117" s="1277">
        <v>414473872</v>
      </c>
      <c r="CC117" s="1277">
        <v>541196127</v>
      </c>
      <c r="CD117" s="1277">
        <v>913739953</v>
      </c>
      <c r="CE117" s="1277">
        <f t="shared" si="56"/>
        <v>1454936.08</v>
      </c>
      <c r="CF117" s="1277">
        <f t="shared" si="57"/>
        <v>414473.87199999997</v>
      </c>
      <c r="CG117" s="1277">
        <f t="shared" si="58"/>
        <v>541196.12699999998</v>
      </c>
      <c r="CH117" s="1277">
        <f t="shared" si="59"/>
        <v>913739.95299999998</v>
      </c>
    </row>
    <row r="118" spans="1:86" ht="15" x14ac:dyDescent="0.35">
      <c r="A118" s="922" t="s">
        <v>975</v>
      </c>
      <c r="B118" s="923" t="s">
        <v>397</v>
      </c>
      <c r="C118" s="924">
        <v>0</v>
      </c>
      <c r="D118" s="924">
        <v>8158000</v>
      </c>
      <c r="E118" s="924">
        <v>198450</v>
      </c>
      <c r="F118" s="924">
        <v>7959550</v>
      </c>
      <c r="G118" s="924">
        <v>198450</v>
      </c>
      <c r="H118" s="925">
        <f t="shared" si="31"/>
        <v>8158</v>
      </c>
      <c r="I118" s="925">
        <f t="shared" si="32"/>
        <v>198.45</v>
      </c>
      <c r="J118" s="925">
        <f t="shared" si="33"/>
        <v>7959.55</v>
      </c>
      <c r="K118" s="925">
        <f t="shared" si="34"/>
        <v>198.45</v>
      </c>
      <c r="S118" s="923" t="s">
        <v>581</v>
      </c>
      <c r="T118" s="924">
        <v>8178068</v>
      </c>
      <c r="U118" s="924">
        <v>472145</v>
      </c>
      <c r="V118" s="924">
        <v>472145</v>
      </c>
      <c r="W118" s="924">
        <v>7705923</v>
      </c>
      <c r="X118" s="984">
        <f t="shared" si="36"/>
        <v>8178.0680000000002</v>
      </c>
      <c r="Y118" s="984">
        <f t="shared" si="37"/>
        <v>472.14499999999998</v>
      </c>
      <c r="Z118" s="984">
        <f t="shared" si="38"/>
        <v>472.14499999999998</v>
      </c>
      <c r="AA118" s="984">
        <f t="shared" si="39"/>
        <v>7705.9229999999998</v>
      </c>
      <c r="AG118" s="1276" t="s">
        <v>396</v>
      </c>
      <c r="AH118" s="1277">
        <v>96424000</v>
      </c>
      <c r="AI118" s="1277">
        <v>23870910</v>
      </c>
      <c r="AJ118" s="1277">
        <v>30656000</v>
      </c>
      <c r="AK118" s="1277">
        <v>65768000</v>
      </c>
      <c r="AL118" s="1277">
        <f t="shared" si="41"/>
        <v>96424</v>
      </c>
      <c r="AM118" s="1277">
        <f t="shared" si="42"/>
        <v>23870.91</v>
      </c>
      <c r="AN118" s="1277">
        <f t="shared" si="43"/>
        <v>30656</v>
      </c>
      <c r="AO118" s="1277">
        <f t="shared" si="44"/>
        <v>65768</v>
      </c>
      <c r="AV118" s="1276" t="s">
        <v>395</v>
      </c>
      <c r="AW118" s="1277">
        <v>209997016</v>
      </c>
      <c r="AX118" s="1435">
        <v>154559596</v>
      </c>
      <c r="AY118" s="1435">
        <v>185493304</v>
      </c>
      <c r="AZ118" s="1435">
        <v>24503712</v>
      </c>
      <c r="BA118" s="1278">
        <f t="shared" si="46"/>
        <v>209997.016</v>
      </c>
      <c r="BB118" s="1278">
        <f t="shared" si="47"/>
        <v>154559.59599999999</v>
      </c>
      <c r="BC118" s="1278">
        <f t="shared" si="48"/>
        <v>185493.304</v>
      </c>
      <c r="BD118" s="1278">
        <f t="shared" si="49"/>
        <v>24503.712</v>
      </c>
      <c r="BK118" s="1276" t="s">
        <v>394</v>
      </c>
      <c r="BL118" s="1277">
        <v>49056000</v>
      </c>
      <c r="BM118" s="1277">
        <v>0</v>
      </c>
      <c r="BN118" s="1277">
        <v>17481000</v>
      </c>
      <c r="BO118" s="1277">
        <v>31575000</v>
      </c>
      <c r="BP118" s="1277">
        <f t="shared" si="51"/>
        <v>49056</v>
      </c>
      <c r="BQ118" s="1277">
        <f t="shared" si="52"/>
        <v>0</v>
      </c>
      <c r="BR118" s="1277">
        <f t="shared" si="53"/>
        <v>17481</v>
      </c>
      <c r="BS118" s="1277">
        <f t="shared" si="54"/>
        <v>31575</v>
      </c>
      <c r="BZ118" s="1276" t="s">
        <v>394</v>
      </c>
      <c r="CA118" s="1277">
        <v>49562583</v>
      </c>
      <c r="CB118" s="1277">
        <v>1680000</v>
      </c>
      <c r="CC118" s="1277">
        <v>27670000</v>
      </c>
      <c r="CD118" s="1277">
        <v>21892583</v>
      </c>
      <c r="CE118" s="1277">
        <f t="shared" si="56"/>
        <v>49562.582999999999</v>
      </c>
      <c r="CF118" s="1277">
        <f t="shared" si="57"/>
        <v>1680</v>
      </c>
      <c r="CG118" s="1277">
        <f t="shared" si="58"/>
        <v>27670</v>
      </c>
      <c r="CH118" s="1277">
        <f t="shared" si="59"/>
        <v>21892.582999999999</v>
      </c>
    </row>
    <row r="119" spans="1:86" ht="15" x14ac:dyDescent="0.35">
      <c r="A119" s="922" t="s">
        <v>975</v>
      </c>
      <c r="B119" s="923" t="s">
        <v>398</v>
      </c>
      <c r="C119" s="924">
        <v>0</v>
      </c>
      <c r="D119" s="924">
        <v>88488</v>
      </c>
      <c r="E119" s="924">
        <v>0</v>
      </c>
      <c r="F119" s="924">
        <v>88488</v>
      </c>
      <c r="G119" s="924">
        <v>0</v>
      </c>
      <c r="H119" s="925">
        <f t="shared" si="31"/>
        <v>88.488</v>
      </c>
      <c r="I119" s="925">
        <f t="shared" si="32"/>
        <v>0</v>
      </c>
      <c r="J119" s="925">
        <f t="shared" si="33"/>
        <v>88.488</v>
      </c>
      <c r="K119" s="925">
        <f t="shared" si="34"/>
        <v>0</v>
      </c>
      <c r="S119" s="923" t="s">
        <v>397</v>
      </c>
      <c r="T119" s="924">
        <v>8093580</v>
      </c>
      <c r="U119" s="924">
        <v>472145</v>
      </c>
      <c r="V119" s="924">
        <v>472145</v>
      </c>
      <c r="W119" s="924">
        <v>7621435</v>
      </c>
      <c r="X119" s="984">
        <f t="shared" si="36"/>
        <v>8093.58</v>
      </c>
      <c r="Y119" s="984">
        <f t="shared" si="37"/>
        <v>472.14499999999998</v>
      </c>
      <c r="Z119" s="984">
        <f t="shared" si="38"/>
        <v>472.14499999999998</v>
      </c>
      <c r="AA119" s="984">
        <f t="shared" si="39"/>
        <v>7621.4350000000004</v>
      </c>
      <c r="AG119" s="1276" t="s">
        <v>581</v>
      </c>
      <c r="AH119" s="1277">
        <v>8100718</v>
      </c>
      <c r="AI119" s="1277">
        <v>1373796</v>
      </c>
      <c r="AJ119" s="1277">
        <v>1381701</v>
      </c>
      <c r="AK119" s="1277">
        <v>6719017</v>
      </c>
      <c r="AL119" s="1277">
        <f t="shared" si="41"/>
        <v>8100.7179999999998</v>
      </c>
      <c r="AM119" s="1277">
        <f t="shared" si="42"/>
        <v>1373.796</v>
      </c>
      <c r="AN119" s="1277">
        <f t="shared" si="43"/>
        <v>1381.701</v>
      </c>
      <c r="AO119" s="1277">
        <f t="shared" si="44"/>
        <v>6719.0169999999998</v>
      </c>
      <c r="AV119" s="1276" t="s">
        <v>396</v>
      </c>
      <c r="AW119" s="1277">
        <v>77424000</v>
      </c>
      <c r="AX119" s="1435">
        <v>28562910</v>
      </c>
      <c r="AY119" s="1435">
        <v>30656000</v>
      </c>
      <c r="AZ119" s="1435">
        <v>46768000</v>
      </c>
      <c r="BA119" s="1278">
        <f t="shared" si="46"/>
        <v>77424</v>
      </c>
      <c r="BB119" s="1278">
        <f t="shared" si="47"/>
        <v>28562.91</v>
      </c>
      <c r="BC119" s="1278">
        <f t="shared" si="48"/>
        <v>30656</v>
      </c>
      <c r="BD119" s="1278">
        <f t="shared" si="49"/>
        <v>46768</v>
      </c>
      <c r="BK119" s="1276" t="s">
        <v>395</v>
      </c>
      <c r="BL119" s="1277">
        <v>771676223</v>
      </c>
      <c r="BM119" s="1277">
        <v>208396350</v>
      </c>
      <c r="BN119" s="1277">
        <v>472115752</v>
      </c>
      <c r="BO119" s="1277">
        <v>299560471</v>
      </c>
      <c r="BP119" s="1277">
        <f t="shared" si="51"/>
        <v>771676.223</v>
      </c>
      <c r="BQ119" s="1277">
        <f t="shared" si="52"/>
        <v>208396.35</v>
      </c>
      <c r="BR119" s="1277">
        <f t="shared" si="53"/>
        <v>472115.75199999998</v>
      </c>
      <c r="BS119" s="1277">
        <f t="shared" si="54"/>
        <v>299560.47100000002</v>
      </c>
      <c r="BZ119" s="1276" t="s">
        <v>395</v>
      </c>
      <c r="CA119" s="1277">
        <v>753077933</v>
      </c>
      <c r="CB119" s="1277">
        <v>211062696</v>
      </c>
      <c r="CC119" s="1277">
        <v>519886160</v>
      </c>
      <c r="CD119" s="1277">
        <v>233191773</v>
      </c>
      <c r="CE119" s="1277">
        <f t="shared" si="56"/>
        <v>753077.93299999996</v>
      </c>
      <c r="CF119" s="1277">
        <f t="shared" si="57"/>
        <v>211062.696</v>
      </c>
      <c r="CG119" s="1277">
        <f t="shared" si="58"/>
        <v>519886.16</v>
      </c>
      <c r="CH119" s="1277">
        <f t="shared" si="59"/>
        <v>233191.77299999999</v>
      </c>
    </row>
    <row r="120" spans="1:86" ht="15" x14ac:dyDescent="0.35">
      <c r="A120" s="922" t="s">
        <v>433</v>
      </c>
      <c r="B120" s="923" t="s">
        <v>583</v>
      </c>
      <c r="C120" s="924">
        <v>10000</v>
      </c>
      <c r="D120" s="924">
        <v>10000</v>
      </c>
      <c r="E120" s="924">
        <v>0</v>
      </c>
      <c r="F120" s="924">
        <v>10000</v>
      </c>
      <c r="G120" s="924">
        <v>0</v>
      </c>
      <c r="H120" s="925">
        <f t="shared" si="31"/>
        <v>10</v>
      </c>
      <c r="I120" s="925">
        <f t="shared" si="32"/>
        <v>0</v>
      </c>
      <c r="J120" s="925">
        <f t="shared" si="33"/>
        <v>10</v>
      </c>
      <c r="K120" s="925">
        <f t="shared" si="34"/>
        <v>0</v>
      </c>
      <c r="S120" s="923" t="s">
        <v>398</v>
      </c>
      <c r="T120" s="924">
        <v>84488</v>
      </c>
      <c r="U120" s="924">
        <v>0</v>
      </c>
      <c r="V120" s="924">
        <v>0</v>
      </c>
      <c r="W120" s="924">
        <v>84488</v>
      </c>
      <c r="X120" s="984">
        <f t="shared" si="36"/>
        <v>84.488</v>
      </c>
      <c r="Y120" s="984">
        <f t="shared" si="37"/>
        <v>0</v>
      </c>
      <c r="Z120" s="984">
        <f t="shared" si="38"/>
        <v>0</v>
      </c>
      <c r="AA120" s="984">
        <f t="shared" si="39"/>
        <v>84.488</v>
      </c>
      <c r="AG120" s="1276" t="s">
        <v>397</v>
      </c>
      <c r="AH120" s="1277">
        <v>8016230</v>
      </c>
      <c r="AI120" s="1277">
        <v>1373796</v>
      </c>
      <c r="AJ120" s="1277">
        <v>1381701</v>
      </c>
      <c r="AK120" s="1277">
        <v>6634529</v>
      </c>
      <c r="AL120" s="1277">
        <f t="shared" si="41"/>
        <v>8016.23</v>
      </c>
      <c r="AM120" s="1277">
        <f t="shared" si="42"/>
        <v>1373.796</v>
      </c>
      <c r="AN120" s="1277">
        <f t="shared" si="43"/>
        <v>1381.701</v>
      </c>
      <c r="AO120" s="1277">
        <f t="shared" si="44"/>
        <v>6634.5290000000005</v>
      </c>
      <c r="AV120" s="1276" t="s">
        <v>581</v>
      </c>
      <c r="AW120" s="1277">
        <v>8018218</v>
      </c>
      <c r="AX120" s="1435">
        <v>2546103</v>
      </c>
      <c r="AY120" s="1435">
        <v>2638418</v>
      </c>
      <c r="AZ120" s="1435">
        <v>5379800</v>
      </c>
      <c r="BA120" s="1278">
        <f t="shared" si="46"/>
        <v>8018.2179999999998</v>
      </c>
      <c r="BB120" s="1278">
        <f t="shared" si="47"/>
        <v>2546.1030000000001</v>
      </c>
      <c r="BC120" s="1278">
        <f t="shared" si="48"/>
        <v>2638.4180000000001</v>
      </c>
      <c r="BD120" s="1278">
        <f t="shared" si="49"/>
        <v>5379.8</v>
      </c>
      <c r="BK120" s="1276" t="s">
        <v>396</v>
      </c>
      <c r="BL120" s="1277">
        <v>77656000</v>
      </c>
      <c r="BM120" s="1277">
        <v>28562910</v>
      </c>
      <c r="BN120" s="1277">
        <v>30656000</v>
      </c>
      <c r="BO120" s="1277">
        <v>47000000</v>
      </c>
      <c r="BP120" s="1277">
        <f t="shared" si="51"/>
        <v>77656</v>
      </c>
      <c r="BQ120" s="1277">
        <f t="shared" si="52"/>
        <v>28562.91</v>
      </c>
      <c r="BR120" s="1277">
        <f t="shared" si="53"/>
        <v>30656</v>
      </c>
      <c r="BS120" s="1277">
        <f t="shared" si="54"/>
        <v>47000</v>
      </c>
      <c r="BZ120" s="1276" t="s">
        <v>396</v>
      </c>
      <c r="CA120" s="1277">
        <v>77656000</v>
      </c>
      <c r="CB120" s="1277">
        <v>28562910</v>
      </c>
      <c r="CC120" s="1277">
        <v>30656000</v>
      </c>
      <c r="CD120" s="1277">
        <v>47000000</v>
      </c>
      <c r="CE120" s="1277">
        <f t="shared" si="56"/>
        <v>77656</v>
      </c>
      <c r="CF120" s="1277">
        <f t="shared" si="57"/>
        <v>28562.91</v>
      </c>
      <c r="CG120" s="1277">
        <f t="shared" si="58"/>
        <v>30656</v>
      </c>
      <c r="CH120" s="1277">
        <f t="shared" si="59"/>
        <v>47000</v>
      </c>
    </row>
    <row r="121" spans="1:86" ht="15" x14ac:dyDescent="0.35">
      <c r="A121" s="922" t="s">
        <v>974</v>
      </c>
      <c r="B121" s="923" t="s">
        <v>584</v>
      </c>
      <c r="C121" s="924">
        <v>10000</v>
      </c>
      <c r="D121" s="924">
        <v>10000</v>
      </c>
      <c r="E121" s="924">
        <v>0</v>
      </c>
      <c r="F121" s="924">
        <v>10000</v>
      </c>
      <c r="G121" s="924">
        <v>0</v>
      </c>
      <c r="H121" s="925">
        <f t="shared" si="31"/>
        <v>10</v>
      </c>
      <c r="I121" s="925">
        <f t="shared" si="32"/>
        <v>0</v>
      </c>
      <c r="J121" s="925">
        <f t="shared" si="33"/>
        <v>10</v>
      </c>
      <c r="K121" s="925">
        <f t="shared" si="34"/>
        <v>0</v>
      </c>
      <c r="S121" s="923" t="s">
        <v>583</v>
      </c>
      <c r="T121" s="924">
        <v>10000</v>
      </c>
      <c r="U121" s="924">
        <v>0</v>
      </c>
      <c r="V121" s="924">
        <v>0</v>
      </c>
      <c r="W121" s="924">
        <v>10000</v>
      </c>
      <c r="X121" s="984">
        <f t="shared" si="36"/>
        <v>10</v>
      </c>
      <c r="Y121" s="984">
        <f t="shared" si="37"/>
        <v>0</v>
      </c>
      <c r="Z121" s="984">
        <f t="shared" si="38"/>
        <v>0</v>
      </c>
      <c r="AA121" s="984">
        <f t="shared" si="39"/>
        <v>10</v>
      </c>
      <c r="AG121" s="1276" t="s">
        <v>398</v>
      </c>
      <c r="AH121" s="1277">
        <v>84488</v>
      </c>
      <c r="AI121" s="1277">
        <v>0</v>
      </c>
      <c r="AJ121" s="1277">
        <v>0</v>
      </c>
      <c r="AK121" s="1277">
        <v>84488</v>
      </c>
      <c r="AL121" s="1277">
        <f t="shared" si="41"/>
        <v>84.488</v>
      </c>
      <c r="AM121" s="1277">
        <f t="shared" si="42"/>
        <v>0</v>
      </c>
      <c r="AN121" s="1277">
        <f t="shared" si="43"/>
        <v>0</v>
      </c>
      <c r="AO121" s="1277">
        <f t="shared" si="44"/>
        <v>84.488</v>
      </c>
      <c r="AV121" s="1276" t="s">
        <v>397</v>
      </c>
      <c r="AW121" s="1277">
        <v>7933730</v>
      </c>
      <c r="AX121" s="1435">
        <v>2546103</v>
      </c>
      <c r="AY121" s="1435">
        <v>2638418</v>
      </c>
      <c r="AZ121" s="1435">
        <v>5295312</v>
      </c>
      <c r="BA121" s="1278">
        <f t="shared" si="46"/>
        <v>7933.73</v>
      </c>
      <c r="BB121" s="1278">
        <f t="shared" si="47"/>
        <v>2546.1030000000001</v>
      </c>
      <c r="BC121" s="1278">
        <f t="shared" si="48"/>
        <v>2638.4180000000001</v>
      </c>
      <c r="BD121" s="1278">
        <f t="shared" si="49"/>
        <v>5295.3119999999999</v>
      </c>
      <c r="BK121" s="1276" t="s">
        <v>581</v>
      </c>
      <c r="BL121" s="1277">
        <v>8409600</v>
      </c>
      <c r="BM121" s="1277">
        <v>3345124</v>
      </c>
      <c r="BN121" s="1277">
        <v>3525699</v>
      </c>
      <c r="BO121" s="1277">
        <v>4883901</v>
      </c>
      <c r="BP121" s="1277">
        <f t="shared" si="51"/>
        <v>8409.6</v>
      </c>
      <c r="BQ121" s="1277">
        <f t="shared" si="52"/>
        <v>3345.1239999999998</v>
      </c>
      <c r="BR121" s="1277">
        <f t="shared" si="53"/>
        <v>3525.6990000000001</v>
      </c>
      <c r="BS121" s="1277">
        <f t="shared" si="54"/>
        <v>4883.9009999999998</v>
      </c>
      <c r="BZ121" s="1276" t="s">
        <v>581</v>
      </c>
      <c r="CA121" s="1277">
        <v>8196544</v>
      </c>
      <c r="CB121" s="1277">
        <v>4200659</v>
      </c>
      <c r="CC121" s="1277">
        <v>4436334</v>
      </c>
      <c r="CD121" s="1277">
        <v>3760210</v>
      </c>
      <c r="CE121" s="1277">
        <f t="shared" si="56"/>
        <v>8196.5439999999999</v>
      </c>
      <c r="CF121" s="1277">
        <f t="shared" si="57"/>
        <v>4200.6589999999997</v>
      </c>
      <c r="CG121" s="1277">
        <f t="shared" si="58"/>
        <v>4436.3339999999998</v>
      </c>
      <c r="CH121" s="1277">
        <f t="shared" si="59"/>
        <v>3760.21</v>
      </c>
    </row>
    <row r="122" spans="1:86" ht="15" x14ac:dyDescent="0.35">
      <c r="A122" s="922" t="s">
        <v>975</v>
      </c>
      <c r="B122" s="923" t="s">
        <v>585</v>
      </c>
      <c r="C122" s="924">
        <v>0</v>
      </c>
      <c r="D122" s="924">
        <v>10000</v>
      </c>
      <c r="E122" s="924">
        <v>0</v>
      </c>
      <c r="F122" s="924">
        <v>10000</v>
      </c>
      <c r="G122" s="924">
        <v>0</v>
      </c>
      <c r="H122" s="925">
        <f t="shared" si="31"/>
        <v>10</v>
      </c>
      <c r="I122" s="925">
        <f t="shared" si="32"/>
        <v>0</v>
      </c>
      <c r="J122" s="925">
        <f t="shared" si="33"/>
        <v>10</v>
      </c>
      <c r="K122" s="925">
        <f t="shared" si="34"/>
        <v>0</v>
      </c>
      <c r="S122" s="923" t="s">
        <v>584</v>
      </c>
      <c r="T122" s="924">
        <v>10000</v>
      </c>
      <c r="U122" s="924">
        <v>0</v>
      </c>
      <c r="V122" s="924">
        <v>0</v>
      </c>
      <c r="W122" s="924">
        <v>10000</v>
      </c>
      <c r="X122" s="984">
        <f t="shared" si="36"/>
        <v>10</v>
      </c>
      <c r="Y122" s="984">
        <f t="shared" si="37"/>
        <v>0</v>
      </c>
      <c r="Z122" s="984">
        <f t="shared" si="38"/>
        <v>0</v>
      </c>
      <c r="AA122" s="984">
        <f t="shared" si="39"/>
        <v>10</v>
      </c>
      <c r="AG122" s="1276" t="s">
        <v>583</v>
      </c>
      <c r="AH122" s="1277">
        <v>10000</v>
      </c>
      <c r="AI122" s="1277">
        <v>0</v>
      </c>
      <c r="AJ122" s="1277">
        <v>0</v>
      </c>
      <c r="AK122" s="1277">
        <v>10000</v>
      </c>
      <c r="AL122" s="1277">
        <f t="shared" si="41"/>
        <v>10</v>
      </c>
      <c r="AM122" s="1277">
        <f t="shared" si="42"/>
        <v>0</v>
      </c>
      <c r="AN122" s="1277">
        <f t="shared" si="43"/>
        <v>0</v>
      </c>
      <c r="AO122" s="1277">
        <f t="shared" si="44"/>
        <v>10</v>
      </c>
      <c r="AV122" s="1276" t="s">
        <v>398</v>
      </c>
      <c r="AW122" s="1277">
        <v>84488</v>
      </c>
      <c r="AX122" s="1435">
        <v>0</v>
      </c>
      <c r="AY122" s="1435">
        <v>0</v>
      </c>
      <c r="AZ122" s="1435">
        <v>84488</v>
      </c>
      <c r="BA122" s="1278">
        <f t="shared" si="46"/>
        <v>84.488</v>
      </c>
      <c r="BB122" s="1278">
        <f t="shared" si="47"/>
        <v>0</v>
      </c>
      <c r="BC122" s="1278">
        <f t="shared" si="48"/>
        <v>0</v>
      </c>
      <c r="BD122" s="1278">
        <f t="shared" si="49"/>
        <v>84.488</v>
      </c>
      <c r="BK122" s="1276" t="s">
        <v>397</v>
      </c>
      <c r="BL122" s="1277">
        <v>8124211</v>
      </c>
      <c r="BM122" s="1277">
        <v>3144223</v>
      </c>
      <c r="BN122" s="1277">
        <v>3324798</v>
      </c>
      <c r="BO122" s="1277">
        <v>4799413</v>
      </c>
      <c r="BP122" s="1277">
        <f t="shared" si="51"/>
        <v>8124.2110000000002</v>
      </c>
      <c r="BQ122" s="1277">
        <f t="shared" si="52"/>
        <v>3144.223</v>
      </c>
      <c r="BR122" s="1277">
        <f t="shared" si="53"/>
        <v>3324.7979999999998</v>
      </c>
      <c r="BS122" s="1277">
        <f t="shared" si="54"/>
        <v>4799.4129999999996</v>
      </c>
      <c r="BZ122" s="1276" t="s">
        <v>397</v>
      </c>
      <c r="CA122" s="1277">
        <v>7911155</v>
      </c>
      <c r="CB122" s="1277">
        <v>3999758</v>
      </c>
      <c r="CC122" s="1277">
        <v>4235433</v>
      </c>
      <c r="CD122" s="1277">
        <v>3675722</v>
      </c>
      <c r="CE122" s="1277">
        <f t="shared" si="56"/>
        <v>7911.1549999999997</v>
      </c>
      <c r="CF122" s="1277">
        <f t="shared" si="57"/>
        <v>3999.7579999999998</v>
      </c>
      <c r="CG122" s="1277">
        <f t="shared" si="58"/>
        <v>4235.433</v>
      </c>
      <c r="CH122" s="1277">
        <f t="shared" si="59"/>
        <v>3675.7220000000002</v>
      </c>
    </row>
    <row r="123" spans="1:86" ht="15" x14ac:dyDescent="0.35">
      <c r="A123" s="922" t="s">
        <v>433</v>
      </c>
      <c r="B123" s="923" t="s">
        <v>399</v>
      </c>
      <c r="C123" s="924">
        <v>112759000</v>
      </c>
      <c r="D123" s="924">
        <v>112759000</v>
      </c>
      <c r="E123" s="924">
        <v>64871798</v>
      </c>
      <c r="F123" s="924">
        <v>47887202</v>
      </c>
      <c r="G123" s="924">
        <v>4940179</v>
      </c>
      <c r="H123" s="925">
        <f t="shared" si="31"/>
        <v>112759</v>
      </c>
      <c r="I123" s="925">
        <f t="shared" si="32"/>
        <v>64871.798000000003</v>
      </c>
      <c r="J123" s="925">
        <f t="shared" si="33"/>
        <v>47887.201999999997</v>
      </c>
      <c r="K123" s="925">
        <f t="shared" si="34"/>
        <v>4940.1790000000001</v>
      </c>
      <c r="S123" s="923" t="s">
        <v>585</v>
      </c>
      <c r="T123" s="924">
        <v>10000</v>
      </c>
      <c r="U123" s="924">
        <v>0</v>
      </c>
      <c r="V123" s="924">
        <v>0</v>
      </c>
      <c r="W123" s="924">
        <v>10000</v>
      </c>
      <c r="X123" s="984">
        <f t="shared" si="36"/>
        <v>10</v>
      </c>
      <c r="Y123" s="984">
        <f t="shared" si="37"/>
        <v>0</v>
      </c>
      <c r="Z123" s="984">
        <f t="shared" si="38"/>
        <v>0</v>
      </c>
      <c r="AA123" s="984">
        <f t="shared" si="39"/>
        <v>10</v>
      </c>
      <c r="AG123" s="1276" t="s">
        <v>584</v>
      </c>
      <c r="AH123" s="1277">
        <v>10000</v>
      </c>
      <c r="AI123" s="1277">
        <v>0</v>
      </c>
      <c r="AJ123" s="1277">
        <v>0</v>
      </c>
      <c r="AK123" s="1277">
        <v>10000</v>
      </c>
      <c r="AL123" s="1277">
        <f t="shared" si="41"/>
        <v>10</v>
      </c>
      <c r="AM123" s="1277">
        <f t="shared" si="42"/>
        <v>0</v>
      </c>
      <c r="AN123" s="1277">
        <f t="shared" si="43"/>
        <v>0</v>
      </c>
      <c r="AO123" s="1277">
        <f t="shared" si="44"/>
        <v>10</v>
      </c>
      <c r="AV123" s="1276" t="s">
        <v>583</v>
      </c>
      <c r="AW123" s="1277">
        <v>10000</v>
      </c>
      <c r="AX123" s="1435">
        <v>0</v>
      </c>
      <c r="AY123" s="1435">
        <v>0</v>
      </c>
      <c r="AZ123" s="1435">
        <v>10000</v>
      </c>
      <c r="BA123" s="1278">
        <f t="shared" si="46"/>
        <v>10</v>
      </c>
      <c r="BB123" s="1278">
        <f t="shared" si="47"/>
        <v>0</v>
      </c>
      <c r="BC123" s="1278">
        <f t="shared" si="48"/>
        <v>0</v>
      </c>
      <c r="BD123" s="1278">
        <f t="shared" si="49"/>
        <v>10</v>
      </c>
      <c r="BK123" s="1276" t="s">
        <v>398</v>
      </c>
      <c r="BL123" s="1277">
        <v>285389</v>
      </c>
      <c r="BM123" s="1277">
        <v>200901</v>
      </c>
      <c r="BN123" s="1277">
        <v>200901</v>
      </c>
      <c r="BO123" s="1277">
        <v>84488</v>
      </c>
      <c r="BP123" s="1277">
        <f t="shared" si="51"/>
        <v>285.38900000000001</v>
      </c>
      <c r="BQ123" s="1277">
        <f t="shared" si="52"/>
        <v>200.90100000000001</v>
      </c>
      <c r="BR123" s="1277">
        <f t="shared" si="53"/>
        <v>200.90100000000001</v>
      </c>
      <c r="BS123" s="1277">
        <f t="shared" si="54"/>
        <v>84.488</v>
      </c>
      <c r="BZ123" s="1276" t="s">
        <v>398</v>
      </c>
      <c r="CA123" s="1277">
        <v>285389</v>
      </c>
      <c r="CB123" s="1277">
        <v>200901</v>
      </c>
      <c r="CC123" s="1277">
        <v>200901</v>
      </c>
      <c r="CD123" s="1277">
        <v>84488</v>
      </c>
      <c r="CE123" s="1277">
        <f t="shared" si="56"/>
        <v>285.38900000000001</v>
      </c>
      <c r="CF123" s="1277">
        <f t="shared" si="57"/>
        <v>200.90100000000001</v>
      </c>
      <c r="CG123" s="1277">
        <f t="shared" si="58"/>
        <v>200.90100000000001</v>
      </c>
      <c r="CH123" s="1277">
        <f t="shared" si="59"/>
        <v>84.488</v>
      </c>
    </row>
    <row r="124" spans="1:86" ht="15" x14ac:dyDescent="0.35">
      <c r="A124" s="922" t="s">
        <v>974</v>
      </c>
      <c r="B124" s="923" t="s">
        <v>400</v>
      </c>
      <c r="C124" s="924">
        <v>112759000</v>
      </c>
      <c r="D124" s="924">
        <v>112759000</v>
      </c>
      <c r="E124" s="924">
        <v>64871798</v>
      </c>
      <c r="F124" s="924">
        <v>47887202</v>
      </c>
      <c r="G124" s="924">
        <v>4940179</v>
      </c>
      <c r="H124" s="925">
        <f t="shared" si="31"/>
        <v>112759</v>
      </c>
      <c r="I124" s="925">
        <f t="shared" si="32"/>
        <v>64871.798000000003</v>
      </c>
      <c r="J124" s="925">
        <f t="shared" si="33"/>
        <v>47887.201999999997</v>
      </c>
      <c r="K124" s="925">
        <f t="shared" si="34"/>
        <v>4940.1790000000001</v>
      </c>
      <c r="S124" s="923" t="s">
        <v>399</v>
      </c>
      <c r="T124" s="924">
        <v>112759000</v>
      </c>
      <c r="U124" s="924">
        <v>8976712</v>
      </c>
      <c r="V124" s="924">
        <v>64871798</v>
      </c>
      <c r="W124" s="924">
        <v>47887202</v>
      </c>
      <c r="X124" s="984">
        <f t="shared" si="36"/>
        <v>112759</v>
      </c>
      <c r="Y124" s="984">
        <f t="shared" si="37"/>
        <v>8976.7119999999995</v>
      </c>
      <c r="Z124" s="984">
        <f t="shared" si="38"/>
        <v>64871.798000000003</v>
      </c>
      <c r="AA124" s="984">
        <f t="shared" si="39"/>
        <v>47887.201999999997</v>
      </c>
      <c r="AG124" s="1276" t="s">
        <v>585</v>
      </c>
      <c r="AH124" s="1277">
        <v>10000</v>
      </c>
      <c r="AI124" s="1277">
        <v>0</v>
      </c>
      <c r="AJ124" s="1277">
        <v>0</v>
      </c>
      <c r="AK124" s="1277">
        <v>10000</v>
      </c>
      <c r="AL124" s="1277">
        <f t="shared" si="41"/>
        <v>10</v>
      </c>
      <c r="AM124" s="1277">
        <f t="shared" si="42"/>
        <v>0</v>
      </c>
      <c r="AN124" s="1277">
        <f t="shared" si="43"/>
        <v>0</v>
      </c>
      <c r="AO124" s="1277">
        <f t="shared" si="44"/>
        <v>10</v>
      </c>
      <c r="AV124" s="1276" t="s">
        <v>584</v>
      </c>
      <c r="AW124" s="1277">
        <v>10000</v>
      </c>
      <c r="AX124" s="1435">
        <v>0</v>
      </c>
      <c r="AY124" s="1435">
        <v>0</v>
      </c>
      <c r="AZ124" s="1435">
        <v>10000</v>
      </c>
      <c r="BA124" s="1278">
        <f t="shared" si="46"/>
        <v>10</v>
      </c>
      <c r="BB124" s="1278">
        <f t="shared" si="47"/>
        <v>0</v>
      </c>
      <c r="BC124" s="1278">
        <f t="shared" si="48"/>
        <v>0</v>
      </c>
      <c r="BD124" s="1278">
        <f t="shared" si="49"/>
        <v>10</v>
      </c>
      <c r="BK124" s="1276" t="s">
        <v>583</v>
      </c>
      <c r="BL124" s="1277">
        <v>10000</v>
      </c>
      <c r="BM124" s="1277">
        <v>0</v>
      </c>
      <c r="BN124" s="1277">
        <v>0</v>
      </c>
      <c r="BO124" s="1277">
        <v>10000</v>
      </c>
      <c r="BP124" s="1277">
        <f t="shared" si="51"/>
        <v>10</v>
      </c>
      <c r="BQ124" s="1277">
        <f t="shared" si="52"/>
        <v>0</v>
      </c>
      <c r="BR124" s="1277">
        <f t="shared" si="53"/>
        <v>0</v>
      </c>
      <c r="BS124" s="1277">
        <f t="shared" si="54"/>
        <v>10</v>
      </c>
      <c r="BZ124" s="1276" t="s">
        <v>583</v>
      </c>
      <c r="CA124" s="1277">
        <v>10000</v>
      </c>
      <c r="CB124" s="1277">
        <v>0</v>
      </c>
      <c r="CC124" s="1277">
        <v>0</v>
      </c>
      <c r="CD124" s="1277">
        <v>10000</v>
      </c>
      <c r="CE124" s="1277">
        <f t="shared" si="56"/>
        <v>10</v>
      </c>
      <c r="CF124" s="1277">
        <f t="shared" si="57"/>
        <v>0</v>
      </c>
      <c r="CG124" s="1277">
        <f t="shared" si="58"/>
        <v>0</v>
      </c>
      <c r="CH124" s="1277">
        <f t="shared" si="59"/>
        <v>10</v>
      </c>
    </row>
    <row r="125" spans="1:86" ht="15" x14ac:dyDescent="0.35">
      <c r="A125" s="922" t="s">
        <v>975</v>
      </c>
      <c r="B125" s="923" t="s">
        <v>587</v>
      </c>
      <c r="C125" s="924">
        <v>10000</v>
      </c>
      <c r="D125" s="924">
        <v>10000</v>
      </c>
      <c r="E125" s="924">
        <v>0</v>
      </c>
      <c r="F125" s="924">
        <v>10000</v>
      </c>
      <c r="G125" s="924">
        <v>0</v>
      </c>
      <c r="H125" s="925">
        <f t="shared" si="31"/>
        <v>10</v>
      </c>
      <c r="I125" s="925">
        <f t="shared" si="32"/>
        <v>0</v>
      </c>
      <c r="J125" s="925">
        <f t="shared" si="33"/>
        <v>10</v>
      </c>
      <c r="K125" s="925">
        <f t="shared" si="34"/>
        <v>0</v>
      </c>
      <c r="S125" s="923" t="s">
        <v>400</v>
      </c>
      <c r="T125" s="924">
        <v>112759000</v>
      </c>
      <c r="U125" s="924">
        <v>8976712</v>
      </c>
      <c r="V125" s="924">
        <v>64871798</v>
      </c>
      <c r="W125" s="924">
        <v>47887202</v>
      </c>
      <c r="X125" s="984">
        <f t="shared" si="36"/>
        <v>112759</v>
      </c>
      <c r="Y125" s="984">
        <f t="shared" si="37"/>
        <v>8976.7119999999995</v>
      </c>
      <c r="Z125" s="984">
        <f t="shared" si="38"/>
        <v>64871.798000000003</v>
      </c>
      <c r="AA125" s="984">
        <f t="shared" si="39"/>
        <v>47887.201999999997</v>
      </c>
      <c r="AG125" s="1276" t="s">
        <v>399</v>
      </c>
      <c r="AH125" s="1277">
        <v>1554851000</v>
      </c>
      <c r="AI125" s="1277">
        <v>16735114</v>
      </c>
      <c r="AJ125" s="1277">
        <v>64871798</v>
      </c>
      <c r="AK125" s="1277">
        <v>1489979202</v>
      </c>
      <c r="AL125" s="1277">
        <f t="shared" si="41"/>
        <v>1554851</v>
      </c>
      <c r="AM125" s="1277">
        <f t="shared" si="42"/>
        <v>16735.114000000001</v>
      </c>
      <c r="AN125" s="1277">
        <f t="shared" si="43"/>
        <v>64871.798000000003</v>
      </c>
      <c r="AO125" s="1277">
        <f t="shared" si="44"/>
        <v>1489979.202</v>
      </c>
      <c r="AV125" s="1276" t="s">
        <v>585</v>
      </c>
      <c r="AW125" s="1277">
        <v>10000</v>
      </c>
      <c r="AX125" s="1435">
        <v>0</v>
      </c>
      <c r="AY125" s="1435">
        <v>0</v>
      </c>
      <c r="AZ125" s="1435">
        <v>10000</v>
      </c>
      <c r="BA125" s="1278">
        <f t="shared" si="46"/>
        <v>10</v>
      </c>
      <c r="BB125" s="1278">
        <f t="shared" si="47"/>
        <v>0</v>
      </c>
      <c r="BC125" s="1278">
        <f t="shared" si="48"/>
        <v>0</v>
      </c>
      <c r="BD125" s="1278">
        <f t="shared" si="49"/>
        <v>10</v>
      </c>
      <c r="BK125" s="1276" t="s">
        <v>584</v>
      </c>
      <c r="BL125" s="1277">
        <v>10000</v>
      </c>
      <c r="BM125" s="1277">
        <v>0</v>
      </c>
      <c r="BN125" s="1277">
        <v>0</v>
      </c>
      <c r="BO125" s="1277">
        <v>10000</v>
      </c>
      <c r="BP125" s="1277">
        <f t="shared" si="51"/>
        <v>10</v>
      </c>
      <c r="BQ125" s="1277">
        <f t="shared" si="52"/>
        <v>0</v>
      </c>
      <c r="BR125" s="1277">
        <f t="shared" si="53"/>
        <v>0</v>
      </c>
      <c r="BS125" s="1277">
        <f t="shared" si="54"/>
        <v>10</v>
      </c>
      <c r="BZ125" s="1276" t="s">
        <v>584</v>
      </c>
      <c r="CA125" s="1277">
        <v>10000</v>
      </c>
      <c r="CB125" s="1277">
        <v>0</v>
      </c>
      <c r="CC125" s="1277">
        <v>0</v>
      </c>
      <c r="CD125" s="1277">
        <v>10000</v>
      </c>
      <c r="CE125" s="1277">
        <f t="shared" si="56"/>
        <v>10</v>
      </c>
      <c r="CF125" s="1277">
        <f t="shared" si="57"/>
        <v>0</v>
      </c>
      <c r="CG125" s="1277">
        <f t="shared" si="58"/>
        <v>0</v>
      </c>
      <c r="CH125" s="1277">
        <f t="shared" si="59"/>
        <v>10</v>
      </c>
    </row>
    <row r="126" spans="1:86" ht="15" x14ac:dyDescent="0.35">
      <c r="A126" s="922" t="s">
        <v>975</v>
      </c>
      <c r="B126" s="923" t="s">
        <v>509</v>
      </c>
      <c r="C126" s="924">
        <v>112749000</v>
      </c>
      <c r="D126" s="924">
        <v>112749000</v>
      </c>
      <c r="E126" s="924">
        <v>64871798</v>
      </c>
      <c r="F126" s="924">
        <v>47877202</v>
      </c>
      <c r="G126" s="924">
        <v>4940179</v>
      </c>
      <c r="H126" s="925">
        <f t="shared" si="31"/>
        <v>112749</v>
      </c>
      <c r="I126" s="925">
        <f t="shared" si="32"/>
        <v>64871.798000000003</v>
      </c>
      <c r="J126" s="925">
        <f t="shared" si="33"/>
        <v>47877.201999999997</v>
      </c>
      <c r="K126" s="925">
        <f t="shared" si="34"/>
        <v>4940.1790000000001</v>
      </c>
      <c r="S126" s="923" t="s">
        <v>587</v>
      </c>
      <c r="T126" s="924">
        <v>10000</v>
      </c>
      <c r="U126" s="924">
        <v>0</v>
      </c>
      <c r="V126" s="924">
        <v>0</v>
      </c>
      <c r="W126" s="924">
        <v>10000</v>
      </c>
      <c r="X126" s="984">
        <f t="shared" si="36"/>
        <v>10</v>
      </c>
      <c r="Y126" s="984">
        <f t="shared" si="37"/>
        <v>0</v>
      </c>
      <c r="Z126" s="984">
        <f t="shared" si="38"/>
        <v>0</v>
      </c>
      <c r="AA126" s="984">
        <f t="shared" si="39"/>
        <v>10</v>
      </c>
      <c r="AG126" s="1276" t="s">
        <v>400</v>
      </c>
      <c r="AH126" s="1277">
        <v>717759000</v>
      </c>
      <c r="AI126" s="1277">
        <v>16735114</v>
      </c>
      <c r="AJ126" s="1277">
        <v>64871798</v>
      </c>
      <c r="AK126" s="1277">
        <v>652887202</v>
      </c>
      <c r="AL126" s="1277">
        <f t="shared" si="41"/>
        <v>717759</v>
      </c>
      <c r="AM126" s="1277">
        <f t="shared" si="42"/>
        <v>16735.114000000001</v>
      </c>
      <c r="AN126" s="1277">
        <f t="shared" si="43"/>
        <v>64871.798000000003</v>
      </c>
      <c r="AO126" s="1277">
        <f t="shared" si="44"/>
        <v>652887.20200000005</v>
      </c>
      <c r="AV126" s="1276" t="s">
        <v>399</v>
      </c>
      <c r="AW126" s="1277">
        <v>1554851000</v>
      </c>
      <c r="AX126" s="1435">
        <v>23046545</v>
      </c>
      <c r="AY126" s="1435">
        <v>66227574</v>
      </c>
      <c r="AZ126" s="1435">
        <v>1488623426</v>
      </c>
      <c r="BA126" s="1278">
        <f t="shared" si="46"/>
        <v>1554851</v>
      </c>
      <c r="BB126" s="1278">
        <f t="shared" si="47"/>
        <v>23046.544999999998</v>
      </c>
      <c r="BC126" s="1278">
        <f t="shared" si="48"/>
        <v>66227.573999999993</v>
      </c>
      <c r="BD126" s="1278">
        <f t="shared" si="49"/>
        <v>1488623.426</v>
      </c>
      <c r="BK126" s="1276" t="s">
        <v>585</v>
      </c>
      <c r="BL126" s="1277">
        <v>10000</v>
      </c>
      <c r="BM126" s="1277">
        <v>0</v>
      </c>
      <c r="BN126" s="1277">
        <v>0</v>
      </c>
      <c r="BO126" s="1277">
        <v>10000</v>
      </c>
      <c r="BP126" s="1277">
        <f t="shared" si="51"/>
        <v>10</v>
      </c>
      <c r="BQ126" s="1277">
        <f t="shared" si="52"/>
        <v>0</v>
      </c>
      <c r="BR126" s="1277">
        <f t="shared" si="53"/>
        <v>0</v>
      </c>
      <c r="BS126" s="1277">
        <f t="shared" si="54"/>
        <v>10</v>
      </c>
      <c r="BZ126" s="1276" t="s">
        <v>585</v>
      </c>
      <c r="CA126" s="1277">
        <v>10000</v>
      </c>
      <c r="CB126" s="1277">
        <v>0</v>
      </c>
      <c r="CC126" s="1277">
        <v>0</v>
      </c>
      <c r="CD126" s="1277">
        <v>10000</v>
      </c>
      <c r="CE126" s="1277">
        <f t="shared" si="56"/>
        <v>10</v>
      </c>
      <c r="CF126" s="1277">
        <f t="shared" si="57"/>
        <v>0</v>
      </c>
      <c r="CG126" s="1277">
        <f t="shared" si="58"/>
        <v>0</v>
      </c>
      <c r="CH126" s="1277">
        <f t="shared" si="59"/>
        <v>10</v>
      </c>
    </row>
    <row r="127" spans="1:86" ht="15" x14ac:dyDescent="0.35">
      <c r="A127" s="922" t="s">
        <v>433</v>
      </c>
      <c r="B127" s="923" t="s">
        <v>609</v>
      </c>
      <c r="C127" s="924">
        <v>171178000</v>
      </c>
      <c r="D127" s="924">
        <v>171178000</v>
      </c>
      <c r="E127" s="924">
        <v>46361197</v>
      </c>
      <c r="F127" s="924">
        <v>124816803</v>
      </c>
      <c r="G127" s="924">
        <v>46361197</v>
      </c>
      <c r="H127" s="925">
        <f t="shared" si="31"/>
        <v>171178</v>
      </c>
      <c r="I127" s="925">
        <f t="shared" si="32"/>
        <v>46361.197</v>
      </c>
      <c r="J127" s="925">
        <f t="shared" si="33"/>
        <v>124816.803</v>
      </c>
      <c r="K127" s="925">
        <f t="shared" si="34"/>
        <v>46361.197</v>
      </c>
      <c r="S127" s="923" t="s">
        <v>509</v>
      </c>
      <c r="T127" s="924">
        <v>112749000</v>
      </c>
      <c r="U127" s="924">
        <v>8976712</v>
      </c>
      <c r="V127" s="924">
        <v>64871798</v>
      </c>
      <c r="W127" s="924">
        <v>47877202</v>
      </c>
      <c r="X127" s="984">
        <f t="shared" si="36"/>
        <v>112749</v>
      </c>
      <c r="Y127" s="984">
        <f t="shared" si="37"/>
        <v>8976.7119999999995</v>
      </c>
      <c r="Z127" s="984">
        <f t="shared" si="38"/>
        <v>64871.798000000003</v>
      </c>
      <c r="AA127" s="984">
        <f t="shared" si="39"/>
        <v>47877.201999999997</v>
      </c>
      <c r="AG127" s="1276" t="s">
        <v>587</v>
      </c>
      <c r="AH127" s="1277">
        <v>10000</v>
      </c>
      <c r="AI127" s="1277">
        <v>0</v>
      </c>
      <c r="AJ127" s="1277">
        <v>0</v>
      </c>
      <c r="AK127" s="1277">
        <v>10000</v>
      </c>
      <c r="AL127" s="1277">
        <f t="shared" si="41"/>
        <v>10</v>
      </c>
      <c r="AM127" s="1277">
        <f t="shared" si="42"/>
        <v>0</v>
      </c>
      <c r="AN127" s="1277">
        <f t="shared" si="43"/>
        <v>0</v>
      </c>
      <c r="AO127" s="1277">
        <f t="shared" si="44"/>
        <v>10</v>
      </c>
      <c r="AV127" s="1276" t="s">
        <v>400</v>
      </c>
      <c r="AW127" s="1277">
        <v>717759000</v>
      </c>
      <c r="AX127" s="1435">
        <v>23046545</v>
      </c>
      <c r="AY127" s="1435">
        <v>66227574</v>
      </c>
      <c r="AZ127" s="1435">
        <v>651531426</v>
      </c>
      <c r="BA127" s="1278">
        <f t="shared" si="46"/>
        <v>717759</v>
      </c>
      <c r="BB127" s="1278">
        <f t="shared" si="47"/>
        <v>23046.544999999998</v>
      </c>
      <c r="BC127" s="1278">
        <f t="shared" si="48"/>
        <v>66227.573999999993</v>
      </c>
      <c r="BD127" s="1278">
        <f t="shared" si="49"/>
        <v>651531.42599999998</v>
      </c>
      <c r="BK127" s="1276" t="s">
        <v>399</v>
      </c>
      <c r="BL127" s="1277">
        <v>1554851000</v>
      </c>
      <c r="BM127" s="1277">
        <v>28393586</v>
      </c>
      <c r="BN127" s="1277">
        <v>66227574</v>
      </c>
      <c r="BO127" s="1277">
        <v>1488623426</v>
      </c>
      <c r="BP127" s="1277">
        <f t="shared" si="51"/>
        <v>1554851</v>
      </c>
      <c r="BQ127" s="1277">
        <f t="shared" si="52"/>
        <v>28393.585999999999</v>
      </c>
      <c r="BR127" s="1277">
        <f t="shared" si="53"/>
        <v>66227.573999999993</v>
      </c>
      <c r="BS127" s="1277">
        <f t="shared" si="54"/>
        <v>1488623.426</v>
      </c>
      <c r="BZ127" s="1276" t="s">
        <v>399</v>
      </c>
      <c r="CA127" s="1277">
        <v>1554851000</v>
      </c>
      <c r="CB127" s="1277">
        <v>294181869</v>
      </c>
      <c r="CC127" s="1277">
        <v>326227574</v>
      </c>
      <c r="CD127" s="1277">
        <v>1228623426</v>
      </c>
      <c r="CE127" s="1277">
        <f t="shared" si="56"/>
        <v>1554851</v>
      </c>
      <c r="CF127" s="1277">
        <f t="shared" si="57"/>
        <v>294181.86900000001</v>
      </c>
      <c r="CG127" s="1277">
        <f t="shared" si="58"/>
        <v>326227.57400000002</v>
      </c>
      <c r="CH127" s="1277">
        <f t="shared" si="59"/>
        <v>1228623.426</v>
      </c>
    </row>
    <row r="128" spans="1:86" ht="15" x14ac:dyDescent="0.35">
      <c r="A128" s="922" t="s">
        <v>974</v>
      </c>
      <c r="B128" s="923" t="s">
        <v>610</v>
      </c>
      <c r="C128" s="924">
        <v>171178000</v>
      </c>
      <c r="D128" s="924">
        <v>171178000</v>
      </c>
      <c r="E128" s="924">
        <v>46361197</v>
      </c>
      <c r="F128" s="924">
        <v>124816803</v>
      </c>
      <c r="G128" s="924">
        <v>46361197</v>
      </c>
      <c r="H128" s="925">
        <f t="shared" si="31"/>
        <v>171178</v>
      </c>
      <c r="I128" s="925">
        <f t="shared" si="32"/>
        <v>46361.197</v>
      </c>
      <c r="J128" s="925">
        <f t="shared" si="33"/>
        <v>124816.803</v>
      </c>
      <c r="K128" s="925">
        <f t="shared" si="34"/>
        <v>46361.197</v>
      </c>
      <c r="S128" s="923" t="s">
        <v>609</v>
      </c>
      <c r="T128" s="924">
        <v>171178000</v>
      </c>
      <c r="U128" s="924">
        <v>60578302</v>
      </c>
      <c r="V128" s="924">
        <v>60578302</v>
      </c>
      <c r="W128" s="924">
        <v>110599698</v>
      </c>
      <c r="X128" s="984">
        <f t="shared" si="36"/>
        <v>171178</v>
      </c>
      <c r="Y128" s="984">
        <f t="shared" si="37"/>
        <v>60578.302000000003</v>
      </c>
      <c r="Z128" s="984">
        <f t="shared" si="38"/>
        <v>60578.302000000003</v>
      </c>
      <c r="AA128" s="984">
        <f t="shared" si="39"/>
        <v>110599.698</v>
      </c>
      <c r="AG128" s="1276" t="s">
        <v>946</v>
      </c>
      <c r="AH128" s="1277">
        <v>150000000</v>
      </c>
      <c r="AI128" s="1277">
        <v>0</v>
      </c>
      <c r="AJ128" s="1277">
        <v>0</v>
      </c>
      <c r="AK128" s="1277">
        <v>150000000</v>
      </c>
      <c r="AL128" s="1277">
        <f t="shared" si="41"/>
        <v>150000</v>
      </c>
      <c r="AM128" s="1277">
        <f t="shared" si="42"/>
        <v>0</v>
      </c>
      <c r="AN128" s="1277">
        <f t="shared" si="43"/>
        <v>0</v>
      </c>
      <c r="AO128" s="1277">
        <f t="shared" si="44"/>
        <v>150000</v>
      </c>
      <c r="AV128" s="1276" t="s">
        <v>587</v>
      </c>
      <c r="AW128" s="1277">
        <v>10000</v>
      </c>
      <c r="AX128" s="1435">
        <v>0</v>
      </c>
      <c r="AY128" s="1435">
        <v>0</v>
      </c>
      <c r="AZ128" s="1435">
        <v>10000</v>
      </c>
      <c r="BA128" s="1278">
        <f t="shared" si="46"/>
        <v>10</v>
      </c>
      <c r="BB128" s="1278">
        <f t="shared" si="47"/>
        <v>0</v>
      </c>
      <c r="BC128" s="1278">
        <f t="shared" si="48"/>
        <v>0</v>
      </c>
      <c r="BD128" s="1278">
        <f t="shared" si="49"/>
        <v>10</v>
      </c>
      <c r="BK128" s="1276" t="s">
        <v>400</v>
      </c>
      <c r="BL128" s="1277">
        <v>717759000</v>
      </c>
      <c r="BM128" s="1277">
        <v>28393586</v>
      </c>
      <c r="BN128" s="1277">
        <v>66227574</v>
      </c>
      <c r="BO128" s="1277">
        <v>651531426</v>
      </c>
      <c r="BP128" s="1277">
        <f t="shared" si="51"/>
        <v>717759</v>
      </c>
      <c r="BQ128" s="1277">
        <f t="shared" si="52"/>
        <v>28393.585999999999</v>
      </c>
      <c r="BR128" s="1277">
        <f t="shared" si="53"/>
        <v>66227.573999999993</v>
      </c>
      <c r="BS128" s="1277">
        <f t="shared" si="54"/>
        <v>651531.42599999998</v>
      </c>
      <c r="BZ128" s="1276" t="s">
        <v>400</v>
      </c>
      <c r="CA128" s="1277">
        <v>717759000</v>
      </c>
      <c r="CB128" s="1277">
        <v>34181869</v>
      </c>
      <c r="CC128" s="1277">
        <v>66227574</v>
      </c>
      <c r="CD128" s="1277">
        <v>651531426</v>
      </c>
      <c r="CE128" s="1277">
        <f t="shared" si="56"/>
        <v>717759</v>
      </c>
      <c r="CF128" s="1277">
        <f t="shared" si="57"/>
        <v>34181.868999999999</v>
      </c>
      <c r="CG128" s="1277">
        <f t="shared" si="58"/>
        <v>66227.573999999993</v>
      </c>
      <c r="CH128" s="1277">
        <f t="shared" si="59"/>
        <v>651531.42599999998</v>
      </c>
    </row>
    <row r="129" spans="1:86" ht="15" x14ac:dyDescent="0.35">
      <c r="A129" s="922" t="s">
        <v>975</v>
      </c>
      <c r="B129" s="923" t="s">
        <v>912</v>
      </c>
      <c r="C129" s="924">
        <v>0</v>
      </c>
      <c r="D129" s="924">
        <v>71000000</v>
      </c>
      <c r="E129" s="924">
        <v>46361197</v>
      </c>
      <c r="F129" s="924">
        <v>24638803</v>
      </c>
      <c r="G129" s="924">
        <v>46361197</v>
      </c>
      <c r="H129" s="925">
        <f t="shared" si="31"/>
        <v>71000</v>
      </c>
      <c r="I129" s="925">
        <f t="shared" si="32"/>
        <v>46361.197</v>
      </c>
      <c r="J129" s="925">
        <f t="shared" si="33"/>
        <v>24638.803</v>
      </c>
      <c r="K129" s="925">
        <f t="shared" si="34"/>
        <v>46361.197</v>
      </c>
      <c r="S129" s="923" t="s">
        <v>610</v>
      </c>
      <c r="T129" s="924">
        <v>171178000</v>
      </c>
      <c r="U129" s="924">
        <v>60578302</v>
      </c>
      <c r="V129" s="924">
        <v>60578302</v>
      </c>
      <c r="W129" s="924">
        <v>110599698</v>
      </c>
      <c r="X129" s="984">
        <f t="shared" si="36"/>
        <v>171178</v>
      </c>
      <c r="Y129" s="984">
        <f t="shared" si="37"/>
        <v>60578.302000000003</v>
      </c>
      <c r="Z129" s="984">
        <f t="shared" si="38"/>
        <v>60578.302000000003</v>
      </c>
      <c r="AA129" s="984">
        <f t="shared" si="39"/>
        <v>110599.698</v>
      </c>
      <c r="AG129" s="1288" t="s">
        <v>1009</v>
      </c>
      <c r="AH129" s="1277">
        <v>55000000</v>
      </c>
      <c r="AI129" s="1277">
        <v>0</v>
      </c>
      <c r="AJ129" s="1277">
        <v>0</v>
      </c>
      <c r="AK129" s="1277">
        <v>55000000</v>
      </c>
      <c r="AL129" s="1277">
        <f t="shared" si="41"/>
        <v>55000</v>
      </c>
      <c r="AM129" s="1277">
        <f t="shared" si="42"/>
        <v>0</v>
      </c>
      <c r="AN129" s="1277">
        <f t="shared" si="43"/>
        <v>0</v>
      </c>
      <c r="AO129" s="1277">
        <f t="shared" si="44"/>
        <v>55000</v>
      </c>
      <c r="AV129" s="1276" t="s">
        <v>946</v>
      </c>
      <c r="AW129" s="1277">
        <v>150000000</v>
      </c>
      <c r="AX129" s="1435">
        <v>0</v>
      </c>
      <c r="AY129" s="1435">
        <v>0</v>
      </c>
      <c r="AZ129" s="1435">
        <v>150000000</v>
      </c>
      <c r="BA129" s="1278">
        <f t="shared" si="46"/>
        <v>150000</v>
      </c>
      <c r="BB129" s="1278">
        <f t="shared" si="47"/>
        <v>0</v>
      </c>
      <c r="BC129" s="1278">
        <f t="shared" si="48"/>
        <v>0</v>
      </c>
      <c r="BD129" s="1278">
        <f t="shared" si="49"/>
        <v>150000</v>
      </c>
      <c r="BK129" s="1276" t="s">
        <v>587</v>
      </c>
      <c r="BL129" s="1277">
        <v>10000</v>
      </c>
      <c r="BM129" s="1277">
        <v>0</v>
      </c>
      <c r="BN129" s="1277">
        <v>0</v>
      </c>
      <c r="BO129" s="1277">
        <v>10000</v>
      </c>
      <c r="BP129" s="1277">
        <f t="shared" si="51"/>
        <v>10</v>
      </c>
      <c r="BQ129" s="1277">
        <f t="shared" si="52"/>
        <v>0</v>
      </c>
      <c r="BR129" s="1277">
        <f t="shared" si="53"/>
        <v>0</v>
      </c>
      <c r="BS129" s="1277">
        <f t="shared" si="54"/>
        <v>10</v>
      </c>
      <c r="BZ129" s="1276" t="s">
        <v>587</v>
      </c>
      <c r="CA129" s="1277">
        <v>10000</v>
      </c>
      <c r="CB129" s="1277">
        <v>0</v>
      </c>
      <c r="CC129" s="1277">
        <v>0</v>
      </c>
      <c r="CD129" s="1277">
        <v>10000</v>
      </c>
      <c r="CE129" s="1277">
        <f t="shared" si="56"/>
        <v>10</v>
      </c>
      <c r="CF129" s="1277">
        <f t="shared" si="57"/>
        <v>0</v>
      </c>
      <c r="CG129" s="1277">
        <f t="shared" si="58"/>
        <v>0</v>
      </c>
      <c r="CH129" s="1277">
        <f t="shared" si="59"/>
        <v>10</v>
      </c>
    </row>
    <row r="130" spans="1:86" ht="15" x14ac:dyDescent="0.35">
      <c r="A130" s="922" t="s">
        <v>975</v>
      </c>
      <c r="B130" s="923" t="s">
        <v>918</v>
      </c>
      <c r="C130" s="924">
        <v>0</v>
      </c>
      <c r="D130" s="924">
        <v>100000</v>
      </c>
      <c r="E130" s="924">
        <v>0</v>
      </c>
      <c r="F130" s="924">
        <v>100000</v>
      </c>
      <c r="G130" s="924">
        <v>0</v>
      </c>
      <c r="H130" s="925">
        <f t="shared" si="31"/>
        <v>100</v>
      </c>
      <c r="I130" s="925">
        <f t="shared" si="32"/>
        <v>0</v>
      </c>
      <c r="J130" s="925">
        <f t="shared" si="33"/>
        <v>100</v>
      </c>
      <c r="K130" s="925">
        <f t="shared" si="34"/>
        <v>0</v>
      </c>
      <c r="S130" s="923" t="s">
        <v>912</v>
      </c>
      <c r="T130" s="924">
        <v>71000000</v>
      </c>
      <c r="U130" s="924">
        <v>60578302</v>
      </c>
      <c r="V130" s="924">
        <v>60578302</v>
      </c>
      <c r="W130" s="924">
        <v>10421698</v>
      </c>
      <c r="X130" s="984">
        <f t="shared" si="36"/>
        <v>71000</v>
      </c>
      <c r="Y130" s="984">
        <f t="shared" si="37"/>
        <v>60578.302000000003</v>
      </c>
      <c r="Z130" s="984">
        <f t="shared" si="38"/>
        <v>60578.302000000003</v>
      </c>
      <c r="AA130" s="984">
        <f t="shared" si="39"/>
        <v>10421.698</v>
      </c>
      <c r="AG130" s="1288" t="s">
        <v>1010</v>
      </c>
      <c r="AH130" s="1277">
        <v>400000000</v>
      </c>
      <c r="AI130" s="1277">
        <v>0</v>
      </c>
      <c r="AJ130" s="1277">
        <v>0</v>
      </c>
      <c r="AK130" s="1277">
        <v>400000000</v>
      </c>
      <c r="AL130" s="1277">
        <f t="shared" si="41"/>
        <v>400000</v>
      </c>
      <c r="AM130" s="1277">
        <f t="shared" si="42"/>
        <v>0</v>
      </c>
      <c r="AN130" s="1277">
        <f t="shared" si="43"/>
        <v>0</v>
      </c>
      <c r="AO130" s="1277">
        <f t="shared" si="44"/>
        <v>400000</v>
      </c>
      <c r="AV130" s="1276" t="s">
        <v>1009</v>
      </c>
      <c r="AW130" s="1277">
        <v>55000000</v>
      </c>
      <c r="AX130" s="1435">
        <v>0</v>
      </c>
      <c r="AY130" s="1435">
        <v>0</v>
      </c>
      <c r="AZ130" s="1435">
        <v>55000000</v>
      </c>
      <c r="BA130" s="1278">
        <f t="shared" si="46"/>
        <v>55000</v>
      </c>
      <c r="BB130" s="1278">
        <f t="shared" si="47"/>
        <v>0</v>
      </c>
      <c r="BC130" s="1278">
        <f t="shared" si="48"/>
        <v>0</v>
      </c>
      <c r="BD130" s="1278">
        <f t="shared" si="49"/>
        <v>55000</v>
      </c>
      <c r="BK130" s="1276" t="s">
        <v>946</v>
      </c>
      <c r="BL130" s="1277">
        <v>150000000</v>
      </c>
      <c r="BM130" s="1277">
        <v>0</v>
      </c>
      <c r="BN130" s="1277">
        <v>0</v>
      </c>
      <c r="BO130" s="1277">
        <v>150000000</v>
      </c>
      <c r="BP130" s="1277">
        <f t="shared" si="51"/>
        <v>150000</v>
      </c>
      <c r="BQ130" s="1277">
        <f t="shared" si="52"/>
        <v>0</v>
      </c>
      <c r="BR130" s="1277">
        <f t="shared" si="53"/>
        <v>0</v>
      </c>
      <c r="BS130" s="1277">
        <f t="shared" si="54"/>
        <v>150000</v>
      </c>
      <c r="BZ130" s="1276" t="s">
        <v>946</v>
      </c>
      <c r="CA130" s="1277">
        <v>150000000</v>
      </c>
      <c r="CB130" s="1277">
        <v>0</v>
      </c>
      <c r="CC130" s="1277">
        <v>0</v>
      </c>
      <c r="CD130" s="1277">
        <v>150000000</v>
      </c>
      <c r="CE130" s="1277">
        <f t="shared" si="56"/>
        <v>150000</v>
      </c>
      <c r="CF130" s="1277">
        <f t="shared" si="57"/>
        <v>0</v>
      </c>
      <c r="CG130" s="1277">
        <f t="shared" si="58"/>
        <v>0</v>
      </c>
      <c r="CH130" s="1277">
        <f t="shared" si="59"/>
        <v>150000</v>
      </c>
    </row>
    <row r="131" spans="1:86" ht="15" x14ac:dyDescent="0.35">
      <c r="A131" s="922" t="s">
        <v>975</v>
      </c>
      <c r="B131" s="923" t="s">
        <v>919</v>
      </c>
      <c r="C131" s="924">
        <v>0</v>
      </c>
      <c r="D131" s="924">
        <v>78000</v>
      </c>
      <c r="E131" s="924">
        <v>0</v>
      </c>
      <c r="F131" s="924">
        <v>78000</v>
      </c>
      <c r="G131" s="924">
        <v>0</v>
      </c>
      <c r="H131" s="925">
        <f t="shared" si="31"/>
        <v>78</v>
      </c>
      <c r="I131" s="925">
        <f t="shared" si="32"/>
        <v>0</v>
      </c>
      <c r="J131" s="925">
        <f t="shared" si="33"/>
        <v>78</v>
      </c>
      <c r="K131" s="925">
        <f t="shared" si="34"/>
        <v>0</v>
      </c>
      <c r="S131" s="923" t="s">
        <v>918</v>
      </c>
      <c r="T131" s="924">
        <v>100000</v>
      </c>
      <c r="U131" s="924">
        <v>0</v>
      </c>
      <c r="V131" s="924">
        <v>0</v>
      </c>
      <c r="W131" s="924">
        <v>100000</v>
      </c>
      <c r="X131" s="984">
        <f t="shared" si="36"/>
        <v>100</v>
      </c>
      <c r="Y131" s="984">
        <f t="shared" si="37"/>
        <v>0</v>
      </c>
      <c r="Z131" s="984">
        <f t="shared" si="38"/>
        <v>0</v>
      </c>
      <c r="AA131" s="984">
        <f t="shared" si="39"/>
        <v>100</v>
      </c>
      <c r="AG131" s="1276" t="s">
        <v>509</v>
      </c>
      <c r="AH131" s="1277">
        <v>112749000</v>
      </c>
      <c r="AI131" s="1277">
        <v>16735114</v>
      </c>
      <c r="AJ131" s="1277">
        <v>64871798</v>
      </c>
      <c r="AK131" s="1277">
        <v>47877202</v>
      </c>
      <c r="AL131" s="1277">
        <f t="shared" si="41"/>
        <v>112749</v>
      </c>
      <c r="AM131" s="1277">
        <f t="shared" si="42"/>
        <v>16735.114000000001</v>
      </c>
      <c r="AN131" s="1277">
        <f t="shared" si="43"/>
        <v>64871.798000000003</v>
      </c>
      <c r="AO131" s="1277">
        <f t="shared" si="44"/>
        <v>47877.201999999997</v>
      </c>
      <c r="AV131" s="1276" t="s">
        <v>1010</v>
      </c>
      <c r="AW131" s="1277">
        <v>400000000</v>
      </c>
      <c r="AX131" s="1435">
        <v>0</v>
      </c>
      <c r="AY131" s="1435">
        <v>0</v>
      </c>
      <c r="AZ131" s="1435">
        <v>400000000</v>
      </c>
      <c r="BA131" s="1278">
        <f t="shared" si="46"/>
        <v>400000</v>
      </c>
      <c r="BB131" s="1278">
        <f t="shared" si="47"/>
        <v>0</v>
      </c>
      <c r="BC131" s="1278">
        <f t="shared" si="48"/>
        <v>0</v>
      </c>
      <c r="BD131" s="1278">
        <f t="shared" si="49"/>
        <v>400000</v>
      </c>
      <c r="BK131" s="1276" t="s">
        <v>1009</v>
      </c>
      <c r="BL131" s="1277">
        <v>55000000</v>
      </c>
      <c r="BM131" s="1277">
        <v>0</v>
      </c>
      <c r="BN131" s="1277">
        <v>0</v>
      </c>
      <c r="BO131" s="1277">
        <v>55000000</v>
      </c>
      <c r="BP131" s="1277">
        <f t="shared" si="51"/>
        <v>55000</v>
      </c>
      <c r="BQ131" s="1277">
        <f t="shared" si="52"/>
        <v>0</v>
      </c>
      <c r="BR131" s="1277">
        <f t="shared" si="53"/>
        <v>0</v>
      </c>
      <c r="BS131" s="1277">
        <f t="shared" si="54"/>
        <v>55000</v>
      </c>
      <c r="BZ131" s="1276" t="s">
        <v>1009</v>
      </c>
      <c r="CA131" s="1277">
        <v>55000000</v>
      </c>
      <c r="CB131" s="1277">
        <v>0</v>
      </c>
      <c r="CC131" s="1277">
        <v>0</v>
      </c>
      <c r="CD131" s="1277">
        <v>55000000</v>
      </c>
      <c r="CE131" s="1277">
        <f t="shared" si="56"/>
        <v>55000</v>
      </c>
      <c r="CF131" s="1277">
        <f t="shared" si="57"/>
        <v>0</v>
      </c>
      <c r="CG131" s="1277">
        <f t="shared" si="58"/>
        <v>0</v>
      </c>
      <c r="CH131" s="1277">
        <f t="shared" si="59"/>
        <v>55000</v>
      </c>
    </row>
    <row r="132" spans="1:86" ht="15" x14ac:dyDescent="0.35">
      <c r="A132" s="922" t="s">
        <v>975</v>
      </c>
      <c r="B132" s="923" t="s">
        <v>920</v>
      </c>
      <c r="C132" s="924">
        <v>0</v>
      </c>
      <c r="D132" s="924">
        <v>100000000</v>
      </c>
      <c r="E132" s="924">
        <v>0</v>
      </c>
      <c r="F132" s="924">
        <v>100000000</v>
      </c>
      <c r="G132" s="924">
        <v>0</v>
      </c>
      <c r="H132" s="925">
        <f t="shared" ref="H132:H149" si="60">+D132/$I$1*$J$1</f>
        <v>100000</v>
      </c>
      <c r="I132" s="925">
        <f t="shared" ref="I132:I149" si="61">+E132/$I$1*$J$1</f>
        <v>0</v>
      </c>
      <c r="J132" s="925">
        <f t="shared" ref="J132:J149" si="62">+F132/$I$1*$J$1</f>
        <v>100000</v>
      </c>
      <c r="K132" s="925">
        <f t="shared" ref="K132:K149" si="63">+G132/$I$1*$J$1</f>
        <v>0</v>
      </c>
      <c r="S132" s="923" t="s">
        <v>919</v>
      </c>
      <c r="T132" s="924">
        <v>78000</v>
      </c>
      <c r="U132" s="924">
        <v>0</v>
      </c>
      <c r="V132" s="924">
        <v>0</v>
      </c>
      <c r="W132" s="924">
        <v>78000</v>
      </c>
      <c r="X132" s="984">
        <f t="shared" ref="X132:X148" si="64">+T132/$Z$1*$AA$1</f>
        <v>78</v>
      </c>
      <c r="Y132" s="984">
        <f t="shared" ref="Y132:Y148" si="65">+U132/$Z$1*$AA$1</f>
        <v>0</v>
      </c>
      <c r="Z132" s="984">
        <f t="shared" ref="Z132:Z148" si="66">+V132/$Z$1*$AA$1</f>
        <v>0</v>
      </c>
      <c r="AA132" s="984">
        <f t="shared" ref="AA132:AA148" si="67">+W132/$Z$1*$AA$1</f>
        <v>78</v>
      </c>
      <c r="AG132" s="1276" t="s">
        <v>476</v>
      </c>
      <c r="AH132" s="1277">
        <v>837092000</v>
      </c>
      <c r="AI132" s="1277">
        <v>0</v>
      </c>
      <c r="AJ132" s="1277">
        <v>0</v>
      </c>
      <c r="AK132" s="1277">
        <v>837092000</v>
      </c>
      <c r="AL132" s="1277">
        <f t="shared" ref="AL132:AL141" si="68">+AH132/$AN$1*$AO$1</f>
        <v>837092</v>
      </c>
      <c r="AM132" s="1277">
        <f t="shared" ref="AM132:AM141" si="69">+AI132/$AN$1*$AO$1</f>
        <v>0</v>
      </c>
      <c r="AN132" s="1277">
        <f t="shared" ref="AN132:AN141" si="70">+AJ132/$AN$1*$AO$1</f>
        <v>0</v>
      </c>
      <c r="AO132" s="1277">
        <f t="shared" ref="AO132:AO141" si="71">+AK132/$AN$1*$AO$1</f>
        <v>837092</v>
      </c>
      <c r="AV132" s="1276" t="s">
        <v>509</v>
      </c>
      <c r="AW132" s="1277">
        <v>112749000</v>
      </c>
      <c r="AX132" s="1435">
        <v>23046545</v>
      </c>
      <c r="AY132" s="1435">
        <v>66227574</v>
      </c>
      <c r="AZ132" s="1435">
        <v>46521426</v>
      </c>
      <c r="BA132" s="1278">
        <f t="shared" ref="BA132:BA159" si="72">+AW132/$BC$1*$BD$1</f>
        <v>112749</v>
      </c>
      <c r="BB132" s="1278">
        <f t="shared" ref="BB132:BB159" si="73">+AX132/$BC$1*$BD$1</f>
        <v>23046.544999999998</v>
      </c>
      <c r="BC132" s="1278">
        <f t="shared" ref="BC132:BC159" si="74">+AY132/$BC$1*$BD$1</f>
        <v>66227.573999999993</v>
      </c>
      <c r="BD132" s="1278">
        <f t="shared" ref="BD132:BD159" si="75">+AZ132/$BC$1*$BD$1</f>
        <v>46521.425999999999</v>
      </c>
      <c r="BK132" s="1276" t="s">
        <v>1010</v>
      </c>
      <c r="BL132" s="1277">
        <v>400000000</v>
      </c>
      <c r="BM132" s="1277">
        <v>0</v>
      </c>
      <c r="BN132" s="1277">
        <v>0</v>
      </c>
      <c r="BO132" s="1277">
        <v>400000000</v>
      </c>
      <c r="BP132" s="1277">
        <f t="shared" ref="BP132:BP143" si="76">+BL132/$BR$1*$BS$1</f>
        <v>400000</v>
      </c>
      <c r="BQ132" s="1277">
        <f t="shared" ref="BQ132:BQ143" si="77">+BM132/$BR$1*$BS$1</f>
        <v>0</v>
      </c>
      <c r="BR132" s="1277">
        <f t="shared" ref="BR132:BR143" si="78">+BN132/$BR$1*$BS$1</f>
        <v>0</v>
      </c>
      <c r="BS132" s="1277">
        <f t="shared" ref="BS132:BS143" si="79">+BO132/$BR$1*$BS$1</f>
        <v>400000</v>
      </c>
      <c r="BZ132" s="1276" t="s">
        <v>1010</v>
      </c>
      <c r="CA132" s="1277">
        <v>400000000</v>
      </c>
      <c r="CB132" s="1277">
        <v>0</v>
      </c>
      <c r="CC132" s="1277">
        <v>0</v>
      </c>
      <c r="CD132" s="1277">
        <v>400000000</v>
      </c>
      <c r="CE132" s="1277">
        <f t="shared" ref="CE132:CE142" si="80">+CA132/$CG$1*$CH$1</f>
        <v>400000</v>
      </c>
      <c r="CF132" s="1277">
        <f t="shared" ref="CF132:CF143" si="81">+CB132/$CG$1*$CH$1</f>
        <v>0</v>
      </c>
      <c r="CG132" s="1277">
        <f t="shared" ref="CG132:CG143" si="82">+CC132/$CG$1*$CH$1</f>
        <v>0</v>
      </c>
      <c r="CH132" s="1277">
        <f t="shared" ref="CH132:CH143" si="83">+CD132/$CG$1*$CH$1</f>
        <v>400000</v>
      </c>
    </row>
    <row r="133" spans="1:86" ht="15" x14ac:dyDescent="0.35">
      <c r="A133" s="922" t="s">
        <v>433</v>
      </c>
      <c r="B133" s="923" t="s">
        <v>871</v>
      </c>
      <c r="C133" s="924">
        <v>0</v>
      </c>
      <c r="D133" s="924">
        <v>0</v>
      </c>
      <c r="E133" s="924">
        <v>0</v>
      </c>
      <c r="F133" s="924">
        <v>0</v>
      </c>
      <c r="G133" s="924">
        <v>0</v>
      </c>
      <c r="H133" s="925">
        <f t="shared" si="60"/>
        <v>0</v>
      </c>
      <c r="I133" s="925">
        <f t="shared" si="61"/>
        <v>0</v>
      </c>
      <c r="J133" s="925">
        <f t="shared" si="62"/>
        <v>0</v>
      </c>
      <c r="K133" s="925">
        <f t="shared" si="63"/>
        <v>0</v>
      </c>
      <c r="S133" s="923" t="s">
        <v>920</v>
      </c>
      <c r="T133" s="924">
        <v>100000000</v>
      </c>
      <c r="U133" s="924">
        <v>0</v>
      </c>
      <c r="V133" s="924">
        <v>0</v>
      </c>
      <c r="W133" s="924">
        <v>100000000</v>
      </c>
      <c r="X133" s="984">
        <f t="shared" si="64"/>
        <v>100000</v>
      </c>
      <c r="Y133" s="984">
        <f t="shared" si="65"/>
        <v>0</v>
      </c>
      <c r="Z133" s="984">
        <f t="shared" si="66"/>
        <v>0</v>
      </c>
      <c r="AA133" s="984">
        <f t="shared" si="67"/>
        <v>100000</v>
      </c>
      <c r="AG133" s="1300" t="s">
        <v>1011</v>
      </c>
      <c r="AH133" s="1301">
        <v>468334000</v>
      </c>
      <c r="AI133" s="1301">
        <v>0</v>
      </c>
      <c r="AJ133" s="1301">
        <v>0</v>
      </c>
      <c r="AK133" s="1301">
        <v>468334000</v>
      </c>
      <c r="AL133" s="1301">
        <f t="shared" si="68"/>
        <v>468334</v>
      </c>
      <c r="AM133" s="1301">
        <f t="shared" si="69"/>
        <v>0</v>
      </c>
      <c r="AN133" s="1301">
        <f t="shared" si="70"/>
        <v>0</v>
      </c>
      <c r="AO133" s="1301">
        <f t="shared" si="71"/>
        <v>468334</v>
      </c>
      <c r="AV133" s="1276" t="s">
        <v>476</v>
      </c>
      <c r="AW133" s="1277">
        <v>837092000</v>
      </c>
      <c r="AX133" s="1435">
        <v>0</v>
      </c>
      <c r="AY133" s="1435">
        <v>0</v>
      </c>
      <c r="AZ133" s="1435">
        <v>837092000</v>
      </c>
      <c r="BA133" s="1278">
        <f t="shared" si="72"/>
        <v>837092</v>
      </c>
      <c r="BB133" s="1278">
        <f t="shared" si="73"/>
        <v>0</v>
      </c>
      <c r="BC133" s="1278">
        <f t="shared" si="74"/>
        <v>0</v>
      </c>
      <c r="BD133" s="1278">
        <f t="shared" si="75"/>
        <v>837092</v>
      </c>
      <c r="BK133" s="1276" t="s">
        <v>509</v>
      </c>
      <c r="BL133" s="1277">
        <v>112749000</v>
      </c>
      <c r="BM133" s="1277">
        <v>28393586</v>
      </c>
      <c r="BN133" s="1277">
        <v>66227574</v>
      </c>
      <c r="BO133" s="1277">
        <v>46521426</v>
      </c>
      <c r="BP133" s="1277">
        <f t="shared" si="76"/>
        <v>112749</v>
      </c>
      <c r="BQ133" s="1277">
        <f t="shared" si="77"/>
        <v>28393.585999999999</v>
      </c>
      <c r="BR133" s="1277">
        <f t="shared" si="78"/>
        <v>66227.573999999993</v>
      </c>
      <c r="BS133" s="1277">
        <f t="shared" si="79"/>
        <v>46521.425999999999</v>
      </c>
      <c r="BZ133" s="1276" t="s">
        <v>509</v>
      </c>
      <c r="CA133" s="1277">
        <v>112749000</v>
      </c>
      <c r="CB133" s="1277">
        <v>34181869</v>
      </c>
      <c r="CC133" s="1277">
        <v>66227574</v>
      </c>
      <c r="CD133" s="1277">
        <v>46521426</v>
      </c>
      <c r="CE133" s="1277">
        <f t="shared" si="80"/>
        <v>112749</v>
      </c>
      <c r="CF133" s="1277">
        <f t="shared" si="81"/>
        <v>34181.868999999999</v>
      </c>
      <c r="CG133" s="1277">
        <f t="shared" si="82"/>
        <v>66227.573999999993</v>
      </c>
      <c r="CH133" s="1277">
        <f t="shared" si="83"/>
        <v>46521.425999999999</v>
      </c>
    </row>
    <row r="134" spans="1:86" ht="15" x14ac:dyDescent="0.35">
      <c r="A134" s="922" t="s">
        <v>974</v>
      </c>
      <c r="B134" s="923" t="s">
        <v>872</v>
      </c>
      <c r="C134" s="924">
        <v>0</v>
      </c>
      <c r="D134" s="924">
        <v>0</v>
      </c>
      <c r="E134" s="924">
        <v>0</v>
      </c>
      <c r="F134" s="924">
        <v>0</v>
      </c>
      <c r="G134" s="924">
        <v>0</v>
      </c>
      <c r="H134" s="925">
        <f t="shared" si="60"/>
        <v>0</v>
      </c>
      <c r="I134" s="925">
        <f t="shared" si="61"/>
        <v>0</v>
      </c>
      <c r="J134" s="925">
        <f t="shared" si="62"/>
        <v>0</v>
      </c>
      <c r="K134" s="925">
        <f t="shared" si="63"/>
        <v>0</v>
      </c>
      <c r="S134" s="923" t="s">
        <v>590</v>
      </c>
      <c r="T134" s="924">
        <v>262003000</v>
      </c>
      <c r="U134" s="924">
        <v>34710474</v>
      </c>
      <c r="V134" s="924">
        <v>43018224</v>
      </c>
      <c r="W134" s="924">
        <v>218984776</v>
      </c>
      <c r="X134" s="984">
        <f t="shared" si="64"/>
        <v>262003</v>
      </c>
      <c r="Y134" s="984">
        <f t="shared" si="65"/>
        <v>34710.474000000002</v>
      </c>
      <c r="Z134" s="984">
        <f t="shared" si="66"/>
        <v>43018.224000000002</v>
      </c>
      <c r="AA134" s="984">
        <f t="shared" si="67"/>
        <v>218984.77600000001</v>
      </c>
      <c r="AG134" s="1276" t="s">
        <v>589</v>
      </c>
      <c r="AH134" s="1277">
        <v>108758000</v>
      </c>
      <c r="AI134" s="1277">
        <v>0</v>
      </c>
      <c r="AJ134" s="1277">
        <v>0</v>
      </c>
      <c r="AK134" s="1277">
        <v>108758000</v>
      </c>
      <c r="AL134" s="1277">
        <f t="shared" si="68"/>
        <v>108758</v>
      </c>
      <c r="AM134" s="1277">
        <f t="shared" si="69"/>
        <v>0</v>
      </c>
      <c r="AN134" s="1277">
        <f t="shared" si="70"/>
        <v>0</v>
      </c>
      <c r="AO134" s="1277">
        <f t="shared" si="71"/>
        <v>108758</v>
      </c>
      <c r="AV134" s="1276" t="s">
        <v>1011</v>
      </c>
      <c r="AW134" s="1277">
        <v>468334000</v>
      </c>
      <c r="AX134" s="1435">
        <v>0</v>
      </c>
      <c r="AY134" s="1435">
        <v>0</v>
      </c>
      <c r="AZ134" s="1435">
        <v>468334000</v>
      </c>
      <c r="BA134" s="1278">
        <f t="shared" si="72"/>
        <v>468334</v>
      </c>
      <c r="BB134" s="1278">
        <f t="shared" si="73"/>
        <v>0</v>
      </c>
      <c r="BC134" s="1278">
        <f t="shared" si="74"/>
        <v>0</v>
      </c>
      <c r="BD134" s="1278">
        <f t="shared" si="75"/>
        <v>468334</v>
      </c>
      <c r="BK134" s="1276" t="s">
        <v>476</v>
      </c>
      <c r="BL134" s="1277">
        <v>837092000</v>
      </c>
      <c r="BM134" s="1277">
        <v>0</v>
      </c>
      <c r="BN134" s="1277">
        <v>0</v>
      </c>
      <c r="BO134" s="1277">
        <v>837092000</v>
      </c>
      <c r="BP134" s="1277">
        <f t="shared" si="76"/>
        <v>837092</v>
      </c>
      <c r="BQ134" s="1277">
        <f t="shared" si="77"/>
        <v>0</v>
      </c>
      <c r="BR134" s="1277">
        <f t="shared" si="78"/>
        <v>0</v>
      </c>
      <c r="BS134" s="1277">
        <f t="shared" si="79"/>
        <v>837092</v>
      </c>
      <c r="BZ134" s="1276" t="s">
        <v>476</v>
      </c>
      <c r="CA134" s="1277">
        <v>837092000</v>
      </c>
      <c r="CB134" s="1277">
        <v>260000000</v>
      </c>
      <c r="CC134" s="1277">
        <v>260000000</v>
      </c>
      <c r="CD134" s="1277">
        <v>577092000</v>
      </c>
      <c r="CE134" s="1277">
        <f t="shared" si="80"/>
        <v>837092</v>
      </c>
      <c r="CF134" s="1277">
        <f t="shared" si="81"/>
        <v>260000</v>
      </c>
      <c r="CG134" s="1277">
        <f t="shared" si="82"/>
        <v>260000</v>
      </c>
      <c r="CH134" s="1277">
        <f t="shared" si="83"/>
        <v>577092</v>
      </c>
    </row>
    <row r="135" spans="1:86" s="1309" customFormat="1" ht="15" x14ac:dyDescent="0.35">
      <c r="A135" s="1305" t="s">
        <v>433</v>
      </c>
      <c r="B135" s="1306" t="s">
        <v>590</v>
      </c>
      <c r="C135" s="1307">
        <v>262003000</v>
      </c>
      <c r="D135" s="1307">
        <v>262003000</v>
      </c>
      <c r="E135" s="1307">
        <v>20561625</v>
      </c>
      <c r="F135" s="1307">
        <v>241441375</v>
      </c>
      <c r="G135" s="1307">
        <v>4153875</v>
      </c>
      <c r="H135" s="1308">
        <f t="shared" si="60"/>
        <v>262003</v>
      </c>
      <c r="I135" s="1308">
        <f t="shared" si="61"/>
        <v>20561.625</v>
      </c>
      <c r="J135" s="1308">
        <f t="shared" si="62"/>
        <v>241441.375</v>
      </c>
      <c r="K135" s="1308">
        <f t="shared" si="63"/>
        <v>4153.875</v>
      </c>
      <c r="S135" s="1306" t="s">
        <v>811</v>
      </c>
      <c r="T135" s="1307">
        <v>33120000</v>
      </c>
      <c r="U135" s="1307">
        <v>22456599</v>
      </c>
      <c r="V135" s="1307">
        <v>22456599</v>
      </c>
      <c r="W135" s="1307">
        <v>10663401</v>
      </c>
      <c r="X135" s="1310">
        <f t="shared" si="64"/>
        <v>33120</v>
      </c>
      <c r="Y135" s="1310">
        <f t="shared" si="65"/>
        <v>22456.598999999998</v>
      </c>
      <c r="Z135" s="1310">
        <f t="shared" si="66"/>
        <v>22456.598999999998</v>
      </c>
      <c r="AA135" s="1310">
        <f t="shared" si="67"/>
        <v>10663.401</v>
      </c>
      <c r="AG135" s="1276" t="s">
        <v>1012</v>
      </c>
      <c r="AH135" s="1277">
        <v>260000000</v>
      </c>
      <c r="AI135" s="1277">
        <v>0</v>
      </c>
      <c r="AJ135" s="1277">
        <v>0</v>
      </c>
      <c r="AK135" s="1277">
        <v>260000000</v>
      </c>
      <c r="AL135" s="1277">
        <f t="shared" si="68"/>
        <v>260000</v>
      </c>
      <c r="AM135" s="1277">
        <f t="shared" si="69"/>
        <v>0</v>
      </c>
      <c r="AN135" s="1277">
        <f t="shared" si="70"/>
        <v>0</v>
      </c>
      <c r="AO135" s="1277">
        <f t="shared" si="71"/>
        <v>260000</v>
      </c>
      <c r="AV135" s="1276" t="s">
        <v>589</v>
      </c>
      <c r="AW135" s="1277">
        <v>108758000</v>
      </c>
      <c r="AX135" s="1435">
        <v>0</v>
      </c>
      <c r="AY135" s="1435">
        <v>0</v>
      </c>
      <c r="AZ135" s="1435">
        <v>108758000</v>
      </c>
      <c r="BA135" s="1278">
        <f t="shared" si="72"/>
        <v>108758</v>
      </c>
      <c r="BB135" s="1278">
        <f t="shared" si="73"/>
        <v>0</v>
      </c>
      <c r="BC135" s="1278">
        <f t="shared" si="74"/>
        <v>0</v>
      </c>
      <c r="BD135" s="1278">
        <f t="shared" si="75"/>
        <v>108758</v>
      </c>
      <c r="BK135" s="1276" t="s">
        <v>1011</v>
      </c>
      <c r="BL135" s="1277">
        <v>468334000</v>
      </c>
      <c r="BM135" s="1277">
        <v>0</v>
      </c>
      <c r="BN135" s="1277">
        <v>0</v>
      </c>
      <c r="BO135" s="1277">
        <v>468334000</v>
      </c>
      <c r="BP135" s="1277">
        <f t="shared" si="76"/>
        <v>468334</v>
      </c>
      <c r="BQ135" s="1277">
        <f t="shared" si="77"/>
        <v>0</v>
      </c>
      <c r="BR135" s="1277">
        <f t="shared" si="78"/>
        <v>0</v>
      </c>
      <c r="BS135" s="1277">
        <f t="shared" si="79"/>
        <v>468334</v>
      </c>
      <c r="BX135" s="1586"/>
      <c r="BZ135" s="1276" t="s">
        <v>1011</v>
      </c>
      <c r="CA135" s="1277">
        <v>468334000</v>
      </c>
      <c r="CB135" s="1277">
        <v>0</v>
      </c>
      <c r="CC135" s="1277">
        <v>0</v>
      </c>
      <c r="CD135" s="1277">
        <v>468334000</v>
      </c>
      <c r="CE135" s="1277">
        <f t="shared" si="80"/>
        <v>468334</v>
      </c>
      <c r="CF135" s="1277">
        <f t="shared" si="81"/>
        <v>0</v>
      </c>
      <c r="CG135" s="1277">
        <f t="shared" si="82"/>
        <v>0</v>
      </c>
      <c r="CH135" s="1277">
        <f t="shared" si="83"/>
        <v>468334</v>
      </c>
    </row>
    <row r="136" spans="1:86" ht="15" x14ac:dyDescent="0.35">
      <c r="A136" s="922" t="s">
        <v>974</v>
      </c>
      <c r="B136" s="923" t="s">
        <v>811</v>
      </c>
      <c r="C136" s="924">
        <v>33120000</v>
      </c>
      <c r="D136" s="924">
        <v>33120000</v>
      </c>
      <c r="E136" s="924">
        <v>0</v>
      </c>
      <c r="F136" s="924">
        <v>33120000</v>
      </c>
      <c r="G136" s="924">
        <v>0</v>
      </c>
      <c r="H136" s="925">
        <f t="shared" si="60"/>
        <v>33120</v>
      </c>
      <c r="I136" s="925">
        <f t="shared" si="61"/>
        <v>0</v>
      </c>
      <c r="J136" s="925">
        <f t="shared" si="62"/>
        <v>33120</v>
      </c>
      <c r="K136" s="925">
        <f t="shared" si="63"/>
        <v>0</v>
      </c>
      <c r="S136" s="923" t="s">
        <v>402</v>
      </c>
      <c r="T136" s="924">
        <v>228883000</v>
      </c>
      <c r="U136" s="924">
        <v>12253875</v>
      </c>
      <c r="V136" s="924">
        <v>20561625</v>
      </c>
      <c r="W136" s="924">
        <v>208321375</v>
      </c>
      <c r="X136" s="984">
        <f t="shared" si="64"/>
        <v>228883</v>
      </c>
      <c r="Y136" s="984">
        <f t="shared" si="65"/>
        <v>12253.875</v>
      </c>
      <c r="Z136" s="984">
        <f t="shared" si="66"/>
        <v>20561.625</v>
      </c>
      <c r="AA136" s="984">
        <f t="shared" si="67"/>
        <v>208321.375</v>
      </c>
      <c r="AG136" s="1276" t="s">
        <v>609</v>
      </c>
      <c r="AH136" s="1277">
        <v>171178000</v>
      </c>
      <c r="AI136" s="1277">
        <v>79116193</v>
      </c>
      <c r="AJ136" s="1277">
        <v>79213257</v>
      </c>
      <c r="AK136" s="1277">
        <v>91964743</v>
      </c>
      <c r="AL136" s="1277">
        <f t="shared" si="68"/>
        <v>171178</v>
      </c>
      <c r="AM136" s="1277">
        <f t="shared" si="69"/>
        <v>79116.192999999999</v>
      </c>
      <c r="AN136" s="1277">
        <f t="shared" si="70"/>
        <v>79213.256999999998</v>
      </c>
      <c r="AO136" s="1277">
        <f t="shared" si="71"/>
        <v>91964.743000000002</v>
      </c>
      <c r="AV136" s="1276" t="s">
        <v>1012</v>
      </c>
      <c r="AW136" s="1277">
        <v>260000000</v>
      </c>
      <c r="AX136" s="1435">
        <v>0</v>
      </c>
      <c r="AY136" s="1435">
        <v>0</v>
      </c>
      <c r="AZ136" s="1435">
        <v>260000000</v>
      </c>
      <c r="BA136" s="1278">
        <f t="shared" si="72"/>
        <v>260000</v>
      </c>
      <c r="BB136" s="1278">
        <f t="shared" si="73"/>
        <v>0</v>
      </c>
      <c r="BC136" s="1278">
        <f t="shared" si="74"/>
        <v>0</v>
      </c>
      <c r="BD136" s="1278">
        <f t="shared" si="75"/>
        <v>260000</v>
      </c>
      <c r="BK136" s="1276" t="s">
        <v>589</v>
      </c>
      <c r="BL136" s="1277">
        <v>108758000</v>
      </c>
      <c r="BM136" s="1277">
        <v>0</v>
      </c>
      <c r="BN136" s="1277">
        <v>0</v>
      </c>
      <c r="BO136" s="1277">
        <v>108758000</v>
      </c>
      <c r="BP136" s="1277">
        <f t="shared" si="76"/>
        <v>108758</v>
      </c>
      <c r="BQ136" s="1277">
        <f t="shared" si="77"/>
        <v>0</v>
      </c>
      <c r="BR136" s="1277">
        <f t="shared" si="78"/>
        <v>0</v>
      </c>
      <c r="BS136" s="1277">
        <f t="shared" si="79"/>
        <v>108758</v>
      </c>
      <c r="BZ136" s="1276" t="s">
        <v>589</v>
      </c>
      <c r="CA136" s="1277">
        <v>108758000</v>
      </c>
      <c r="CB136" s="1277">
        <v>0</v>
      </c>
      <c r="CC136" s="1277">
        <v>0</v>
      </c>
      <c r="CD136" s="1277">
        <v>108758000</v>
      </c>
      <c r="CE136" s="1277">
        <f t="shared" si="80"/>
        <v>108758</v>
      </c>
      <c r="CF136" s="1277">
        <f t="shared" si="81"/>
        <v>0</v>
      </c>
      <c r="CG136" s="1277">
        <f t="shared" si="82"/>
        <v>0</v>
      </c>
      <c r="CH136" s="1277">
        <f t="shared" si="83"/>
        <v>108758</v>
      </c>
    </row>
    <row r="137" spans="1:86" ht="15" x14ac:dyDescent="0.35">
      <c r="A137" s="922" t="s">
        <v>974</v>
      </c>
      <c r="B137" s="923" t="s">
        <v>402</v>
      </c>
      <c r="C137" s="924">
        <v>228883000</v>
      </c>
      <c r="D137" s="924">
        <v>228883000</v>
      </c>
      <c r="E137" s="924">
        <v>20561625</v>
      </c>
      <c r="F137" s="924">
        <v>208321375</v>
      </c>
      <c r="G137" s="924">
        <v>4153875</v>
      </c>
      <c r="H137" s="925">
        <f t="shared" si="60"/>
        <v>228883</v>
      </c>
      <c r="I137" s="925">
        <f t="shared" si="61"/>
        <v>20561.625</v>
      </c>
      <c r="J137" s="925">
        <f t="shared" si="62"/>
        <v>208321.375</v>
      </c>
      <c r="K137" s="925">
        <f t="shared" si="63"/>
        <v>4153.875</v>
      </c>
      <c r="S137" s="923" t="s">
        <v>592</v>
      </c>
      <c r="T137" s="924">
        <v>139738375</v>
      </c>
      <c r="U137" s="924">
        <v>8100000</v>
      </c>
      <c r="V137" s="924">
        <v>8100000</v>
      </c>
      <c r="W137" s="924">
        <v>131638375</v>
      </c>
      <c r="X137" s="984">
        <f t="shared" si="64"/>
        <v>139738.375</v>
      </c>
      <c r="Y137" s="984">
        <f t="shared" si="65"/>
        <v>8100</v>
      </c>
      <c r="Z137" s="984">
        <f t="shared" si="66"/>
        <v>8100</v>
      </c>
      <c r="AA137" s="984">
        <f t="shared" si="67"/>
        <v>131638.375</v>
      </c>
      <c r="AG137" s="1276" t="s">
        <v>610</v>
      </c>
      <c r="AH137" s="1277">
        <v>171178000</v>
      </c>
      <c r="AI137" s="1277">
        <v>79116193</v>
      </c>
      <c r="AJ137" s="1277">
        <v>79213257</v>
      </c>
      <c r="AK137" s="1277">
        <v>91964743</v>
      </c>
      <c r="AL137" s="1277">
        <f t="shared" si="68"/>
        <v>171178</v>
      </c>
      <c r="AM137" s="1277">
        <f t="shared" si="69"/>
        <v>79116.192999999999</v>
      </c>
      <c r="AN137" s="1277">
        <f t="shared" si="70"/>
        <v>79213.256999999998</v>
      </c>
      <c r="AO137" s="1277">
        <f t="shared" si="71"/>
        <v>91964.743000000002</v>
      </c>
      <c r="AV137" s="1276" t="s">
        <v>609</v>
      </c>
      <c r="AW137" s="1277">
        <v>171178000</v>
      </c>
      <c r="AX137" s="1435">
        <v>106505547</v>
      </c>
      <c r="AY137" s="1435">
        <v>106602611</v>
      </c>
      <c r="AZ137" s="1435">
        <v>64575389</v>
      </c>
      <c r="BA137" s="1278">
        <f t="shared" si="72"/>
        <v>171178</v>
      </c>
      <c r="BB137" s="1278">
        <f t="shared" si="73"/>
        <v>106505.54700000001</v>
      </c>
      <c r="BC137" s="1278">
        <f t="shared" si="74"/>
        <v>106602.611</v>
      </c>
      <c r="BD137" s="1278">
        <f t="shared" si="75"/>
        <v>64575.389000000003</v>
      </c>
      <c r="BK137" s="1276" t="s">
        <v>1012</v>
      </c>
      <c r="BL137" s="1277">
        <v>260000000</v>
      </c>
      <c r="BM137" s="1277">
        <v>0</v>
      </c>
      <c r="BN137" s="1277">
        <v>0</v>
      </c>
      <c r="BO137" s="1277">
        <v>260000000</v>
      </c>
      <c r="BP137" s="1277">
        <f t="shared" si="76"/>
        <v>260000</v>
      </c>
      <c r="BQ137" s="1277">
        <f t="shared" si="77"/>
        <v>0</v>
      </c>
      <c r="BR137" s="1277">
        <f t="shared" si="78"/>
        <v>0</v>
      </c>
      <c r="BS137" s="1277">
        <f t="shared" si="79"/>
        <v>260000</v>
      </c>
      <c r="BZ137" s="1276" t="s">
        <v>1012</v>
      </c>
      <c r="CA137" s="1277">
        <v>260000000</v>
      </c>
      <c r="CB137" s="1277">
        <v>260000000</v>
      </c>
      <c r="CC137" s="1277">
        <v>260000000</v>
      </c>
      <c r="CD137" s="1277">
        <v>0</v>
      </c>
      <c r="CE137" s="1277">
        <f t="shared" si="80"/>
        <v>260000</v>
      </c>
      <c r="CF137" s="1277">
        <f t="shared" si="81"/>
        <v>260000</v>
      </c>
      <c r="CG137" s="1277">
        <f t="shared" si="82"/>
        <v>260000</v>
      </c>
      <c r="CH137" s="1277">
        <f t="shared" si="83"/>
        <v>0</v>
      </c>
    </row>
    <row r="138" spans="1:86" ht="15" x14ac:dyDescent="0.35">
      <c r="A138" s="922" t="s">
        <v>975</v>
      </c>
      <c r="B138" s="923" t="s">
        <v>592</v>
      </c>
      <c r="C138" s="924">
        <v>0</v>
      </c>
      <c r="D138" s="924">
        <v>139738375</v>
      </c>
      <c r="E138" s="924">
        <v>8100000</v>
      </c>
      <c r="F138" s="924">
        <v>131638375</v>
      </c>
      <c r="G138" s="924">
        <v>0</v>
      </c>
      <c r="H138" s="925">
        <f t="shared" si="60"/>
        <v>139738.375</v>
      </c>
      <c r="I138" s="925">
        <f t="shared" si="61"/>
        <v>8100</v>
      </c>
      <c r="J138" s="925">
        <f t="shared" si="62"/>
        <v>131638.375</v>
      </c>
      <c r="K138" s="925">
        <f t="shared" si="63"/>
        <v>0</v>
      </c>
      <c r="S138" s="923" t="s">
        <v>800</v>
      </c>
      <c r="T138" s="924">
        <v>89144625</v>
      </c>
      <c r="U138" s="924">
        <v>4153875</v>
      </c>
      <c r="V138" s="924">
        <v>12461625</v>
      </c>
      <c r="W138" s="924">
        <v>76683000</v>
      </c>
      <c r="X138" s="984">
        <f t="shared" si="64"/>
        <v>89144.625</v>
      </c>
      <c r="Y138" s="984">
        <f t="shared" si="65"/>
        <v>4153.875</v>
      </c>
      <c r="Z138" s="984">
        <f t="shared" si="66"/>
        <v>12461.625</v>
      </c>
      <c r="AA138" s="984">
        <f t="shared" si="67"/>
        <v>76683</v>
      </c>
      <c r="AG138" s="1276" t="s">
        <v>912</v>
      </c>
      <c r="AH138" s="1277">
        <v>71000000</v>
      </c>
      <c r="AI138" s="1277">
        <v>79116193</v>
      </c>
      <c r="AJ138" s="1277">
        <v>79116193</v>
      </c>
      <c r="AK138" s="1277">
        <v>-8116193</v>
      </c>
      <c r="AL138" s="1277">
        <f t="shared" si="68"/>
        <v>71000</v>
      </c>
      <c r="AM138" s="1277">
        <f t="shared" si="69"/>
        <v>79116.192999999999</v>
      </c>
      <c r="AN138" s="1277">
        <f t="shared" si="70"/>
        <v>79116.192999999999</v>
      </c>
      <c r="AO138" s="1277">
        <f t="shared" si="71"/>
        <v>-8116.1930000000002</v>
      </c>
      <c r="AV138" s="1276" t="s">
        <v>610</v>
      </c>
      <c r="AW138" s="1277">
        <v>171178000</v>
      </c>
      <c r="AX138" s="1435">
        <v>106505547</v>
      </c>
      <c r="AY138" s="1435">
        <v>106602611</v>
      </c>
      <c r="AZ138" s="1435">
        <v>64575389</v>
      </c>
      <c r="BA138" s="1278">
        <f t="shared" si="72"/>
        <v>171178</v>
      </c>
      <c r="BB138" s="1278">
        <f t="shared" si="73"/>
        <v>106505.54700000001</v>
      </c>
      <c r="BC138" s="1278">
        <f t="shared" si="74"/>
        <v>106602.611</v>
      </c>
      <c r="BD138" s="1278">
        <f t="shared" si="75"/>
        <v>64575.389000000003</v>
      </c>
      <c r="BK138" s="1276" t="s">
        <v>609</v>
      </c>
      <c r="BL138" s="1277">
        <v>171178000</v>
      </c>
      <c r="BM138" s="1277">
        <v>212985743</v>
      </c>
      <c r="BN138" s="1277">
        <v>213082807</v>
      </c>
      <c r="BO138" s="1277">
        <v>-41904807</v>
      </c>
      <c r="BP138" s="1277">
        <f t="shared" si="76"/>
        <v>171178</v>
      </c>
      <c r="BQ138" s="1277">
        <f t="shared" si="77"/>
        <v>212985.74299999999</v>
      </c>
      <c r="BR138" s="1277">
        <f t="shared" si="78"/>
        <v>213082.807</v>
      </c>
      <c r="BS138" s="1277">
        <f t="shared" si="79"/>
        <v>-41904.807000000001</v>
      </c>
      <c r="BZ138" s="1276" t="s">
        <v>609</v>
      </c>
      <c r="CA138" s="1277">
        <v>171178000</v>
      </c>
      <c r="CB138" s="1277">
        <v>240948039</v>
      </c>
      <c r="CC138" s="1277">
        <v>241045103</v>
      </c>
      <c r="CD138" s="1277">
        <v>-69867103</v>
      </c>
      <c r="CE138" s="1277">
        <f t="shared" si="80"/>
        <v>171178</v>
      </c>
      <c r="CF138" s="1277">
        <f t="shared" si="81"/>
        <v>240948.03899999999</v>
      </c>
      <c r="CG138" s="1277">
        <f t="shared" si="82"/>
        <v>241045.103</v>
      </c>
      <c r="CH138" s="1277">
        <f t="shared" si="83"/>
        <v>-69867.103000000003</v>
      </c>
    </row>
    <row r="139" spans="1:86" ht="15" x14ac:dyDescent="0.35">
      <c r="A139" s="922" t="s">
        <v>975</v>
      </c>
      <c r="B139" s="923" t="s">
        <v>800</v>
      </c>
      <c r="C139" s="924">
        <v>0</v>
      </c>
      <c r="D139" s="924">
        <v>89144625</v>
      </c>
      <c r="E139" s="924">
        <v>12461625</v>
      </c>
      <c r="F139" s="924">
        <v>76683000</v>
      </c>
      <c r="G139" s="924">
        <v>4153875</v>
      </c>
      <c r="H139" s="925">
        <f t="shared" si="60"/>
        <v>89144.625</v>
      </c>
      <c r="I139" s="925">
        <f t="shared" si="61"/>
        <v>12461.625</v>
      </c>
      <c r="J139" s="925">
        <f t="shared" si="62"/>
        <v>76683</v>
      </c>
      <c r="K139" s="925">
        <f t="shared" si="63"/>
        <v>4153.875</v>
      </c>
      <c r="S139" s="923" t="s">
        <v>966</v>
      </c>
      <c r="T139" s="924">
        <v>192052970000</v>
      </c>
      <c r="U139" s="924">
        <v>210102000</v>
      </c>
      <c r="V139" s="924">
        <v>1080957000</v>
      </c>
      <c r="W139" s="924">
        <v>190972013000</v>
      </c>
      <c r="X139" s="984">
        <f t="shared" si="64"/>
        <v>192052970</v>
      </c>
      <c r="Y139" s="984">
        <f t="shared" si="65"/>
        <v>210102</v>
      </c>
      <c r="Z139" s="984">
        <f t="shared" si="66"/>
        <v>1080957</v>
      </c>
      <c r="AA139" s="984">
        <f t="shared" si="67"/>
        <v>190972013</v>
      </c>
      <c r="AG139" s="1276" t="s">
        <v>918</v>
      </c>
      <c r="AH139" s="1277">
        <v>100000</v>
      </c>
      <c r="AI139" s="1277">
        <v>0</v>
      </c>
      <c r="AJ139" s="1277">
        <v>0</v>
      </c>
      <c r="AK139" s="1277">
        <v>100000</v>
      </c>
      <c r="AL139" s="1277">
        <f t="shared" si="68"/>
        <v>100</v>
      </c>
      <c r="AM139" s="1277">
        <f t="shared" si="69"/>
        <v>0</v>
      </c>
      <c r="AN139" s="1277">
        <f t="shared" si="70"/>
        <v>0</v>
      </c>
      <c r="AO139" s="1277">
        <f t="shared" si="71"/>
        <v>100</v>
      </c>
      <c r="AV139" s="1276" t="s">
        <v>912</v>
      </c>
      <c r="AW139" s="1277">
        <v>71000000</v>
      </c>
      <c r="AX139" s="1435">
        <v>106505547</v>
      </c>
      <c r="AY139" s="1435">
        <v>106505547</v>
      </c>
      <c r="AZ139" s="1435">
        <v>-35505547</v>
      </c>
      <c r="BA139" s="1278">
        <f t="shared" si="72"/>
        <v>71000</v>
      </c>
      <c r="BB139" s="1278">
        <f t="shared" si="73"/>
        <v>106505.54700000001</v>
      </c>
      <c r="BC139" s="1278">
        <f t="shared" si="74"/>
        <v>106505.54700000001</v>
      </c>
      <c r="BD139" s="1278">
        <f t="shared" si="75"/>
        <v>-35505.546999999999</v>
      </c>
      <c r="BK139" s="1276" t="s">
        <v>610</v>
      </c>
      <c r="BL139" s="1277">
        <v>171178000</v>
      </c>
      <c r="BM139" s="1277">
        <v>212985743</v>
      </c>
      <c r="BN139" s="1277">
        <v>213082807</v>
      </c>
      <c r="BO139" s="1277">
        <v>-41904807</v>
      </c>
      <c r="BP139" s="1277">
        <f t="shared" si="76"/>
        <v>171178</v>
      </c>
      <c r="BQ139" s="1277">
        <f t="shared" si="77"/>
        <v>212985.74299999999</v>
      </c>
      <c r="BR139" s="1277">
        <f t="shared" si="78"/>
        <v>213082.807</v>
      </c>
      <c r="BS139" s="1277">
        <f t="shared" si="79"/>
        <v>-41904.807000000001</v>
      </c>
      <c r="BZ139" s="1276" t="s">
        <v>610</v>
      </c>
      <c r="CA139" s="1277">
        <v>171178000</v>
      </c>
      <c r="CB139" s="1277">
        <v>240948039</v>
      </c>
      <c r="CC139" s="1277">
        <v>241045103</v>
      </c>
      <c r="CD139" s="1277">
        <v>-69867103</v>
      </c>
      <c r="CE139" s="1277">
        <f t="shared" si="80"/>
        <v>171178</v>
      </c>
      <c r="CF139" s="1277">
        <f t="shared" si="81"/>
        <v>240948.03899999999</v>
      </c>
      <c r="CG139" s="1277">
        <f t="shared" si="82"/>
        <v>241045.103</v>
      </c>
      <c r="CH139" s="1277">
        <f t="shared" si="83"/>
        <v>-69867.103000000003</v>
      </c>
    </row>
    <row r="140" spans="1:86" ht="15" x14ac:dyDescent="0.35">
      <c r="A140" s="922" t="s">
        <v>433</v>
      </c>
      <c r="B140" s="1121" t="s">
        <v>966</v>
      </c>
      <c r="C140" s="1122">
        <v>192052970000</v>
      </c>
      <c r="D140" s="1122">
        <v>0</v>
      </c>
      <c r="E140" s="1122">
        <v>0</v>
      </c>
      <c r="F140" s="1122">
        <v>0</v>
      </c>
      <c r="G140" s="1122">
        <v>0</v>
      </c>
      <c r="H140" s="1123">
        <f t="shared" si="60"/>
        <v>0</v>
      </c>
      <c r="I140" s="1123">
        <f t="shared" si="61"/>
        <v>0</v>
      </c>
      <c r="J140" s="1123">
        <f t="shared" si="62"/>
        <v>0</v>
      </c>
      <c r="K140" s="1123">
        <f t="shared" si="63"/>
        <v>0</v>
      </c>
      <c r="L140" s="1123">
        <f>+C140/$I$1*$J$1</f>
        <v>192052970</v>
      </c>
      <c r="S140" s="923" t="s">
        <v>967</v>
      </c>
      <c r="T140" s="924">
        <v>192052970000</v>
      </c>
      <c r="U140" s="924">
        <v>210102000</v>
      </c>
      <c r="V140" s="924">
        <v>1080957000</v>
      </c>
      <c r="W140" s="924">
        <v>190972013000</v>
      </c>
      <c r="X140" s="984">
        <f t="shared" si="64"/>
        <v>192052970</v>
      </c>
      <c r="Y140" s="984">
        <f t="shared" si="65"/>
        <v>210102</v>
      </c>
      <c r="Z140" s="984">
        <f t="shared" si="66"/>
        <v>1080957</v>
      </c>
      <c r="AA140" s="984">
        <f t="shared" si="67"/>
        <v>190972013</v>
      </c>
      <c r="AG140" s="1276" t="s">
        <v>919</v>
      </c>
      <c r="AH140" s="1277">
        <v>78000</v>
      </c>
      <c r="AI140" s="1277">
        <v>0</v>
      </c>
      <c r="AJ140" s="1277">
        <v>0</v>
      </c>
      <c r="AK140" s="1277">
        <v>78000</v>
      </c>
      <c r="AL140" s="1277">
        <f t="shared" si="68"/>
        <v>78</v>
      </c>
      <c r="AM140" s="1277">
        <f t="shared" si="69"/>
        <v>0</v>
      </c>
      <c r="AN140" s="1277">
        <f t="shared" si="70"/>
        <v>0</v>
      </c>
      <c r="AO140" s="1277">
        <f t="shared" si="71"/>
        <v>78</v>
      </c>
      <c r="AV140" s="1276" t="s">
        <v>918</v>
      </c>
      <c r="AW140" s="1277">
        <v>100000</v>
      </c>
      <c r="AX140" s="1435">
        <v>0</v>
      </c>
      <c r="AY140" s="1435">
        <v>0</v>
      </c>
      <c r="AZ140" s="1435">
        <v>100000</v>
      </c>
      <c r="BA140" s="1278">
        <f t="shared" si="72"/>
        <v>100</v>
      </c>
      <c r="BB140" s="1278">
        <f t="shared" si="73"/>
        <v>0</v>
      </c>
      <c r="BC140" s="1278">
        <f t="shared" si="74"/>
        <v>0</v>
      </c>
      <c r="BD140" s="1278">
        <f t="shared" si="75"/>
        <v>100</v>
      </c>
      <c r="BK140" s="1276" t="s">
        <v>912</v>
      </c>
      <c r="BL140" s="1277">
        <v>71000000</v>
      </c>
      <c r="BM140" s="1277">
        <v>212985743</v>
      </c>
      <c r="BN140" s="1277">
        <v>212985743</v>
      </c>
      <c r="BO140" s="1277">
        <v>-141985743</v>
      </c>
      <c r="BP140" s="1277">
        <f t="shared" si="76"/>
        <v>71000</v>
      </c>
      <c r="BQ140" s="1277">
        <f t="shared" si="77"/>
        <v>212985.74299999999</v>
      </c>
      <c r="BR140" s="1277">
        <f t="shared" si="78"/>
        <v>212985.74299999999</v>
      </c>
      <c r="BS140" s="1277">
        <f t="shared" si="79"/>
        <v>-141985.74299999999</v>
      </c>
      <c r="BZ140" s="1276" t="s">
        <v>912</v>
      </c>
      <c r="CA140" s="1277">
        <v>71000000</v>
      </c>
      <c r="CB140" s="1277">
        <v>240948039</v>
      </c>
      <c r="CC140" s="1277">
        <v>240948039</v>
      </c>
      <c r="CD140" s="1277">
        <v>-169948039</v>
      </c>
      <c r="CE140" s="1277">
        <f t="shared" si="80"/>
        <v>71000</v>
      </c>
      <c r="CF140" s="1277">
        <f t="shared" si="81"/>
        <v>240948.03899999999</v>
      </c>
      <c r="CG140" s="1277">
        <f t="shared" si="82"/>
        <v>240948.03899999999</v>
      </c>
      <c r="CH140" s="1277">
        <f t="shared" si="83"/>
        <v>-169948.03899999999</v>
      </c>
    </row>
    <row r="141" spans="1:86" ht="15" x14ac:dyDescent="0.35">
      <c r="A141" s="922" t="s">
        <v>974</v>
      </c>
      <c r="B141" s="1121" t="s">
        <v>967</v>
      </c>
      <c r="C141" s="1122">
        <v>192052970000</v>
      </c>
      <c r="D141" s="1122">
        <v>0</v>
      </c>
      <c r="E141" s="1122">
        <v>0</v>
      </c>
      <c r="F141" s="1122">
        <v>0</v>
      </c>
      <c r="G141" s="1122">
        <v>0</v>
      </c>
      <c r="H141" s="1123">
        <f t="shared" si="60"/>
        <v>0</v>
      </c>
      <c r="I141" s="1123">
        <f t="shared" si="61"/>
        <v>0</v>
      </c>
      <c r="J141" s="1123">
        <f t="shared" si="62"/>
        <v>0</v>
      </c>
      <c r="K141" s="1123">
        <f t="shared" si="63"/>
        <v>0</v>
      </c>
      <c r="L141" s="1123">
        <f>+C141/$I$1*$J$1</f>
        <v>192052970</v>
      </c>
      <c r="S141" s="923" t="s">
        <v>968</v>
      </c>
      <c r="T141" s="924">
        <v>192052970000</v>
      </c>
      <c r="U141" s="924">
        <v>210102000</v>
      </c>
      <c r="V141" s="924">
        <v>1080957000</v>
      </c>
      <c r="W141" s="924">
        <v>190972013000</v>
      </c>
      <c r="X141" s="984">
        <f t="shared" si="64"/>
        <v>192052970</v>
      </c>
      <c r="Y141" s="984">
        <f t="shared" si="65"/>
        <v>210102</v>
      </c>
      <c r="Z141" s="984">
        <f t="shared" si="66"/>
        <v>1080957</v>
      </c>
      <c r="AA141" s="984">
        <f t="shared" si="67"/>
        <v>190972013</v>
      </c>
      <c r="AG141" s="1276" t="s">
        <v>920</v>
      </c>
      <c r="AH141" s="1277">
        <v>100000000</v>
      </c>
      <c r="AI141" s="1277">
        <v>0</v>
      </c>
      <c r="AJ141" s="1277">
        <v>97064</v>
      </c>
      <c r="AK141" s="1277">
        <v>99902936</v>
      </c>
      <c r="AL141" s="1277">
        <f t="shared" si="68"/>
        <v>100000</v>
      </c>
      <c r="AM141" s="1277">
        <f t="shared" si="69"/>
        <v>0</v>
      </c>
      <c r="AN141" s="1277">
        <f t="shared" si="70"/>
        <v>97.063999999999993</v>
      </c>
      <c r="AO141" s="1277">
        <f t="shared" si="71"/>
        <v>99902.936000000002</v>
      </c>
      <c r="AV141" s="1276" t="s">
        <v>919</v>
      </c>
      <c r="AW141" s="1277">
        <v>78000</v>
      </c>
      <c r="AX141" s="1435">
        <v>0</v>
      </c>
      <c r="AY141" s="1435">
        <v>0</v>
      </c>
      <c r="AZ141" s="1435">
        <v>78000</v>
      </c>
      <c r="BA141" s="1278">
        <f t="shared" si="72"/>
        <v>78</v>
      </c>
      <c r="BB141" s="1278">
        <f t="shared" si="73"/>
        <v>0</v>
      </c>
      <c r="BC141" s="1278">
        <f t="shared" si="74"/>
        <v>0</v>
      </c>
      <c r="BD141" s="1278">
        <f t="shared" si="75"/>
        <v>78</v>
      </c>
      <c r="BK141" s="1276" t="s">
        <v>918</v>
      </c>
      <c r="BL141" s="1277">
        <v>100000</v>
      </c>
      <c r="BM141" s="1277">
        <v>0</v>
      </c>
      <c r="BN141" s="1277">
        <v>0</v>
      </c>
      <c r="BO141" s="1277">
        <v>100000</v>
      </c>
      <c r="BP141" s="1277">
        <f t="shared" si="76"/>
        <v>100</v>
      </c>
      <c r="BQ141" s="1277">
        <f t="shared" si="77"/>
        <v>0</v>
      </c>
      <c r="BR141" s="1277">
        <f t="shared" si="78"/>
        <v>0</v>
      </c>
      <c r="BS141" s="1277">
        <f t="shared" si="79"/>
        <v>100</v>
      </c>
      <c r="BZ141" s="1276" t="s">
        <v>918</v>
      </c>
      <c r="CA141" s="1277">
        <v>100000</v>
      </c>
      <c r="CB141" s="1277">
        <v>0</v>
      </c>
      <c r="CC141" s="1277">
        <v>0</v>
      </c>
      <c r="CD141" s="1277">
        <v>100000</v>
      </c>
      <c r="CE141" s="1277">
        <f t="shared" si="80"/>
        <v>100</v>
      </c>
      <c r="CF141" s="1277">
        <f t="shared" si="81"/>
        <v>0</v>
      </c>
      <c r="CG141" s="1277">
        <f t="shared" si="82"/>
        <v>0</v>
      </c>
      <c r="CH141" s="1277">
        <f t="shared" si="83"/>
        <v>100</v>
      </c>
    </row>
    <row r="142" spans="1:86" ht="15" x14ac:dyDescent="0.35">
      <c r="A142" s="922" t="s">
        <v>975</v>
      </c>
      <c r="B142" s="1121" t="s">
        <v>968</v>
      </c>
      <c r="C142" s="1122">
        <v>192052970000</v>
      </c>
      <c r="D142" s="1122">
        <v>0</v>
      </c>
      <c r="E142" s="1122">
        <v>0</v>
      </c>
      <c r="F142" s="1122">
        <v>0</v>
      </c>
      <c r="G142" s="1122">
        <v>0</v>
      </c>
      <c r="H142" s="1123">
        <f t="shared" si="60"/>
        <v>0</v>
      </c>
      <c r="I142" s="1123">
        <f t="shared" si="61"/>
        <v>0</v>
      </c>
      <c r="J142" s="1123">
        <f t="shared" si="62"/>
        <v>0</v>
      </c>
      <c r="K142" s="1123">
        <f t="shared" si="63"/>
        <v>0</v>
      </c>
      <c r="L142" s="1123">
        <f>+C142/$I$1*$J$1</f>
        <v>192052970</v>
      </c>
      <c r="S142" s="923" t="s">
        <v>403</v>
      </c>
      <c r="T142" s="924">
        <v>15249044100</v>
      </c>
      <c r="U142" s="924">
        <v>2063242961</v>
      </c>
      <c r="V142" s="924">
        <v>2063242961</v>
      </c>
      <c r="W142" s="924">
        <v>13185801139</v>
      </c>
      <c r="X142" s="984">
        <f t="shared" si="64"/>
        <v>15249044.1</v>
      </c>
      <c r="Y142" s="984">
        <f t="shared" si="65"/>
        <v>2063242.9609999999</v>
      </c>
      <c r="Z142" s="984">
        <f t="shared" si="66"/>
        <v>2063242.9609999999</v>
      </c>
      <c r="AA142" s="984">
        <f t="shared" si="67"/>
        <v>13185801.139</v>
      </c>
      <c r="AG142" s="1276" t="s">
        <v>590</v>
      </c>
      <c r="AH142" s="1277">
        <v>262003000</v>
      </c>
      <c r="AI142" s="1277">
        <v>34710474</v>
      </c>
      <c r="AJ142" s="1277">
        <v>43399024</v>
      </c>
      <c r="AK142" s="1277">
        <v>218603976</v>
      </c>
      <c r="AL142" s="1277">
        <f t="shared" ref="AL142:AL156" si="84">+AH142/$AN$1*$AO$1</f>
        <v>262003</v>
      </c>
      <c r="AM142" s="1277">
        <f t="shared" ref="AM142:AM156" si="85">+AI142/$AN$1*$AO$1</f>
        <v>34710.474000000002</v>
      </c>
      <c r="AN142" s="1277">
        <f t="shared" ref="AN142:AN156" si="86">+AJ142/$AN$1*$AO$1</f>
        <v>43399.023999999998</v>
      </c>
      <c r="AO142" s="1277">
        <f t="shared" ref="AO142:AO156" si="87">+AK142/$AN$1*$AO$1</f>
        <v>218603.976</v>
      </c>
      <c r="AV142" s="1276" t="s">
        <v>920</v>
      </c>
      <c r="AW142" s="1277">
        <v>100000000</v>
      </c>
      <c r="AX142" s="1435">
        <v>0</v>
      </c>
      <c r="AY142" s="1435">
        <v>97064</v>
      </c>
      <c r="AZ142" s="1435">
        <v>99902936</v>
      </c>
      <c r="BA142" s="1278">
        <f t="shared" si="72"/>
        <v>100000</v>
      </c>
      <c r="BB142" s="1278">
        <f t="shared" si="73"/>
        <v>0</v>
      </c>
      <c r="BC142" s="1278">
        <f t="shared" si="74"/>
        <v>97.063999999999993</v>
      </c>
      <c r="BD142" s="1278">
        <f t="shared" si="75"/>
        <v>99902.936000000002</v>
      </c>
      <c r="BK142" s="1276" t="s">
        <v>919</v>
      </c>
      <c r="BL142" s="1277">
        <v>78000</v>
      </c>
      <c r="BM142" s="1277">
        <v>0</v>
      </c>
      <c r="BN142" s="1277">
        <v>0</v>
      </c>
      <c r="BO142" s="1277">
        <v>78000</v>
      </c>
      <c r="BP142" s="1277">
        <f t="shared" si="76"/>
        <v>78</v>
      </c>
      <c r="BQ142" s="1277">
        <f t="shared" si="77"/>
        <v>0</v>
      </c>
      <c r="BR142" s="1277">
        <f t="shared" si="78"/>
        <v>0</v>
      </c>
      <c r="BS142" s="1277">
        <f t="shared" si="79"/>
        <v>78</v>
      </c>
      <c r="BZ142" s="1276" t="s">
        <v>919</v>
      </c>
      <c r="CA142" s="1277">
        <v>78000</v>
      </c>
      <c r="CB142" s="1277">
        <v>0</v>
      </c>
      <c r="CC142" s="1277">
        <v>0</v>
      </c>
      <c r="CD142" s="1277">
        <v>78000</v>
      </c>
      <c r="CE142" s="1277">
        <f t="shared" si="80"/>
        <v>78</v>
      </c>
      <c r="CF142" s="1277">
        <f t="shared" si="81"/>
        <v>0</v>
      </c>
      <c r="CG142" s="1277">
        <f t="shared" si="82"/>
        <v>0</v>
      </c>
      <c r="CH142" s="1277">
        <f t="shared" si="83"/>
        <v>78</v>
      </c>
    </row>
    <row r="143" spans="1:86" ht="15" x14ac:dyDescent="0.35">
      <c r="A143" s="922" t="s">
        <v>433</v>
      </c>
      <c r="B143" s="923" t="s">
        <v>403</v>
      </c>
      <c r="C143" s="924">
        <v>15249044100</v>
      </c>
      <c r="D143" s="924">
        <v>15249044100</v>
      </c>
      <c r="E143" s="924">
        <v>2063242961</v>
      </c>
      <c r="F143" s="924">
        <v>13185801139</v>
      </c>
      <c r="G143" s="924">
        <v>2063242961</v>
      </c>
      <c r="H143" s="925">
        <f t="shared" si="60"/>
        <v>15249044.1</v>
      </c>
      <c r="I143" s="925">
        <f t="shared" si="61"/>
        <v>2063242.9609999999</v>
      </c>
      <c r="J143" s="925">
        <f t="shared" si="62"/>
        <v>13185801.139</v>
      </c>
      <c r="K143" s="925">
        <f t="shared" si="63"/>
        <v>2063242.9609999999</v>
      </c>
      <c r="S143" s="923" t="s">
        <v>404</v>
      </c>
      <c r="T143" s="924">
        <v>12687731000</v>
      </c>
      <c r="U143" s="924">
        <v>0</v>
      </c>
      <c r="V143" s="924">
        <v>0</v>
      </c>
      <c r="W143" s="924">
        <v>12687731000</v>
      </c>
      <c r="X143" s="984">
        <f t="shared" si="64"/>
        <v>12687731</v>
      </c>
      <c r="Y143" s="984">
        <f t="shared" si="65"/>
        <v>0</v>
      </c>
      <c r="Z143" s="984">
        <f t="shared" si="66"/>
        <v>0</v>
      </c>
      <c r="AA143" s="984">
        <f t="shared" si="67"/>
        <v>12687731</v>
      </c>
      <c r="AG143" s="1276" t="s">
        <v>811</v>
      </c>
      <c r="AH143" s="1277">
        <v>33120000</v>
      </c>
      <c r="AI143" s="1277">
        <v>22456599</v>
      </c>
      <c r="AJ143" s="1277">
        <v>22456599</v>
      </c>
      <c r="AK143" s="1277">
        <v>10663401</v>
      </c>
      <c r="AL143" s="1277">
        <f t="shared" si="84"/>
        <v>33120</v>
      </c>
      <c r="AM143" s="1277">
        <f t="shared" si="85"/>
        <v>22456.598999999998</v>
      </c>
      <c r="AN143" s="1277">
        <f t="shared" si="86"/>
        <v>22456.598999999998</v>
      </c>
      <c r="AO143" s="1277">
        <f t="shared" si="87"/>
        <v>10663.401</v>
      </c>
      <c r="AV143" s="1276" t="s">
        <v>871</v>
      </c>
      <c r="AW143" s="1277">
        <v>0</v>
      </c>
      <c r="AX143" s="1435">
        <v>0</v>
      </c>
      <c r="AY143" s="1435">
        <v>0</v>
      </c>
      <c r="AZ143" s="1435">
        <v>0</v>
      </c>
      <c r="BA143" s="1278">
        <f t="shared" si="72"/>
        <v>0</v>
      </c>
      <c r="BB143" s="1278">
        <f t="shared" si="73"/>
        <v>0</v>
      </c>
      <c r="BC143" s="1278">
        <f t="shared" si="74"/>
        <v>0</v>
      </c>
      <c r="BD143" s="1278">
        <f t="shared" si="75"/>
        <v>0</v>
      </c>
      <c r="BK143" s="1276" t="s">
        <v>920</v>
      </c>
      <c r="BL143" s="1277">
        <v>100000000</v>
      </c>
      <c r="BM143" s="1277">
        <v>0</v>
      </c>
      <c r="BN143" s="1277">
        <v>97064</v>
      </c>
      <c r="BO143" s="1277">
        <v>99902936</v>
      </c>
      <c r="BP143" s="1277">
        <f t="shared" si="76"/>
        <v>100000</v>
      </c>
      <c r="BQ143" s="1277">
        <f t="shared" si="77"/>
        <v>0</v>
      </c>
      <c r="BR143" s="1277">
        <f t="shared" si="78"/>
        <v>97.063999999999993</v>
      </c>
      <c r="BS143" s="1277">
        <f t="shared" si="79"/>
        <v>99902.936000000002</v>
      </c>
      <c r="BZ143" s="1276" t="s">
        <v>920</v>
      </c>
      <c r="CA143" s="1277">
        <v>100000000</v>
      </c>
      <c r="CB143" s="1277">
        <v>0</v>
      </c>
      <c r="CC143" s="1277">
        <v>97064</v>
      </c>
      <c r="CD143" s="1277">
        <v>99902936</v>
      </c>
      <c r="CE143" s="1277">
        <f t="shared" ref="CE143:CE162" si="88">+CA143/$CG$1*$CH$1</f>
        <v>100000</v>
      </c>
      <c r="CF143" s="1277">
        <f t="shared" si="81"/>
        <v>0</v>
      </c>
      <c r="CG143" s="1277">
        <f t="shared" si="82"/>
        <v>97.063999999999993</v>
      </c>
      <c r="CH143" s="1277">
        <f t="shared" si="83"/>
        <v>99902.936000000002</v>
      </c>
    </row>
    <row r="144" spans="1:86" ht="15" x14ac:dyDescent="0.35">
      <c r="A144" s="922" t="s">
        <v>974</v>
      </c>
      <c r="B144" s="923" t="s">
        <v>404</v>
      </c>
      <c r="C144" s="924">
        <v>12687731000</v>
      </c>
      <c r="D144" s="924">
        <v>12687731000</v>
      </c>
      <c r="E144" s="924">
        <v>0</v>
      </c>
      <c r="F144" s="924">
        <v>12687731000</v>
      </c>
      <c r="G144" s="924">
        <v>0</v>
      </c>
      <c r="H144" s="925">
        <f t="shared" si="60"/>
        <v>12687731</v>
      </c>
      <c r="I144" s="925">
        <f t="shared" si="61"/>
        <v>0</v>
      </c>
      <c r="J144" s="925">
        <f t="shared" si="62"/>
        <v>12687731</v>
      </c>
      <c r="K144" s="925">
        <f t="shared" si="63"/>
        <v>0</v>
      </c>
      <c r="S144" s="923" t="s">
        <v>405</v>
      </c>
      <c r="T144" s="924">
        <v>12687731000</v>
      </c>
      <c r="U144" s="924">
        <v>0</v>
      </c>
      <c r="V144" s="924">
        <v>0</v>
      </c>
      <c r="W144" s="924">
        <v>12687731000</v>
      </c>
      <c r="X144" s="984">
        <f t="shared" si="64"/>
        <v>12687731</v>
      </c>
      <c r="Y144" s="984">
        <f t="shared" si="65"/>
        <v>0</v>
      </c>
      <c r="Z144" s="984">
        <f t="shared" si="66"/>
        <v>0</v>
      </c>
      <c r="AA144" s="984">
        <f t="shared" si="67"/>
        <v>12687731</v>
      </c>
      <c r="AG144" s="1276" t="s">
        <v>402</v>
      </c>
      <c r="AH144" s="1277">
        <v>228883000</v>
      </c>
      <c r="AI144" s="1277">
        <v>12253875</v>
      </c>
      <c r="AJ144" s="1277">
        <v>20942425</v>
      </c>
      <c r="AK144" s="1277">
        <v>207940575</v>
      </c>
      <c r="AL144" s="1277">
        <f t="shared" si="84"/>
        <v>228883</v>
      </c>
      <c r="AM144" s="1277">
        <f t="shared" si="85"/>
        <v>12253.875</v>
      </c>
      <c r="AN144" s="1277">
        <f t="shared" si="86"/>
        <v>20942.424999999999</v>
      </c>
      <c r="AO144" s="1277">
        <f t="shared" si="87"/>
        <v>207940.57500000001</v>
      </c>
      <c r="AV144" s="1276" t="s">
        <v>872</v>
      </c>
      <c r="AW144" s="1277">
        <v>0</v>
      </c>
      <c r="AX144" s="1435">
        <v>0</v>
      </c>
      <c r="AY144" s="1435">
        <v>0</v>
      </c>
      <c r="AZ144" s="1435">
        <v>0</v>
      </c>
      <c r="BA144" s="1278">
        <f t="shared" si="72"/>
        <v>0</v>
      </c>
      <c r="BB144" s="1278">
        <f t="shared" si="73"/>
        <v>0</v>
      </c>
      <c r="BC144" s="1278">
        <f t="shared" si="74"/>
        <v>0</v>
      </c>
      <c r="BD144" s="1278">
        <f t="shared" si="75"/>
        <v>0</v>
      </c>
      <c r="BK144" s="1276" t="s">
        <v>590</v>
      </c>
      <c r="BL144" s="1277">
        <v>306345000</v>
      </c>
      <c r="BM144" s="1277">
        <v>40906699</v>
      </c>
      <c r="BN144" s="1277">
        <v>97802514</v>
      </c>
      <c r="BO144" s="1277">
        <v>208542486</v>
      </c>
      <c r="BP144" s="1277">
        <f t="shared" ref="BP144:BP162" si="89">+BL144/$BR$1*$BS$1</f>
        <v>306345</v>
      </c>
      <c r="BQ144" s="1277">
        <f t="shared" ref="BQ144:BQ162" si="90">+BM144/$BR$1*$BS$1</f>
        <v>40906.699000000001</v>
      </c>
      <c r="BR144" s="1277">
        <f t="shared" ref="BR144:BR162" si="91">+BN144/$BR$1*$BS$1</f>
        <v>97802.513999999996</v>
      </c>
      <c r="BS144" s="1277">
        <f t="shared" ref="BS144:BS162" si="92">+BO144/$BR$1*$BS$1</f>
        <v>208542.486</v>
      </c>
      <c r="BZ144" s="1276" t="s">
        <v>590</v>
      </c>
      <c r="CA144" s="1277">
        <v>306345000</v>
      </c>
      <c r="CB144" s="1277">
        <v>43399024</v>
      </c>
      <c r="CC144" s="1277">
        <v>113177239</v>
      </c>
      <c r="CD144" s="1277">
        <v>193167761</v>
      </c>
      <c r="CE144" s="1277">
        <f t="shared" si="88"/>
        <v>306345</v>
      </c>
      <c r="CF144" s="1277">
        <f t="shared" ref="CF144:CF162" si="93">+CB144/$CG$1*$CH$1</f>
        <v>43399.023999999998</v>
      </c>
      <c r="CG144" s="1277">
        <f t="shared" ref="CG144:CG162" si="94">+CC144/$CG$1*$CH$1</f>
        <v>113177.239</v>
      </c>
      <c r="CH144" s="1277">
        <f t="shared" ref="CH144:CH162" si="95">+CD144/$CG$1*$CH$1</f>
        <v>193167.761</v>
      </c>
    </row>
    <row r="145" spans="1:86" ht="15" x14ac:dyDescent="0.35">
      <c r="A145" s="922" t="s">
        <v>975</v>
      </c>
      <c r="B145" s="923" t="s">
        <v>405</v>
      </c>
      <c r="C145" s="924">
        <v>0</v>
      </c>
      <c r="D145" s="924">
        <v>12687731000</v>
      </c>
      <c r="E145" s="924">
        <v>0</v>
      </c>
      <c r="F145" s="924">
        <v>12687731000</v>
      </c>
      <c r="G145" s="924">
        <v>0</v>
      </c>
      <c r="H145" s="925">
        <f t="shared" si="60"/>
        <v>12687731</v>
      </c>
      <c r="I145" s="925">
        <f t="shared" si="61"/>
        <v>0</v>
      </c>
      <c r="J145" s="925">
        <f t="shared" si="62"/>
        <v>12687731</v>
      </c>
      <c r="K145" s="925">
        <f t="shared" si="63"/>
        <v>0</v>
      </c>
      <c r="S145" s="923" t="s">
        <v>406</v>
      </c>
      <c r="T145" s="924">
        <v>2561303000</v>
      </c>
      <c r="U145" s="924">
        <v>977650647</v>
      </c>
      <c r="V145" s="924">
        <v>977650647</v>
      </c>
      <c r="W145" s="924">
        <v>1583652353</v>
      </c>
      <c r="X145" s="984">
        <f t="shared" si="64"/>
        <v>2561303</v>
      </c>
      <c r="Y145" s="984">
        <f t="shared" si="65"/>
        <v>977650.647</v>
      </c>
      <c r="Z145" s="984">
        <f t="shared" si="66"/>
        <v>977650.647</v>
      </c>
      <c r="AA145" s="984">
        <f t="shared" si="67"/>
        <v>1583652.3529999999</v>
      </c>
      <c r="AG145" s="1276" t="s">
        <v>592</v>
      </c>
      <c r="AH145" s="1277">
        <v>139738375</v>
      </c>
      <c r="AI145" s="1277">
        <v>8100000</v>
      </c>
      <c r="AJ145" s="1277">
        <v>8480800</v>
      </c>
      <c r="AK145" s="1277">
        <v>131257575</v>
      </c>
      <c r="AL145" s="1277">
        <f t="shared" si="84"/>
        <v>139738.375</v>
      </c>
      <c r="AM145" s="1277">
        <f t="shared" si="85"/>
        <v>8100</v>
      </c>
      <c r="AN145" s="1277">
        <f t="shared" si="86"/>
        <v>8480.7999999999993</v>
      </c>
      <c r="AO145" s="1277">
        <f t="shared" si="87"/>
        <v>131257.57500000001</v>
      </c>
      <c r="AV145" s="1276" t="s">
        <v>590</v>
      </c>
      <c r="AW145" s="1277">
        <v>262003000</v>
      </c>
      <c r="AX145" s="1435">
        <v>40906699</v>
      </c>
      <c r="AY145" s="1435">
        <v>47811524</v>
      </c>
      <c r="AZ145" s="1435">
        <v>214191476</v>
      </c>
      <c r="BA145" s="1278">
        <f t="shared" si="72"/>
        <v>262003</v>
      </c>
      <c r="BB145" s="1278">
        <f t="shared" si="73"/>
        <v>40906.699000000001</v>
      </c>
      <c r="BC145" s="1278">
        <f t="shared" si="74"/>
        <v>47811.523999999998</v>
      </c>
      <c r="BD145" s="1278">
        <f t="shared" si="75"/>
        <v>214191.476</v>
      </c>
      <c r="BF145" s="1453"/>
      <c r="BK145" s="1276" t="s">
        <v>811</v>
      </c>
      <c r="BL145" s="1277">
        <v>22500000</v>
      </c>
      <c r="BM145" s="1277">
        <v>22456599</v>
      </c>
      <c r="BN145" s="1277">
        <v>22456599</v>
      </c>
      <c r="BO145" s="1277">
        <v>43401</v>
      </c>
      <c r="BP145" s="1277">
        <f t="shared" si="89"/>
        <v>22500</v>
      </c>
      <c r="BQ145" s="1277">
        <f t="shared" si="90"/>
        <v>22456.598999999998</v>
      </c>
      <c r="BR145" s="1277">
        <f t="shared" si="91"/>
        <v>22456.598999999998</v>
      </c>
      <c r="BS145" s="1277">
        <f t="shared" si="92"/>
        <v>43.401000000000003</v>
      </c>
      <c r="BZ145" s="1276" t="s">
        <v>811</v>
      </c>
      <c r="CA145" s="1277">
        <v>22500000</v>
      </c>
      <c r="CB145" s="1277">
        <v>22456599</v>
      </c>
      <c r="CC145" s="1277">
        <v>22456599</v>
      </c>
      <c r="CD145" s="1277">
        <v>43401</v>
      </c>
      <c r="CE145" s="1277">
        <f t="shared" si="88"/>
        <v>22500</v>
      </c>
      <c r="CF145" s="1277">
        <f t="shared" si="93"/>
        <v>22456.598999999998</v>
      </c>
      <c r="CG145" s="1277">
        <f t="shared" si="94"/>
        <v>22456.598999999998</v>
      </c>
      <c r="CH145" s="1277">
        <f t="shared" si="95"/>
        <v>43.401000000000003</v>
      </c>
    </row>
    <row r="146" spans="1:86" ht="15" x14ac:dyDescent="0.35">
      <c r="A146" s="922" t="s">
        <v>974</v>
      </c>
      <c r="B146" s="923" t="s">
        <v>406</v>
      </c>
      <c r="C146" s="924">
        <v>2561303000</v>
      </c>
      <c r="D146" s="924">
        <v>2561303000</v>
      </c>
      <c r="E146" s="924">
        <v>977650647</v>
      </c>
      <c r="F146" s="924">
        <v>1583652353</v>
      </c>
      <c r="G146" s="924">
        <v>977650647</v>
      </c>
      <c r="H146" s="925">
        <f t="shared" si="60"/>
        <v>2561303</v>
      </c>
      <c r="I146" s="925">
        <f t="shared" si="61"/>
        <v>977650.647</v>
      </c>
      <c r="J146" s="925">
        <f t="shared" si="62"/>
        <v>1583652.3529999999</v>
      </c>
      <c r="K146" s="925">
        <f t="shared" si="63"/>
        <v>977650.647</v>
      </c>
      <c r="S146" s="923" t="s">
        <v>407</v>
      </c>
      <c r="T146" s="924">
        <v>2561303000</v>
      </c>
      <c r="U146" s="924">
        <v>977650647</v>
      </c>
      <c r="V146" s="924">
        <v>977650647</v>
      </c>
      <c r="W146" s="924">
        <v>1583652353</v>
      </c>
      <c r="X146" s="984">
        <f t="shared" si="64"/>
        <v>2561303</v>
      </c>
      <c r="Y146" s="984">
        <f t="shared" si="65"/>
        <v>977650.647</v>
      </c>
      <c r="Z146" s="984">
        <f t="shared" si="66"/>
        <v>977650.647</v>
      </c>
      <c r="AA146" s="984">
        <f t="shared" si="67"/>
        <v>1583652.3529999999</v>
      </c>
      <c r="AG146" s="1276" t="s">
        <v>800</v>
      </c>
      <c r="AH146" s="1277">
        <v>89144625</v>
      </c>
      <c r="AI146" s="1277">
        <v>4153875</v>
      </c>
      <c r="AJ146" s="1277">
        <v>12461625</v>
      </c>
      <c r="AK146" s="1277">
        <v>76683000</v>
      </c>
      <c r="AL146" s="1277">
        <f t="shared" si="84"/>
        <v>89144.625</v>
      </c>
      <c r="AM146" s="1277">
        <f t="shared" si="85"/>
        <v>4153.875</v>
      </c>
      <c r="AN146" s="1277">
        <f t="shared" si="86"/>
        <v>12461.625</v>
      </c>
      <c r="AO146" s="1277">
        <f t="shared" si="87"/>
        <v>76683</v>
      </c>
      <c r="AV146" s="1276" t="s">
        <v>811</v>
      </c>
      <c r="AW146" s="1277">
        <v>33120000</v>
      </c>
      <c r="AX146" s="1435">
        <v>22456599</v>
      </c>
      <c r="AY146" s="1435">
        <v>22456599</v>
      </c>
      <c r="AZ146" s="1435">
        <v>10663401</v>
      </c>
      <c r="BA146" s="1278">
        <f t="shared" si="72"/>
        <v>33120</v>
      </c>
      <c r="BB146" s="1278">
        <f t="shared" si="73"/>
        <v>22456.598999999998</v>
      </c>
      <c r="BC146" s="1278">
        <f t="shared" si="74"/>
        <v>22456.598999999998</v>
      </c>
      <c r="BD146" s="1278">
        <f t="shared" si="75"/>
        <v>10663.401</v>
      </c>
      <c r="BF146" s="1453"/>
      <c r="BK146" s="1276" t="s">
        <v>873</v>
      </c>
      <c r="BL146" s="1277">
        <v>21000000</v>
      </c>
      <c r="BM146" s="1277">
        <v>0</v>
      </c>
      <c r="BN146" s="1277">
        <v>0</v>
      </c>
      <c r="BO146" s="1277">
        <v>21000000</v>
      </c>
      <c r="BP146" s="1277">
        <f t="shared" si="89"/>
        <v>21000</v>
      </c>
      <c r="BQ146" s="1277">
        <f t="shared" si="90"/>
        <v>0</v>
      </c>
      <c r="BR146" s="1277">
        <f t="shared" si="91"/>
        <v>0</v>
      </c>
      <c r="BS146" s="1277">
        <f t="shared" si="92"/>
        <v>21000</v>
      </c>
      <c r="BZ146" s="1276" t="s">
        <v>873</v>
      </c>
      <c r="CA146" s="1277">
        <v>21000000</v>
      </c>
      <c r="CB146" s="1277">
        <v>0</v>
      </c>
      <c r="CC146" s="1277">
        <v>226100</v>
      </c>
      <c r="CD146" s="1277">
        <v>20773900</v>
      </c>
      <c r="CE146" s="1277">
        <f t="shared" si="88"/>
        <v>21000</v>
      </c>
      <c r="CF146" s="1277">
        <f t="shared" si="93"/>
        <v>0</v>
      </c>
      <c r="CG146" s="1277">
        <f t="shared" si="94"/>
        <v>226.1</v>
      </c>
      <c r="CH146" s="1277">
        <f t="shared" si="95"/>
        <v>20773.900000000001</v>
      </c>
    </row>
    <row r="147" spans="1:86" ht="15" x14ac:dyDescent="0.35">
      <c r="A147" s="922" t="s">
        <v>975</v>
      </c>
      <c r="B147" s="923" t="s">
        <v>407</v>
      </c>
      <c r="C147" s="924">
        <v>0</v>
      </c>
      <c r="D147" s="924">
        <v>2561303000</v>
      </c>
      <c r="E147" s="924">
        <v>977650647</v>
      </c>
      <c r="F147" s="924">
        <v>1583652353</v>
      </c>
      <c r="G147" s="924">
        <v>977650647</v>
      </c>
      <c r="H147" s="925">
        <f t="shared" si="60"/>
        <v>2561303</v>
      </c>
      <c r="I147" s="925">
        <f t="shared" si="61"/>
        <v>977650.647</v>
      </c>
      <c r="J147" s="925">
        <f t="shared" si="62"/>
        <v>1583652.3529999999</v>
      </c>
      <c r="K147" s="925">
        <f t="shared" si="63"/>
        <v>977650.647</v>
      </c>
      <c r="S147" s="923" t="s">
        <v>593</v>
      </c>
      <c r="T147" s="924">
        <v>2561303000</v>
      </c>
      <c r="U147" s="924">
        <v>977650647</v>
      </c>
      <c r="V147" s="924">
        <v>977650647</v>
      </c>
      <c r="W147" s="924">
        <v>1583652353</v>
      </c>
      <c r="X147" s="984">
        <f t="shared" si="64"/>
        <v>2561303</v>
      </c>
      <c r="Y147" s="984">
        <f t="shared" si="65"/>
        <v>977650.647</v>
      </c>
      <c r="Z147" s="984">
        <f t="shared" si="66"/>
        <v>977650.647</v>
      </c>
      <c r="AA147" s="984">
        <f t="shared" si="67"/>
        <v>1583652.3529999999</v>
      </c>
      <c r="AG147" s="1276" t="s">
        <v>966</v>
      </c>
      <c r="AH147" s="1277">
        <v>192052970000</v>
      </c>
      <c r="AI147" s="1277">
        <v>1003570000</v>
      </c>
      <c r="AJ147" s="1277">
        <v>1080957000</v>
      </c>
      <c r="AK147" s="1277">
        <v>190972013000</v>
      </c>
      <c r="AL147" s="1277">
        <f t="shared" si="84"/>
        <v>192052970</v>
      </c>
      <c r="AM147" s="1277">
        <f t="shared" si="85"/>
        <v>1003570</v>
      </c>
      <c r="AN147" s="1277">
        <f t="shared" si="86"/>
        <v>1080957</v>
      </c>
      <c r="AO147" s="1277">
        <f t="shared" si="87"/>
        <v>190972013</v>
      </c>
      <c r="AV147" s="1276" t="s">
        <v>402</v>
      </c>
      <c r="AW147" s="1277">
        <v>228883000</v>
      </c>
      <c r="AX147" s="1435">
        <v>18450100</v>
      </c>
      <c r="AY147" s="1435">
        <v>25354925</v>
      </c>
      <c r="AZ147" s="1435">
        <v>203528075</v>
      </c>
      <c r="BA147" s="1278">
        <f t="shared" si="72"/>
        <v>228883</v>
      </c>
      <c r="BB147" s="1278">
        <f t="shared" si="73"/>
        <v>18450.099999999999</v>
      </c>
      <c r="BC147" s="1278">
        <f t="shared" si="74"/>
        <v>25354.924999999999</v>
      </c>
      <c r="BD147" s="1278">
        <f t="shared" si="75"/>
        <v>203528.07500000001</v>
      </c>
      <c r="BK147" s="1276" t="s">
        <v>401</v>
      </c>
      <c r="BL147" s="1277">
        <v>41500000</v>
      </c>
      <c r="BM147" s="1277">
        <v>0</v>
      </c>
      <c r="BN147" s="1277">
        <v>35500000</v>
      </c>
      <c r="BO147" s="1277">
        <v>6000000</v>
      </c>
      <c r="BP147" s="1277">
        <f t="shared" si="89"/>
        <v>41500</v>
      </c>
      <c r="BQ147" s="1277">
        <f t="shared" si="90"/>
        <v>0</v>
      </c>
      <c r="BR147" s="1277">
        <f t="shared" si="91"/>
        <v>35500</v>
      </c>
      <c r="BS147" s="1277">
        <f t="shared" si="92"/>
        <v>6000</v>
      </c>
      <c r="BZ147" s="1276" t="s">
        <v>401</v>
      </c>
      <c r="CA147" s="1277">
        <v>41500000</v>
      </c>
      <c r="CB147" s="1277">
        <v>0</v>
      </c>
      <c r="CC147" s="1277">
        <v>37448625</v>
      </c>
      <c r="CD147" s="1277">
        <v>4051375</v>
      </c>
      <c r="CE147" s="1277">
        <f t="shared" si="88"/>
        <v>41500</v>
      </c>
      <c r="CF147" s="1277">
        <f t="shared" si="93"/>
        <v>0</v>
      </c>
      <c r="CG147" s="1277">
        <f t="shared" si="94"/>
        <v>37448.625</v>
      </c>
      <c r="CH147" s="1277">
        <f t="shared" si="95"/>
        <v>4051.375</v>
      </c>
    </row>
    <row r="148" spans="1:86" ht="15" x14ac:dyDescent="0.35">
      <c r="A148" s="922" t="s">
        <v>976</v>
      </c>
      <c r="B148" s="923" t="s">
        <v>593</v>
      </c>
      <c r="C148" s="924">
        <v>0</v>
      </c>
      <c r="D148" s="924">
        <v>2561303000</v>
      </c>
      <c r="E148" s="924">
        <v>977650647</v>
      </c>
      <c r="F148" s="924">
        <v>1583652353</v>
      </c>
      <c r="G148" s="924">
        <v>977650647</v>
      </c>
      <c r="H148" s="925">
        <f t="shared" si="60"/>
        <v>2561303</v>
      </c>
      <c r="I148" s="925">
        <f t="shared" si="61"/>
        <v>977650.647</v>
      </c>
      <c r="J148" s="925">
        <f t="shared" si="62"/>
        <v>1583652.3529999999</v>
      </c>
      <c r="K148" s="925">
        <f t="shared" si="63"/>
        <v>977650.647</v>
      </c>
      <c r="S148" s="923" t="s">
        <v>408</v>
      </c>
      <c r="T148" s="924">
        <v>10100</v>
      </c>
      <c r="U148" s="924">
        <v>1085592314</v>
      </c>
      <c r="V148" s="924">
        <v>1085592314</v>
      </c>
      <c r="W148" s="924">
        <v>-1085582214</v>
      </c>
      <c r="X148" s="984">
        <f t="shared" si="64"/>
        <v>10.1</v>
      </c>
      <c r="Y148" s="984">
        <f t="shared" si="65"/>
        <v>1085592.314</v>
      </c>
      <c r="Z148" s="984">
        <f t="shared" si="66"/>
        <v>1085592.314</v>
      </c>
      <c r="AA148" s="984">
        <f t="shared" si="67"/>
        <v>-1085582.2139999999</v>
      </c>
      <c r="AG148" s="1276" t="s">
        <v>967</v>
      </c>
      <c r="AH148" s="1277">
        <v>192052970000</v>
      </c>
      <c r="AI148" s="1277">
        <v>1003570000</v>
      </c>
      <c r="AJ148" s="1277">
        <v>1080957000</v>
      </c>
      <c r="AK148" s="1277">
        <v>190972013000</v>
      </c>
      <c r="AL148" s="1277">
        <f t="shared" si="84"/>
        <v>192052970</v>
      </c>
      <c r="AM148" s="1277">
        <f t="shared" si="85"/>
        <v>1003570</v>
      </c>
      <c r="AN148" s="1277">
        <f t="shared" si="86"/>
        <v>1080957</v>
      </c>
      <c r="AO148" s="1277">
        <f t="shared" si="87"/>
        <v>190972013</v>
      </c>
      <c r="AV148" s="1276" t="s">
        <v>592</v>
      </c>
      <c r="AW148" s="1277">
        <v>139738375</v>
      </c>
      <c r="AX148" s="1435">
        <v>8480800</v>
      </c>
      <c r="AY148" s="1435">
        <v>12893300</v>
      </c>
      <c r="AZ148" s="1435">
        <v>126845075</v>
      </c>
      <c r="BA148" s="1278">
        <f t="shared" si="72"/>
        <v>139738.375</v>
      </c>
      <c r="BB148" s="1278">
        <f t="shared" si="73"/>
        <v>8480.7999999999993</v>
      </c>
      <c r="BC148" s="1278">
        <f t="shared" si="74"/>
        <v>12893.3</v>
      </c>
      <c r="BD148" s="1278">
        <f t="shared" si="75"/>
        <v>126845.075</v>
      </c>
      <c r="BK148" s="1276" t="s">
        <v>591</v>
      </c>
      <c r="BL148" s="1277">
        <v>2000000</v>
      </c>
      <c r="BM148" s="1277">
        <v>0</v>
      </c>
      <c r="BN148" s="1277">
        <v>0</v>
      </c>
      <c r="BO148" s="1277">
        <v>2000000</v>
      </c>
      <c r="BP148" s="1277">
        <f t="shared" si="89"/>
        <v>2000</v>
      </c>
      <c r="BQ148" s="1277">
        <f t="shared" si="90"/>
        <v>0</v>
      </c>
      <c r="BR148" s="1277">
        <f t="shared" si="91"/>
        <v>0</v>
      </c>
      <c r="BS148" s="1277">
        <f t="shared" si="92"/>
        <v>2000</v>
      </c>
      <c r="BZ148" s="1276" t="s">
        <v>591</v>
      </c>
      <c r="CA148" s="1277">
        <v>2000000</v>
      </c>
      <c r="CB148" s="1277">
        <v>0</v>
      </c>
      <c r="CC148" s="1277">
        <v>1948625</v>
      </c>
      <c r="CD148" s="1277">
        <v>51375</v>
      </c>
      <c r="CE148" s="1277">
        <f t="shared" si="88"/>
        <v>2000</v>
      </c>
      <c r="CF148" s="1277">
        <f t="shared" si="93"/>
        <v>0</v>
      </c>
      <c r="CG148" s="1277">
        <f t="shared" si="94"/>
        <v>1948.625</v>
      </c>
      <c r="CH148" s="1277">
        <f t="shared" si="95"/>
        <v>51.375</v>
      </c>
    </row>
    <row r="149" spans="1:86" ht="15" x14ac:dyDescent="0.35">
      <c r="A149" s="922" t="s">
        <v>974</v>
      </c>
      <c r="B149" s="923" t="s">
        <v>408</v>
      </c>
      <c r="C149" s="924">
        <v>10100</v>
      </c>
      <c r="D149" s="924">
        <v>10100</v>
      </c>
      <c r="E149" s="924">
        <v>1085592314</v>
      </c>
      <c r="F149" s="924">
        <v>-1085582214</v>
      </c>
      <c r="G149" s="924">
        <v>1085592314</v>
      </c>
      <c r="H149" s="925">
        <f t="shared" si="60"/>
        <v>10.1</v>
      </c>
      <c r="I149" s="925">
        <f t="shared" si="61"/>
        <v>1085592.314</v>
      </c>
      <c r="J149" s="925">
        <f t="shared" si="62"/>
        <v>-1085582.2139999999</v>
      </c>
      <c r="K149" s="925">
        <f t="shared" si="63"/>
        <v>1085592.314</v>
      </c>
      <c r="T149" s="923"/>
      <c r="V149" s="924"/>
      <c r="W149" s="924"/>
      <c r="AG149" s="1276" t="s">
        <v>968</v>
      </c>
      <c r="AH149" s="1277">
        <v>192052970000</v>
      </c>
      <c r="AI149" s="1277">
        <v>1003570000</v>
      </c>
      <c r="AJ149" s="1277">
        <v>1080957000</v>
      </c>
      <c r="AK149" s="1277">
        <v>190972013000</v>
      </c>
      <c r="AL149" s="1277">
        <f t="shared" si="84"/>
        <v>192052970</v>
      </c>
      <c r="AM149" s="1277">
        <f t="shared" si="85"/>
        <v>1003570</v>
      </c>
      <c r="AN149" s="1277">
        <f t="shared" si="86"/>
        <v>1080957</v>
      </c>
      <c r="AO149" s="1277">
        <f t="shared" si="87"/>
        <v>190972013</v>
      </c>
      <c r="AV149" s="1276" t="s">
        <v>800</v>
      </c>
      <c r="AW149" s="1277">
        <v>89144625</v>
      </c>
      <c r="AX149" s="1435">
        <v>9969300</v>
      </c>
      <c r="AY149" s="1435">
        <v>12461625</v>
      </c>
      <c r="AZ149" s="1435">
        <v>76683000</v>
      </c>
      <c r="BA149" s="1278">
        <f t="shared" si="72"/>
        <v>89144.625</v>
      </c>
      <c r="BB149" s="1278">
        <f t="shared" si="73"/>
        <v>9969.2999999999993</v>
      </c>
      <c r="BC149" s="1278">
        <f t="shared" si="74"/>
        <v>12461.625</v>
      </c>
      <c r="BD149" s="1278">
        <f t="shared" si="75"/>
        <v>76683</v>
      </c>
      <c r="BK149" s="1276" t="s">
        <v>1038</v>
      </c>
      <c r="BL149" s="1277">
        <v>39500000</v>
      </c>
      <c r="BM149" s="1277">
        <v>0</v>
      </c>
      <c r="BN149" s="1277">
        <v>35500000</v>
      </c>
      <c r="BO149" s="1277">
        <v>4000000</v>
      </c>
      <c r="BP149" s="1277">
        <f t="shared" si="89"/>
        <v>39500</v>
      </c>
      <c r="BQ149" s="1277">
        <f t="shared" si="90"/>
        <v>0</v>
      </c>
      <c r="BR149" s="1277">
        <f t="shared" si="91"/>
        <v>35500</v>
      </c>
      <c r="BS149" s="1277">
        <f t="shared" si="92"/>
        <v>4000</v>
      </c>
      <c r="BZ149" s="1276" t="s">
        <v>1038</v>
      </c>
      <c r="CA149" s="1277">
        <v>39500000</v>
      </c>
      <c r="CB149" s="1277">
        <v>0</v>
      </c>
      <c r="CC149" s="1277">
        <v>35500000</v>
      </c>
      <c r="CD149" s="1277">
        <v>4000000</v>
      </c>
      <c r="CE149" s="1277">
        <f t="shared" si="88"/>
        <v>39500</v>
      </c>
      <c r="CF149" s="1277">
        <f t="shared" si="93"/>
        <v>0</v>
      </c>
      <c r="CG149" s="1277">
        <f t="shared" si="94"/>
        <v>35500</v>
      </c>
      <c r="CH149" s="1277">
        <f t="shared" si="95"/>
        <v>4000</v>
      </c>
    </row>
    <row r="150" spans="1:86" ht="15" x14ac:dyDescent="0.35">
      <c r="T150" s="923"/>
      <c r="V150" s="924"/>
      <c r="W150" s="924"/>
      <c r="AG150" s="1276" t="s">
        <v>403</v>
      </c>
      <c r="AH150" s="1277">
        <v>15249044100</v>
      </c>
      <c r="AI150" s="1277">
        <v>10011097898</v>
      </c>
      <c r="AJ150" s="1277">
        <v>10011097898</v>
      </c>
      <c r="AK150" s="1277">
        <v>5237946202</v>
      </c>
      <c r="AL150" s="1277">
        <f t="shared" si="84"/>
        <v>15249044.1</v>
      </c>
      <c r="AM150" s="1277">
        <f t="shared" si="85"/>
        <v>10011097.898</v>
      </c>
      <c r="AN150" s="1277">
        <f t="shared" si="86"/>
        <v>10011097.898</v>
      </c>
      <c r="AO150" s="1277">
        <f t="shared" si="87"/>
        <v>5237946.2019999996</v>
      </c>
      <c r="AV150" s="1276" t="s">
        <v>966</v>
      </c>
      <c r="AW150" s="1277">
        <v>192052970000</v>
      </c>
      <c r="AX150" s="1435">
        <v>1003570000</v>
      </c>
      <c r="AY150" s="1435">
        <v>1080957000</v>
      </c>
      <c r="AZ150" s="1435">
        <v>190972013000</v>
      </c>
      <c r="BA150" s="1278">
        <f t="shared" si="72"/>
        <v>192052970</v>
      </c>
      <c r="BB150" s="1278">
        <f t="shared" si="73"/>
        <v>1003570</v>
      </c>
      <c r="BC150" s="1278">
        <f t="shared" si="74"/>
        <v>1080957</v>
      </c>
      <c r="BD150" s="1278">
        <f t="shared" si="75"/>
        <v>190972013</v>
      </c>
      <c r="BK150" s="1276" t="s">
        <v>402</v>
      </c>
      <c r="BL150" s="1277">
        <v>221345000</v>
      </c>
      <c r="BM150" s="1277">
        <v>18450100</v>
      </c>
      <c r="BN150" s="1277">
        <v>39845915</v>
      </c>
      <c r="BO150" s="1277">
        <v>181499085</v>
      </c>
      <c r="BP150" s="1277">
        <f t="shared" si="89"/>
        <v>221345</v>
      </c>
      <c r="BQ150" s="1277">
        <f t="shared" si="90"/>
        <v>18450.099999999999</v>
      </c>
      <c r="BR150" s="1277">
        <f t="shared" si="91"/>
        <v>39845.915000000001</v>
      </c>
      <c r="BS150" s="1277">
        <f t="shared" si="92"/>
        <v>181499.08499999999</v>
      </c>
      <c r="BZ150" s="1276" t="s">
        <v>402</v>
      </c>
      <c r="CA150" s="1277">
        <v>221345000</v>
      </c>
      <c r="CB150" s="1277">
        <v>20942425</v>
      </c>
      <c r="CC150" s="1277">
        <v>53045915</v>
      </c>
      <c r="CD150" s="1277">
        <v>168299085</v>
      </c>
      <c r="CE150" s="1277">
        <f t="shared" si="88"/>
        <v>221345</v>
      </c>
      <c r="CF150" s="1277">
        <f t="shared" si="93"/>
        <v>20942.424999999999</v>
      </c>
      <c r="CG150" s="1277">
        <f t="shared" si="94"/>
        <v>53045.915000000001</v>
      </c>
      <c r="CH150" s="1277">
        <f t="shared" si="95"/>
        <v>168299.08499999999</v>
      </c>
    </row>
    <row r="151" spans="1:86" ht="15" x14ac:dyDescent="0.35">
      <c r="T151" s="923"/>
      <c r="V151" s="924"/>
      <c r="W151" s="924"/>
      <c r="AG151" s="1276" t="s">
        <v>404</v>
      </c>
      <c r="AH151" s="1277">
        <v>12687731000</v>
      </c>
      <c r="AI151" s="1277">
        <v>7143800375</v>
      </c>
      <c r="AJ151" s="1277">
        <v>7143800375</v>
      </c>
      <c r="AK151" s="1277">
        <v>5543930625</v>
      </c>
      <c r="AL151" s="1277">
        <f t="shared" si="84"/>
        <v>12687731</v>
      </c>
      <c r="AM151" s="1277">
        <f t="shared" si="85"/>
        <v>7143800.375</v>
      </c>
      <c r="AN151" s="1277">
        <f t="shared" si="86"/>
        <v>7143800.375</v>
      </c>
      <c r="AO151" s="1277">
        <f t="shared" si="87"/>
        <v>5543930.625</v>
      </c>
      <c r="AV151" s="1276" t="s">
        <v>967</v>
      </c>
      <c r="AW151" s="1277">
        <v>192052970000</v>
      </c>
      <c r="AX151" s="1435">
        <v>1003570000</v>
      </c>
      <c r="AY151" s="1435">
        <v>1080957000</v>
      </c>
      <c r="AZ151" s="1435">
        <v>190972013000</v>
      </c>
      <c r="BA151" s="1278">
        <f t="shared" si="72"/>
        <v>192052970</v>
      </c>
      <c r="BB151" s="1278">
        <f t="shared" si="73"/>
        <v>1003570</v>
      </c>
      <c r="BC151" s="1278">
        <f t="shared" si="74"/>
        <v>1080957</v>
      </c>
      <c r="BD151" s="1278">
        <f t="shared" si="75"/>
        <v>190972013</v>
      </c>
      <c r="BK151" s="1276" t="s">
        <v>592</v>
      </c>
      <c r="BL151" s="1277">
        <v>132200375</v>
      </c>
      <c r="BM151" s="1277">
        <v>8480800</v>
      </c>
      <c r="BN151" s="1277">
        <v>27384290</v>
      </c>
      <c r="BO151" s="1277">
        <v>104816085</v>
      </c>
      <c r="BP151" s="1277">
        <f t="shared" si="89"/>
        <v>132200.375</v>
      </c>
      <c r="BQ151" s="1277">
        <f t="shared" si="90"/>
        <v>8480.7999999999993</v>
      </c>
      <c r="BR151" s="1277">
        <f t="shared" si="91"/>
        <v>27384.29</v>
      </c>
      <c r="BS151" s="1277">
        <f t="shared" si="92"/>
        <v>104816.08500000001</v>
      </c>
      <c r="BZ151" s="1276" t="s">
        <v>592</v>
      </c>
      <c r="CA151" s="1277">
        <v>132200375</v>
      </c>
      <c r="CB151" s="1277">
        <v>8480800</v>
      </c>
      <c r="CC151" s="1277">
        <v>40584290</v>
      </c>
      <c r="CD151" s="1277">
        <v>91616085</v>
      </c>
      <c r="CE151" s="1277">
        <f t="shared" si="88"/>
        <v>132200.375</v>
      </c>
      <c r="CF151" s="1277">
        <f t="shared" si="93"/>
        <v>8480.7999999999993</v>
      </c>
      <c r="CG151" s="1277">
        <f t="shared" si="94"/>
        <v>40584.29</v>
      </c>
      <c r="CH151" s="1277">
        <f t="shared" si="95"/>
        <v>91616.085000000006</v>
      </c>
    </row>
    <row r="152" spans="1:86" ht="15" x14ac:dyDescent="0.35">
      <c r="T152" s="923"/>
      <c r="V152" s="924"/>
      <c r="W152" s="924"/>
      <c r="AG152" s="1276" t="s">
        <v>405</v>
      </c>
      <c r="AH152" s="1277">
        <v>12687731000</v>
      </c>
      <c r="AI152" s="1277">
        <v>7143800375</v>
      </c>
      <c r="AJ152" s="1277">
        <v>7143800375</v>
      </c>
      <c r="AK152" s="1277">
        <v>5543930625</v>
      </c>
      <c r="AL152" s="1277">
        <f t="shared" si="84"/>
        <v>12687731</v>
      </c>
      <c r="AM152" s="1277">
        <f t="shared" si="85"/>
        <v>7143800.375</v>
      </c>
      <c r="AN152" s="1277">
        <f t="shared" si="86"/>
        <v>7143800.375</v>
      </c>
      <c r="AO152" s="1277">
        <f t="shared" si="87"/>
        <v>5543930.625</v>
      </c>
      <c r="AV152" s="1276" t="s">
        <v>968</v>
      </c>
      <c r="AW152" s="1277">
        <v>192052970000</v>
      </c>
      <c r="AX152" s="1435">
        <v>1003570000</v>
      </c>
      <c r="AY152" s="1435">
        <v>1080957000</v>
      </c>
      <c r="AZ152" s="1435">
        <v>190972013000</v>
      </c>
      <c r="BA152" s="1278">
        <f t="shared" si="72"/>
        <v>192052970</v>
      </c>
      <c r="BB152" s="1278">
        <f t="shared" si="73"/>
        <v>1003570</v>
      </c>
      <c r="BC152" s="1278">
        <f t="shared" si="74"/>
        <v>1080957</v>
      </c>
      <c r="BD152" s="1278">
        <f t="shared" si="75"/>
        <v>190972013</v>
      </c>
      <c r="BK152" s="1276" t="s">
        <v>800</v>
      </c>
      <c r="BL152" s="1277">
        <v>89144625</v>
      </c>
      <c r="BM152" s="1277">
        <v>9969300</v>
      </c>
      <c r="BN152" s="1277">
        <v>12461625</v>
      </c>
      <c r="BO152" s="1277">
        <v>76683000</v>
      </c>
      <c r="BP152" s="1277">
        <f t="shared" si="89"/>
        <v>89144.625</v>
      </c>
      <c r="BQ152" s="1277">
        <f t="shared" si="90"/>
        <v>9969.2999999999993</v>
      </c>
      <c r="BR152" s="1277">
        <f t="shared" si="91"/>
        <v>12461.625</v>
      </c>
      <c r="BS152" s="1277">
        <f t="shared" si="92"/>
        <v>76683</v>
      </c>
      <c r="BZ152" s="1276" t="s">
        <v>800</v>
      </c>
      <c r="CA152" s="1277">
        <v>89144625</v>
      </c>
      <c r="CB152" s="1277">
        <v>12461625</v>
      </c>
      <c r="CC152" s="1277">
        <v>12461625</v>
      </c>
      <c r="CD152" s="1277">
        <v>76683000</v>
      </c>
      <c r="CE152" s="1277">
        <f t="shared" si="88"/>
        <v>89144.625</v>
      </c>
      <c r="CF152" s="1277">
        <f t="shared" si="93"/>
        <v>12461.625</v>
      </c>
      <c r="CG152" s="1277">
        <f t="shared" si="94"/>
        <v>12461.625</v>
      </c>
      <c r="CH152" s="1277">
        <f t="shared" si="95"/>
        <v>76683</v>
      </c>
    </row>
    <row r="153" spans="1:86" ht="15" x14ac:dyDescent="0.35">
      <c r="T153" s="923"/>
      <c r="V153" s="924"/>
      <c r="W153" s="924"/>
      <c r="AG153" s="1276" t="s">
        <v>406</v>
      </c>
      <c r="AH153" s="1277">
        <v>2561303000</v>
      </c>
      <c r="AI153" s="1277">
        <v>1781802273</v>
      </c>
      <c r="AJ153" s="1277">
        <v>1781802273</v>
      </c>
      <c r="AK153" s="1277">
        <v>779500727</v>
      </c>
      <c r="AL153" s="1277">
        <f t="shared" si="84"/>
        <v>2561303</v>
      </c>
      <c r="AM153" s="1277">
        <f t="shared" si="85"/>
        <v>1781802.273</v>
      </c>
      <c r="AN153" s="1277">
        <f t="shared" si="86"/>
        <v>1781802.273</v>
      </c>
      <c r="AO153" s="1277">
        <f t="shared" si="87"/>
        <v>779500.72699999996</v>
      </c>
      <c r="AV153" s="1276" t="s">
        <v>403</v>
      </c>
      <c r="AW153" s="1277">
        <f>15249044100+AW159-10000</f>
        <v>16334626200</v>
      </c>
      <c r="AX153" s="1435">
        <f>10011097898+AX159</f>
        <v>11096593148</v>
      </c>
      <c r="AY153" s="1435">
        <v>10011097898</v>
      </c>
      <c r="AZ153" s="1435">
        <f>+AW153-AY153</f>
        <v>6323528302</v>
      </c>
      <c r="BA153" s="1278">
        <f t="shared" si="72"/>
        <v>16334626.199999999</v>
      </c>
      <c r="BB153" s="1278">
        <f t="shared" si="73"/>
        <v>11096593.148</v>
      </c>
      <c r="BC153" s="1278">
        <f t="shared" si="74"/>
        <v>10011097.898</v>
      </c>
      <c r="BD153" s="1278">
        <f t="shared" si="75"/>
        <v>6323528.3020000001</v>
      </c>
      <c r="BK153" s="1276" t="s">
        <v>966</v>
      </c>
      <c r="BL153" s="1277">
        <v>192052970000</v>
      </c>
      <c r="BM153" s="1277">
        <v>1003570000</v>
      </c>
      <c r="BN153" s="1277">
        <v>1080957000</v>
      </c>
      <c r="BO153" s="1277">
        <v>190972013000</v>
      </c>
      <c r="BP153" s="1277">
        <f t="shared" si="89"/>
        <v>192052970</v>
      </c>
      <c r="BQ153" s="1277">
        <f t="shared" si="90"/>
        <v>1003570</v>
      </c>
      <c r="BR153" s="1277">
        <f t="shared" si="91"/>
        <v>1080957</v>
      </c>
      <c r="BS153" s="1277">
        <f t="shared" si="92"/>
        <v>190972013</v>
      </c>
      <c r="BZ153" s="1276" t="s">
        <v>966</v>
      </c>
      <c r="CA153" s="1277">
        <v>192052970000</v>
      </c>
      <c r="CB153" s="1277">
        <v>1003570000</v>
      </c>
      <c r="CC153" s="1277">
        <v>1080957000</v>
      </c>
      <c r="CD153" s="1277">
        <v>190972013000</v>
      </c>
      <c r="CE153" s="1277">
        <f t="shared" si="88"/>
        <v>192052970</v>
      </c>
      <c r="CF153" s="1277">
        <f t="shared" si="93"/>
        <v>1003570</v>
      </c>
      <c r="CG153" s="1277">
        <f t="shared" si="94"/>
        <v>1080957</v>
      </c>
      <c r="CH153" s="1277">
        <f t="shared" si="95"/>
        <v>190972013</v>
      </c>
    </row>
    <row r="154" spans="1:86" ht="15" x14ac:dyDescent="0.35">
      <c r="T154" s="923"/>
      <c r="V154" s="924"/>
      <c r="W154" s="924"/>
      <c r="AG154" s="1276" t="s">
        <v>407</v>
      </c>
      <c r="AH154" s="1277">
        <v>2561303000</v>
      </c>
      <c r="AI154" s="1277">
        <v>1781802273</v>
      </c>
      <c r="AJ154" s="1277">
        <v>1781802273</v>
      </c>
      <c r="AK154" s="1277">
        <v>779500727</v>
      </c>
      <c r="AL154" s="1277">
        <f t="shared" si="84"/>
        <v>2561303</v>
      </c>
      <c r="AM154" s="1277">
        <f t="shared" si="85"/>
        <v>1781802.273</v>
      </c>
      <c r="AN154" s="1277">
        <f t="shared" si="86"/>
        <v>1781802.273</v>
      </c>
      <c r="AO154" s="1277">
        <f t="shared" si="87"/>
        <v>779500.72699999996</v>
      </c>
      <c r="AV154" s="1276" t="s">
        <v>404</v>
      </c>
      <c r="AW154" s="1277">
        <v>12687731000</v>
      </c>
      <c r="AX154" s="1435">
        <v>7143800375</v>
      </c>
      <c r="AY154" s="1435">
        <v>7143800375</v>
      </c>
      <c r="AZ154" s="1435">
        <v>5543930625</v>
      </c>
      <c r="BA154" s="1278">
        <f t="shared" si="72"/>
        <v>12687731</v>
      </c>
      <c r="BB154" s="1278">
        <f t="shared" si="73"/>
        <v>7143800.375</v>
      </c>
      <c r="BC154" s="1278">
        <f t="shared" si="74"/>
        <v>7143800.375</v>
      </c>
      <c r="BD154" s="1278">
        <f t="shared" si="75"/>
        <v>5543930.625</v>
      </c>
      <c r="BK154" s="1276" t="s">
        <v>967</v>
      </c>
      <c r="BL154" s="1277">
        <v>192052970000</v>
      </c>
      <c r="BM154" s="1277">
        <v>1003570000</v>
      </c>
      <c r="BN154" s="1277">
        <v>1080957000</v>
      </c>
      <c r="BO154" s="1277">
        <v>190972013000</v>
      </c>
      <c r="BP154" s="1277">
        <f t="shared" si="89"/>
        <v>192052970</v>
      </c>
      <c r="BQ154" s="1277">
        <f t="shared" si="90"/>
        <v>1003570</v>
      </c>
      <c r="BR154" s="1277">
        <f t="shared" si="91"/>
        <v>1080957</v>
      </c>
      <c r="BS154" s="1277">
        <f t="shared" si="92"/>
        <v>190972013</v>
      </c>
      <c r="BZ154" s="1276" t="s">
        <v>967</v>
      </c>
      <c r="CA154" s="1277">
        <v>192052970000</v>
      </c>
      <c r="CB154" s="1277">
        <v>1003570000</v>
      </c>
      <c r="CC154" s="1277">
        <v>1080957000</v>
      </c>
      <c r="CD154" s="1277">
        <v>190972013000</v>
      </c>
      <c r="CE154" s="1277">
        <f t="shared" si="88"/>
        <v>192052970</v>
      </c>
      <c r="CF154" s="1277">
        <f t="shared" si="93"/>
        <v>1003570</v>
      </c>
      <c r="CG154" s="1277">
        <f t="shared" si="94"/>
        <v>1080957</v>
      </c>
      <c r="CH154" s="1277">
        <f t="shared" si="95"/>
        <v>190972013</v>
      </c>
    </row>
    <row r="155" spans="1:86" ht="15" x14ac:dyDescent="0.35">
      <c r="T155" s="923"/>
      <c r="V155" s="924"/>
      <c r="W155" s="924"/>
      <c r="AG155" s="1276" t="s">
        <v>593</v>
      </c>
      <c r="AH155" s="1277">
        <v>2561303000</v>
      </c>
      <c r="AI155" s="1277">
        <v>1781802273</v>
      </c>
      <c r="AJ155" s="1277">
        <v>1781802273</v>
      </c>
      <c r="AK155" s="1277">
        <v>779500727</v>
      </c>
      <c r="AL155" s="1277">
        <f t="shared" si="84"/>
        <v>2561303</v>
      </c>
      <c r="AM155" s="1277">
        <f t="shared" si="85"/>
        <v>1781802.273</v>
      </c>
      <c r="AN155" s="1277">
        <f t="shared" si="86"/>
        <v>1781802.273</v>
      </c>
      <c r="AO155" s="1277">
        <f t="shared" si="87"/>
        <v>779500.72699999996</v>
      </c>
      <c r="AV155" s="1276" t="s">
        <v>405</v>
      </c>
      <c r="AW155" s="1277">
        <v>12687731000</v>
      </c>
      <c r="AX155" s="1435">
        <v>7143800375</v>
      </c>
      <c r="AY155" s="1435">
        <v>7143800375</v>
      </c>
      <c r="AZ155" s="1435">
        <v>5543930625</v>
      </c>
      <c r="BA155" s="1278">
        <f t="shared" si="72"/>
        <v>12687731</v>
      </c>
      <c r="BB155" s="1278">
        <f t="shared" si="73"/>
        <v>7143800.375</v>
      </c>
      <c r="BC155" s="1278">
        <f t="shared" si="74"/>
        <v>7143800.375</v>
      </c>
      <c r="BD155" s="1278">
        <f t="shared" si="75"/>
        <v>5543930.625</v>
      </c>
      <c r="BK155" s="1276" t="s">
        <v>968</v>
      </c>
      <c r="BL155" s="1277">
        <v>192052970000</v>
      </c>
      <c r="BM155" s="1277">
        <v>1003570000</v>
      </c>
      <c r="BN155" s="1277">
        <v>1080957000</v>
      </c>
      <c r="BO155" s="1277">
        <v>190972013000</v>
      </c>
      <c r="BP155" s="1277">
        <f t="shared" si="89"/>
        <v>192052970</v>
      </c>
      <c r="BQ155" s="1277">
        <f t="shared" si="90"/>
        <v>1003570</v>
      </c>
      <c r="BR155" s="1277">
        <f t="shared" si="91"/>
        <v>1080957</v>
      </c>
      <c r="BS155" s="1277">
        <f t="shared" si="92"/>
        <v>190972013</v>
      </c>
      <c r="BZ155" s="1276" t="s">
        <v>968</v>
      </c>
      <c r="CA155" s="1277">
        <v>192052970000</v>
      </c>
      <c r="CB155" s="1277">
        <v>1003570000</v>
      </c>
      <c r="CC155" s="1277">
        <v>1080957000</v>
      </c>
      <c r="CD155" s="1277">
        <v>190972013000</v>
      </c>
      <c r="CE155" s="1277">
        <f t="shared" si="88"/>
        <v>192052970</v>
      </c>
      <c r="CF155" s="1277">
        <f t="shared" si="93"/>
        <v>1003570</v>
      </c>
      <c r="CG155" s="1277">
        <f t="shared" si="94"/>
        <v>1080957</v>
      </c>
      <c r="CH155" s="1277">
        <f t="shared" si="95"/>
        <v>190972013</v>
      </c>
    </row>
    <row r="156" spans="1:86" ht="15" x14ac:dyDescent="0.35">
      <c r="T156" s="923"/>
      <c r="V156" s="924"/>
      <c r="W156" s="924"/>
      <c r="AG156" s="1276" t="s">
        <v>408</v>
      </c>
      <c r="AH156" s="1277">
        <v>10100</v>
      </c>
      <c r="AI156" s="1277">
        <v>1085495250</v>
      </c>
      <c r="AJ156" s="1277">
        <v>1085495250</v>
      </c>
      <c r="AK156" s="1277">
        <v>-1085485150</v>
      </c>
      <c r="AL156" s="1277">
        <f t="shared" si="84"/>
        <v>10.1</v>
      </c>
      <c r="AM156" s="1277">
        <f t="shared" si="85"/>
        <v>1085495.25</v>
      </c>
      <c r="AN156" s="1277">
        <f t="shared" si="86"/>
        <v>1085495.25</v>
      </c>
      <c r="AO156" s="1277">
        <f t="shared" si="87"/>
        <v>-1085485.1499999999</v>
      </c>
      <c r="AV156" s="1276" t="s">
        <v>406</v>
      </c>
      <c r="AW156" s="1277">
        <v>2561303000</v>
      </c>
      <c r="AX156" s="1435">
        <v>1781802273</v>
      </c>
      <c r="AY156" s="1435">
        <v>1781802273</v>
      </c>
      <c r="AZ156" s="1435">
        <v>779500727</v>
      </c>
      <c r="BA156" s="1278">
        <f t="shared" si="72"/>
        <v>2561303</v>
      </c>
      <c r="BB156" s="1278">
        <f t="shared" si="73"/>
        <v>1781802.273</v>
      </c>
      <c r="BC156" s="1278">
        <f t="shared" si="74"/>
        <v>1781802.273</v>
      </c>
      <c r="BD156" s="1278">
        <f t="shared" si="75"/>
        <v>779500.72699999996</v>
      </c>
      <c r="BK156" s="1276" t="s">
        <v>403</v>
      </c>
      <c r="BL156" s="1277">
        <v>16334626100</v>
      </c>
      <c r="BM156" s="1277">
        <v>10011097898</v>
      </c>
      <c r="BN156" s="1277">
        <v>10011097898</v>
      </c>
      <c r="BO156" s="1277">
        <v>6323528202</v>
      </c>
      <c r="BP156" s="1277">
        <f t="shared" si="89"/>
        <v>16334626.1</v>
      </c>
      <c r="BQ156" s="1277">
        <f t="shared" si="90"/>
        <v>10011097.898</v>
      </c>
      <c r="BR156" s="1277">
        <f t="shared" si="91"/>
        <v>10011097.898</v>
      </c>
      <c r="BS156" s="1277">
        <f t="shared" si="92"/>
        <v>6323528.2019999996</v>
      </c>
      <c r="BZ156" s="1276" t="s">
        <v>403</v>
      </c>
      <c r="CA156" s="1277">
        <v>16334626100</v>
      </c>
      <c r="CB156" s="1277">
        <v>10154969458</v>
      </c>
      <c r="CC156" s="1277">
        <v>10154969458</v>
      </c>
      <c r="CD156" s="1277">
        <v>6179656642</v>
      </c>
      <c r="CE156" s="1277">
        <f t="shared" si="88"/>
        <v>16334626.1</v>
      </c>
      <c r="CF156" s="1277">
        <f t="shared" si="93"/>
        <v>10154969.458000001</v>
      </c>
      <c r="CG156" s="1277">
        <f t="shared" si="94"/>
        <v>10154969.458000001</v>
      </c>
      <c r="CH156" s="1277">
        <f t="shared" si="95"/>
        <v>6179656.642</v>
      </c>
    </row>
    <row r="157" spans="1:86" x14ac:dyDescent="0.35">
      <c r="AV157" s="1276" t="s">
        <v>407</v>
      </c>
      <c r="AW157" s="1277">
        <v>2561303000</v>
      </c>
      <c r="AX157" s="1435">
        <v>1781802273</v>
      </c>
      <c r="AY157" s="1435">
        <v>1781802273</v>
      </c>
      <c r="AZ157" s="1435">
        <v>779500727</v>
      </c>
      <c r="BA157" s="1278">
        <f t="shared" si="72"/>
        <v>2561303</v>
      </c>
      <c r="BB157" s="1278">
        <f t="shared" si="73"/>
        <v>1781802.273</v>
      </c>
      <c r="BC157" s="1278">
        <f t="shared" si="74"/>
        <v>1781802.273</v>
      </c>
      <c r="BD157" s="1278">
        <f t="shared" si="75"/>
        <v>779500.72699999996</v>
      </c>
      <c r="BK157" s="1276" t="s">
        <v>404</v>
      </c>
      <c r="BL157" s="1277">
        <v>12687731000</v>
      </c>
      <c r="BM157" s="1277">
        <v>7143800375</v>
      </c>
      <c r="BN157" s="1277">
        <v>7143800375</v>
      </c>
      <c r="BO157" s="1277">
        <v>5543930625</v>
      </c>
      <c r="BP157" s="1277">
        <f t="shared" si="89"/>
        <v>12687731</v>
      </c>
      <c r="BQ157" s="1277">
        <f t="shared" si="90"/>
        <v>7143800.375</v>
      </c>
      <c r="BR157" s="1277">
        <f t="shared" si="91"/>
        <v>7143800.375</v>
      </c>
      <c r="BS157" s="1277">
        <f t="shared" si="92"/>
        <v>5543930.625</v>
      </c>
      <c r="BZ157" s="1276" t="s">
        <v>404</v>
      </c>
      <c r="CA157" s="1277">
        <v>12687731000</v>
      </c>
      <c r="CB157" s="1277">
        <v>7265998524</v>
      </c>
      <c r="CC157" s="1277">
        <v>7265998524</v>
      </c>
      <c r="CD157" s="1277">
        <v>5421732476</v>
      </c>
      <c r="CE157" s="1277">
        <f t="shared" si="88"/>
        <v>12687731</v>
      </c>
      <c r="CF157" s="1277">
        <f t="shared" si="93"/>
        <v>7265998.5240000002</v>
      </c>
      <c r="CG157" s="1277">
        <f t="shared" si="94"/>
        <v>7265998.5240000002</v>
      </c>
      <c r="CH157" s="1277">
        <f t="shared" si="95"/>
        <v>5421732.4759999998</v>
      </c>
    </row>
    <row r="158" spans="1:86" x14ac:dyDescent="0.35">
      <c r="AV158" s="1276" t="s">
        <v>593</v>
      </c>
      <c r="AW158" s="1277">
        <v>2561303000</v>
      </c>
      <c r="AX158" s="1435">
        <v>1781802273</v>
      </c>
      <c r="AY158" s="1435">
        <v>1781802273</v>
      </c>
      <c r="AZ158" s="1435">
        <v>779500727</v>
      </c>
      <c r="BA158" s="1278">
        <f t="shared" si="72"/>
        <v>2561303</v>
      </c>
      <c r="BB158" s="1278">
        <f t="shared" si="73"/>
        <v>1781802.273</v>
      </c>
      <c r="BC158" s="1278">
        <f t="shared" si="74"/>
        <v>1781802.273</v>
      </c>
      <c r="BD158" s="1278">
        <f t="shared" si="75"/>
        <v>779500.72699999996</v>
      </c>
      <c r="BK158" s="1276" t="s">
        <v>405</v>
      </c>
      <c r="BL158" s="1277">
        <v>12687731000</v>
      </c>
      <c r="BM158" s="1277">
        <v>7143800375</v>
      </c>
      <c r="BN158" s="1277">
        <v>7143800375</v>
      </c>
      <c r="BO158" s="1277">
        <v>5543930625</v>
      </c>
      <c r="BP158" s="1277">
        <f t="shared" si="89"/>
        <v>12687731</v>
      </c>
      <c r="BQ158" s="1277">
        <f t="shared" si="90"/>
        <v>7143800.375</v>
      </c>
      <c r="BR158" s="1277">
        <f t="shared" si="91"/>
        <v>7143800.375</v>
      </c>
      <c r="BS158" s="1277">
        <f t="shared" si="92"/>
        <v>5543930.625</v>
      </c>
      <c r="BZ158" s="1276" t="s">
        <v>405</v>
      </c>
      <c r="CA158" s="1277">
        <v>12687731000</v>
      </c>
      <c r="CB158" s="1277">
        <v>7265998524</v>
      </c>
      <c r="CC158" s="1277">
        <v>7265998524</v>
      </c>
      <c r="CD158" s="1277">
        <v>5421732476</v>
      </c>
      <c r="CE158" s="1277">
        <f t="shared" si="88"/>
        <v>12687731</v>
      </c>
      <c r="CF158" s="1277">
        <f t="shared" si="93"/>
        <v>7265998.5240000002</v>
      </c>
      <c r="CG158" s="1277">
        <f t="shared" si="94"/>
        <v>7265998.5240000002</v>
      </c>
      <c r="CH158" s="1277">
        <f t="shared" si="95"/>
        <v>5421732.4759999998</v>
      </c>
    </row>
    <row r="159" spans="1:86" ht="15" x14ac:dyDescent="0.35">
      <c r="AK159" s="1277"/>
      <c r="AL159" s="1277"/>
      <c r="AM159" s="1277"/>
      <c r="AN159" s="1277"/>
      <c r="AO159" s="1277"/>
      <c r="AV159" s="1276" t="s">
        <v>408</v>
      </c>
      <c r="AW159" s="1277">
        <f>10100+1085582000</f>
        <v>1085592100</v>
      </c>
      <c r="AX159" s="1435">
        <v>1085495250</v>
      </c>
      <c r="AY159" s="1435">
        <v>1085495250</v>
      </c>
      <c r="AZ159" s="1435">
        <f>+AW159-AY159</f>
        <v>96850</v>
      </c>
      <c r="BA159" s="1278">
        <f t="shared" si="72"/>
        <v>1085592.1000000001</v>
      </c>
      <c r="BB159" s="1278">
        <f t="shared" si="73"/>
        <v>1085495.25</v>
      </c>
      <c r="BC159" s="1278">
        <f t="shared" si="74"/>
        <v>1085495.25</v>
      </c>
      <c r="BD159" s="1278">
        <f t="shared" si="75"/>
        <v>96.85</v>
      </c>
      <c r="BK159" s="1276" t="s">
        <v>406</v>
      </c>
      <c r="BL159" s="1277">
        <v>2561303000</v>
      </c>
      <c r="BM159" s="1277">
        <v>1781802273</v>
      </c>
      <c r="BN159" s="1277">
        <v>1781802273</v>
      </c>
      <c r="BO159" s="1277">
        <v>779500727</v>
      </c>
      <c r="BP159" s="1277">
        <f t="shared" si="89"/>
        <v>2561303</v>
      </c>
      <c r="BQ159" s="1277">
        <f t="shared" si="90"/>
        <v>1781802.273</v>
      </c>
      <c r="BR159" s="1277">
        <f t="shared" si="91"/>
        <v>1781802.273</v>
      </c>
      <c r="BS159" s="1277">
        <f t="shared" si="92"/>
        <v>779500.72699999996</v>
      </c>
      <c r="BZ159" s="1276" t="s">
        <v>406</v>
      </c>
      <c r="CA159" s="1277">
        <v>2561303000</v>
      </c>
      <c r="CB159" s="1277">
        <v>1803475684</v>
      </c>
      <c r="CC159" s="1277">
        <v>1803475684</v>
      </c>
      <c r="CD159" s="1277">
        <v>757827316</v>
      </c>
      <c r="CE159" s="1277">
        <f t="shared" si="88"/>
        <v>2561303</v>
      </c>
      <c r="CF159" s="1277">
        <f t="shared" si="93"/>
        <v>1803475.6839999999</v>
      </c>
      <c r="CG159" s="1277">
        <f t="shared" si="94"/>
        <v>1803475.6839999999</v>
      </c>
      <c r="CH159" s="1277">
        <f t="shared" si="95"/>
        <v>757827.31599999999</v>
      </c>
    </row>
    <row r="160" spans="1:86" x14ac:dyDescent="0.35">
      <c r="BK160" s="1276" t="s">
        <v>407</v>
      </c>
      <c r="BL160" s="1277">
        <v>2561303000</v>
      </c>
      <c r="BM160" s="1277">
        <v>1781802273</v>
      </c>
      <c r="BN160" s="1277">
        <v>1781802273</v>
      </c>
      <c r="BO160" s="1277">
        <v>779500727</v>
      </c>
      <c r="BP160" s="1277">
        <f t="shared" si="89"/>
        <v>2561303</v>
      </c>
      <c r="BQ160" s="1277">
        <f t="shared" si="90"/>
        <v>1781802.273</v>
      </c>
      <c r="BR160" s="1277">
        <f t="shared" si="91"/>
        <v>1781802.273</v>
      </c>
      <c r="BS160" s="1277">
        <f t="shared" si="92"/>
        <v>779500.72699999996</v>
      </c>
      <c r="BZ160" s="1276" t="s">
        <v>407</v>
      </c>
      <c r="CA160" s="1277">
        <v>2561303000</v>
      </c>
      <c r="CB160" s="1277">
        <v>1803475684</v>
      </c>
      <c r="CC160" s="1277">
        <v>1803475684</v>
      </c>
      <c r="CD160" s="1277">
        <v>757827316</v>
      </c>
      <c r="CE160" s="1277">
        <f t="shared" si="88"/>
        <v>2561303</v>
      </c>
      <c r="CF160" s="1277">
        <f t="shared" si="93"/>
        <v>1803475.6839999999</v>
      </c>
      <c r="CG160" s="1277">
        <f t="shared" si="94"/>
        <v>1803475.6839999999</v>
      </c>
      <c r="CH160" s="1277">
        <f t="shared" si="95"/>
        <v>757827.31599999999</v>
      </c>
    </row>
    <row r="161" spans="63:86" x14ac:dyDescent="0.35">
      <c r="BK161" s="1276" t="s">
        <v>593</v>
      </c>
      <c r="BL161" s="1277">
        <v>2561303000</v>
      </c>
      <c r="BM161" s="1277">
        <v>1781802273</v>
      </c>
      <c r="BN161" s="1277">
        <v>1781802273</v>
      </c>
      <c r="BO161" s="1277">
        <v>779500727</v>
      </c>
      <c r="BP161" s="1277">
        <f t="shared" si="89"/>
        <v>2561303</v>
      </c>
      <c r="BQ161" s="1277">
        <f t="shared" si="90"/>
        <v>1781802.273</v>
      </c>
      <c r="BR161" s="1277">
        <f t="shared" si="91"/>
        <v>1781802.273</v>
      </c>
      <c r="BS161" s="1277">
        <f t="shared" si="92"/>
        <v>779500.72699999996</v>
      </c>
      <c r="BZ161" s="1276" t="s">
        <v>593</v>
      </c>
      <c r="CA161" s="1277">
        <v>2561303000</v>
      </c>
      <c r="CB161" s="1277">
        <v>1803475684</v>
      </c>
      <c r="CC161" s="1277">
        <v>1803475684</v>
      </c>
      <c r="CD161" s="1277">
        <v>757827316</v>
      </c>
      <c r="CE161" s="1277">
        <f t="shared" si="88"/>
        <v>2561303</v>
      </c>
      <c r="CF161" s="1277">
        <f t="shared" si="93"/>
        <v>1803475.6839999999</v>
      </c>
      <c r="CG161" s="1277">
        <f t="shared" si="94"/>
        <v>1803475.6839999999</v>
      </c>
      <c r="CH161" s="1277">
        <f t="shared" si="95"/>
        <v>757827.31599999999</v>
      </c>
    </row>
    <row r="162" spans="63:86" x14ac:dyDescent="0.35">
      <c r="BK162" s="1276" t="s">
        <v>408</v>
      </c>
      <c r="BL162" s="1277">
        <v>1085592100</v>
      </c>
      <c r="BM162" s="1277">
        <v>1085495250</v>
      </c>
      <c r="BN162" s="1277">
        <v>1085495250</v>
      </c>
      <c r="BO162" s="1277">
        <v>96850</v>
      </c>
      <c r="BP162" s="1277">
        <f t="shared" si="89"/>
        <v>1085592.1000000001</v>
      </c>
      <c r="BQ162" s="1277">
        <f t="shared" si="90"/>
        <v>1085495.25</v>
      </c>
      <c r="BR162" s="1277">
        <f t="shared" si="91"/>
        <v>1085495.25</v>
      </c>
      <c r="BS162" s="1277">
        <f t="shared" si="92"/>
        <v>96.85</v>
      </c>
      <c r="BZ162" s="1276" t="s">
        <v>408</v>
      </c>
      <c r="CA162" s="1277">
        <v>1085592100</v>
      </c>
      <c r="CB162" s="1277">
        <v>1085495250</v>
      </c>
      <c r="CC162" s="1277">
        <v>1085495250</v>
      </c>
      <c r="CD162" s="1277">
        <v>96850</v>
      </c>
      <c r="CE162" s="1277">
        <f t="shared" si="88"/>
        <v>1085592.1000000001</v>
      </c>
      <c r="CF162" s="1277">
        <f t="shared" si="93"/>
        <v>1085495.25</v>
      </c>
      <c r="CG162" s="1277">
        <f t="shared" si="94"/>
        <v>1085495.25</v>
      </c>
      <c r="CH162" s="1277">
        <f t="shared" si="95"/>
        <v>96.85</v>
      </c>
    </row>
  </sheetData>
  <autoFilter ref="A2:L2"/>
  <mergeCells count="7">
    <mergeCell ref="BZ1:CF1"/>
    <mergeCell ref="BK1:BQ1"/>
    <mergeCell ref="A1:G1"/>
    <mergeCell ref="S1:Y1"/>
    <mergeCell ref="AG1:AM1"/>
    <mergeCell ref="AV1:BB1"/>
    <mergeCell ref="BG1:BI1"/>
  </mergeCells>
  <pageMargins left="0.7" right="0.7" top="0.75" bottom="0.75" header="0.3" footer="0.3"/>
  <pageSetup paperSize="9" orientation="portrait" horizontalDpi="0" verticalDpi="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B050"/>
    <pageSetUpPr fitToPage="1"/>
  </sheetPr>
  <dimension ref="A1:AS71"/>
  <sheetViews>
    <sheetView zoomScale="80" zoomScaleNormal="80" workbookViewId="0">
      <pane ySplit="8" topLeftCell="A9" activePane="bottomLeft" state="frozen"/>
      <selection activeCell="H72" sqref="H72"/>
      <selection pane="bottomLeft" activeCell="J9" sqref="J9"/>
    </sheetView>
  </sheetViews>
  <sheetFormatPr baseColWidth="10" defaultColWidth="11.42578125" defaultRowHeight="12.75" customHeight="1" x14ac:dyDescent="0.2"/>
  <cols>
    <col min="1" max="1" width="2.5703125" style="23" customWidth="1"/>
    <col min="2" max="2" width="6.5703125" style="24" customWidth="1"/>
    <col min="3" max="3" width="6.5703125" style="25" customWidth="1"/>
    <col min="4" max="4" width="7" style="1015" customWidth="1"/>
    <col min="5" max="5" width="6.5703125" style="1016" customWidth="1"/>
    <col min="6" max="6" width="15.140625" style="26" hidden="1" customWidth="1"/>
    <col min="7" max="7" width="44.28515625" style="23" customWidth="1"/>
    <col min="8" max="10" width="22.5703125" style="22" customWidth="1"/>
    <col min="11" max="11" width="22.5703125" style="129" customWidth="1"/>
    <col min="12" max="12" width="22.5703125" style="22" hidden="1" customWidth="1"/>
    <col min="13" max="13" width="22.5703125" style="129" hidden="1" customWidth="1"/>
    <col min="14" max="14" width="22.5703125" style="22" hidden="1" customWidth="1"/>
    <col min="15" max="15" width="22.5703125" style="129" hidden="1" customWidth="1"/>
    <col min="16" max="17" width="22.5703125" style="22" customWidth="1"/>
    <col min="18" max="18" width="22.5703125" style="445" customWidth="1"/>
    <col min="19" max="19" width="22.5703125" style="445" hidden="1" customWidth="1"/>
    <col min="20" max="21" width="22.5703125" style="407" hidden="1" customWidth="1"/>
    <col min="22" max="27" width="20.5703125" style="22" hidden="1" customWidth="1"/>
    <col min="28" max="29" width="20.5703125" style="37" hidden="1" customWidth="1"/>
    <col min="30" max="36" width="20.5703125" style="22" hidden="1" customWidth="1"/>
    <col min="37" max="37" width="3.42578125" style="130" hidden="1" customWidth="1"/>
    <col min="38" max="38" width="14.7109375" style="1666" hidden="1" customWidth="1"/>
    <col min="39" max="39" width="54.140625" style="1666" hidden="1" customWidth="1"/>
    <col min="40" max="40" width="14.85546875" style="1666" hidden="1" customWidth="1"/>
    <col min="41" max="41" width="45" style="1666" hidden="1" customWidth="1"/>
    <col min="42" max="45" width="14.85546875" style="1666" customWidth="1"/>
    <col min="46" max="48" width="14.85546875" style="23" customWidth="1"/>
    <col min="49" max="16384" width="11.42578125" style="23"/>
  </cols>
  <sheetData>
    <row r="1" spans="2:45" customFormat="1" ht="15" customHeight="1" thickBot="1" x14ac:dyDescent="0.3">
      <c r="D1" s="684"/>
      <c r="E1" s="684"/>
      <c r="AL1" s="1666"/>
      <c r="AM1" s="1666"/>
      <c r="AN1" s="1666"/>
      <c r="AO1" s="1666"/>
      <c r="AP1" s="1666"/>
      <c r="AQ1" s="1666"/>
      <c r="AR1" s="1666"/>
      <c r="AS1" s="1666"/>
    </row>
    <row r="2" spans="2:45" s="198" customFormat="1" ht="27.75" customHeight="1" thickBot="1" x14ac:dyDescent="0.3">
      <c r="B2" s="1754" t="s">
        <v>277</v>
      </c>
      <c r="C2" s="1755"/>
      <c r="D2" s="1755"/>
      <c r="E2" s="1755"/>
      <c r="F2" s="1755"/>
      <c r="G2" s="1755"/>
      <c r="H2" s="1755"/>
      <c r="I2" s="1755"/>
      <c r="J2" s="1755"/>
      <c r="K2" s="1755"/>
      <c r="L2" s="1755"/>
      <c r="M2" s="1755"/>
      <c r="N2" s="1755"/>
      <c r="O2" s="1755"/>
      <c r="P2" s="1755"/>
      <c r="Q2" s="1755"/>
      <c r="R2" s="1755"/>
      <c r="S2" s="1755"/>
      <c r="T2" s="1755"/>
      <c r="U2" s="1755"/>
      <c r="V2" s="1755"/>
      <c r="W2" s="1755"/>
      <c r="X2" s="1755"/>
      <c r="Y2" s="1755"/>
      <c r="Z2" s="1755"/>
      <c r="AA2" s="1755"/>
      <c r="AB2" s="1755"/>
      <c r="AC2" s="1755"/>
      <c r="AD2" s="1755"/>
      <c r="AE2" s="1755"/>
      <c r="AF2" s="1755"/>
      <c r="AG2" s="1755"/>
      <c r="AH2" s="1783"/>
      <c r="AI2" s="1755"/>
      <c r="AJ2" s="1809"/>
      <c r="AK2" s="541"/>
      <c r="AL2" s="1666"/>
      <c r="AM2" s="1666"/>
      <c r="AN2" s="1666"/>
      <c r="AO2" s="1666"/>
      <c r="AP2" s="1666"/>
      <c r="AQ2" s="1666"/>
      <c r="AR2" s="1666"/>
      <c r="AS2" s="1666"/>
    </row>
    <row r="3" spans="2:45" s="198" customFormat="1" ht="27" hidden="1" customHeight="1" x14ac:dyDescent="0.25">
      <c r="B3" s="850"/>
      <c r="C3" s="33"/>
      <c r="D3" s="1010"/>
      <c r="E3" s="1010"/>
      <c r="F3" s="851"/>
      <c r="G3" s="852"/>
      <c r="H3" s="853"/>
      <c r="I3" s="853"/>
      <c r="J3" s="853"/>
      <c r="K3" s="854"/>
      <c r="L3" s="853"/>
      <c r="M3" s="854"/>
      <c r="N3" s="853"/>
      <c r="O3" s="854"/>
      <c r="P3" s="853"/>
      <c r="Q3" s="853"/>
      <c r="R3" s="855"/>
      <c r="S3" s="856" t="s">
        <v>266</v>
      </c>
      <c r="T3" s="857" t="s">
        <v>126</v>
      </c>
      <c r="U3" s="856" t="s">
        <v>266</v>
      </c>
      <c r="V3" s="857" t="s">
        <v>126</v>
      </c>
      <c r="W3" s="856" t="s">
        <v>266</v>
      </c>
      <c r="X3" s="857" t="s">
        <v>126</v>
      </c>
      <c r="Y3" s="856" t="s">
        <v>266</v>
      </c>
      <c r="Z3" s="857" t="s">
        <v>126</v>
      </c>
      <c r="AA3" s="856" t="s">
        <v>266</v>
      </c>
      <c r="AB3" s="857" t="s">
        <v>126</v>
      </c>
      <c r="AC3" s="856" t="s">
        <v>266</v>
      </c>
      <c r="AD3" s="857" t="s">
        <v>126</v>
      </c>
      <c r="AE3" s="857"/>
      <c r="AF3" s="857"/>
      <c r="AG3" s="857"/>
      <c r="AH3" s="857"/>
      <c r="AI3" s="857"/>
      <c r="AJ3" s="857"/>
      <c r="AK3" s="541"/>
      <c r="AL3" s="1666"/>
      <c r="AM3" s="1666"/>
      <c r="AN3" s="1666"/>
      <c r="AO3" s="1666"/>
      <c r="AP3" s="1666"/>
      <c r="AQ3" s="1666"/>
      <c r="AR3" s="1666"/>
      <c r="AS3" s="1666"/>
    </row>
    <row r="4" spans="2:45" s="198" customFormat="1" ht="27" hidden="1" customHeight="1" x14ac:dyDescent="0.25">
      <c r="B4" s="850"/>
      <c r="C4" s="33"/>
      <c r="D4" s="1010"/>
      <c r="E4" s="1010"/>
      <c r="F4" s="851"/>
      <c r="G4" s="852"/>
      <c r="H4" s="853"/>
      <c r="I4" s="853"/>
      <c r="J4" s="853"/>
      <c r="K4" s="854"/>
      <c r="L4" s="853"/>
      <c r="M4" s="854"/>
      <c r="N4" s="853"/>
      <c r="O4" s="854"/>
      <c r="P4" s="853"/>
      <c r="Q4" s="853"/>
      <c r="R4" s="855"/>
      <c r="S4" s="855"/>
      <c r="T4" s="858"/>
      <c r="U4" s="858"/>
      <c r="V4" s="859"/>
      <c r="W4" s="859"/>
      <c r="X4" s="859"/>
      <c r="Y4" s="859"/>
      <c r="Z4" s="859"/>
      <c r="AA4" s="859"/>
      <c r="AB4" s="860"/>
      <c r="AC4" s="860"/>
      <c r="AD4" s="861"/>
      <c r="AE4" s="861"/>
      <c r="AF4" s="861"/>
      <c r="AG4" s="861"/>
      <c r="AH4" s="861"/>
      <c r="AI4" s="861"/>
      <c r="AJ4" s="861"/>
      <c r="AK4" s="541"/>
      <c r="AL4" s="1666"/>
      <c r="AM4" s="1666"/>
      <c r="AN4" s="1666"/>
      <c r="AO4" s="1666"/>
      <c r="AP4" s="1666"/>
      <c r="AQ4" s="1666"/>
      <c r="AR4" s="1666"/>
      <c r="AS4" s="1666"/>
    </row>
    <row r="5" spans="2:45" s="198" customFormat="1" ht="27" customHeight="1" thickBot="1" x14ac:dyDescent="0.3">
      <c r="B5" s="1784" t="s">
        <v>135</v>
      </c>
      <c r="C5" s="1785"/>
      <c r="D5" s="1785"/>
      <c r="E5" s="1785"/>
      <c r="F5" s="1785"/>
      <c r="G5" s="1785"/>
      <c r="H5" s="1785"/>
      <c r="I5" s="1785"/>
      <c r="J5" s="1785"/>
      <c r="K5" s="1785"/>
      <c r="L5" s="1785"/>
      <c r="M5" s="1785"/>
      <c r="N5" s="1785"/>
      <c r="O5" s="1785"/>
      <c r="P5" s="1785"/>
      <c r="Q5" s="1785"/>
      <c r="R5" s="1785"/>
      <c r="S5" s="1786"/>
      <c r="T5" s="1786"/>
      <c r="U5" s="1786"/>
      <c r="V5" s="1785"/>
      <c r="W5" s="1786"/>
      <c r="X5" s="1786"/>
      <c r="Y5" s="1786"/>
      <c r="Z5" s="1786"/>
      <c r="AA5" s="1786"/>
      <c r="AB5" s="1785"/>
      <c r="AC5" s="1785"/>
      <c r="AD5" s="1785"/>
      <c r="AE5" s="1785"/>
      <c r="AF5" s="1785"/>
      <c r="AG5" s="1785"/>
      <c r="AH5" s="1787"/>
      <c r="AI5" s="1785"/>
      <c r="AJ5" s="1785"/>
      <c r="AK5" s="541"/>
      <c r="AL5" s="1666"/>
      <c r="AM5" s="1666"/>
      <c r="AN5" s="1666"/>
      <c r="AO5" s="1666"/>
      <c r="AP5" s="1666"/>
      <c r="AQ5" s="1666"/>
      <c r="AR5" s="1666"/>
      <c r="AS5" s="1666"/>
    </row>
    <row r="6" spans="2:45" s="198" customFormat="1" ht="27" customHeight="1" thickBot="1" x14ac:dyDescent="0.3">
      <c r="B6" s="1788" t="s">
        <v>276</v>
      </c>
      <c r="C6" s="1789"/>
      <c r="D6" s="1789"/>
      <c r="E6" s="1789"/>
      <c r="F6" s="1789"/>
      <c r="G6" s="1789"/>
      <c r="H6" s="1760" t="s">
        <v>962</v>
      </c>
      <c r="I6" s="1761"/>
      <c r="J6" s="1761"/>
      <c r="K6" s="1761"/>
      <c r="L6" s="1761"/>
      <c r="M6" s="1761"/>
      <c r="N6" s="1761"/>
      <c r="O6" s="1762"/>
      <c r="P6" s="1763" t="s">
        <v>822</v>
      </c>
      <c r="Q6" s="1764"/>
      <c r="R6" s="1765"/>
      <c r="S6" s="1775"/>
      <c r="T6" s="1776"/>
      <c r="U6" s="1770"/>
      <c r="V6" s="1768"/>
      <c r="W6" s="1792"/>
      <c r="X6" s="1798"/>
      <c r="Y6" s="1792"/>
      <c r="Z6" s="1793"/>
      <c r="AA6" s="1770"/>
      <c r="AB6" s="1769"/>
      <c r="AC6" s="1770"/>
      <c r="AD6" s="1769"/>
      <c r="AE6" s="862"/>
      <c r="AF6" s="862"/>
      <c r="AG6" s="862"/>
      <c r="AH6" s="864"/>
      <c r="AI6" s="863"/>
      <c r="AJ6" s="862"/>
      <c r="AK6" s="541"/>
      <c r="AL6" s="1666"/>
      <c r="AM6" s="1666"/>
      <c r="AN6" s="1666"/>
      <c r="AO6" s="1666"/>
      <c r="AP6" s="1666"/>
      <c r="AQ6" s="1666"/>
      <c r="AR6" s="1666"/>
      <c r="AS6" s="1666"/>
    </row>
    <row r="7" spans="2:45" ht="15.75" customHeight="1" thickBot="1" x14ac:dyDescent="0.3">
      <c r="B7" s="1790"/>
      <c r="C7" s="1791"/>
      <c r="D7" s="1791"/>
      <c r="E7" s="1791"/>
      <c r="F7" s="1791"/>
      <c r="G7" s="1791"/>
      <c r="H7" s="843" t="s">
        <v>129</v>
      </c>
      <c r="I7" s="883" t="s">
        <v>130</v>
      </c>
      <c r="J7" s="844" t="s">
        <v>131</v>
      </c>
      <c r="K7" s="884" t="s">
        <v>132</v>
      </c>
      <c r="L7" s="844" t="s">
        <v>726</v>
      </c>
      <c r="M7" s="884" t="s">
        <v>728</v>
      </c>
      <c r="N7" s="883" t="s">
        <v>727</v>
      </c>
      <c r="O7" s="885" t="s">
        <v>729</v>
      </c>
      <c r="P7" s="950" t="s">
        <v>129</v>
      </c>
      <c r="Q7" s="886" t="s">
        <v>130</v>
      </c>
      <c r="R7" s="887" t="s">
        <v>133</v>
      </c>
      <c r="S7" s="1792" t="s">
        <v>0</v>
      </c>
      <c r="T7" s="1793"/>
      <c r="U7" s="1794" t="s">
        <v>136</v>
      </c>
      <c r="V7" s="1795"/>
      <c r="W7" s="1796" t="s">
        <v>6</v>
      </c>
      <c r="X7" s="1797"/>
      <c r="Y7" s="1796" t="s">
        <v>7</v>
      </c>
      <c r="Z7" s="1799"/>
      <c r="AA7" s="1800" t="s">
        <v>8</v>
      </c>
      <c r="AB7" s="1801"/>
      <c r="AC7" s="1781" t="s">
        <v>9</v>
      </c>
      <c r="AD7" s="1782"/>
      <c r="AE7" s="802" t="s">
        <v>79</v>
      </c>
      <c r="AF7" s="802" t="s">
        <v>10</v>
      </c>
      <c r="AG7" s="802" t="s">
        <v>11</v>
      </c>
      <c r="AH7" s="802" t="s">
        <v>12</v>
      </c>
      <c r="AI7" s="1509" t="s">
        <v>13</v>
      </c>
      <c r="AJ7" s="802" t="s">
        <v>14</v>
      </c>
      <c r="AK7" s="539"/>
    </row>
    <row r="8" spans="2:45" s="30" customFormat="1" ht="57" customHeight="1" thickBot="1" x14ac:dyDescent="0.3">
      <c r="B8" s="1790"/>
      <c r="C8" s="1791"/>
      <c r="D8" s="1791"/>
      <c r="E8" s="1791"/>
      <c r="F8" s="1791"/>
      <c r="G8" s="1791"/>
      <c r="H8" s="1020" t="s">
        <v>960</v>
      </c>
      <c r="I8" s="1021" t="s">
        <v>961</v>
      </c>
      <c r="J8" s="1021" t="s">
        <v>1044</v>
      </c>
      <c r="K8" s="1021" t="s">
        <v>1045</v>
      </c>
      <c r="L8" s="1021" t="s">
        <v>741</v>
      </c>
      <c r="M8" s="1021" t="s">
        <v>740</v>
      </c>
      <c r="N8" s="1021" t="s">
        <v>738</v>
      </c>
      <c r="O8" s="1022" t="s">
        <v>739</v>
      </c>
      <c r="P8" s="288" t="s">
        <v>1046</v>
      </c>
      <c r="Q8" s="289" t="s">
        <v>1047</v>
      </c>
      <c r="R8" s="290" t="s">
        <v>1048</v>
      </c>
      <c r="S8" s="449" t="s">
        <v>963</v>
      </c>
      <c r="T8" s="1037" t="s">
        <v>866</v>
      </c>
      <c r="U8" s="525" t="s">
        <v>963</v>
      </c>
      <c r="V8" s="1260" t="s">
        <v>863</v>
      </c>
      <c r="W8" s="449" t="s">
        <v>963</v>
      </c>
      <c r="X8" s="1260" t="s">
        <v>863</v>
      </c>
      <c r="Y8" s="449" t="s">
        <v>963</v>
      </c>
      <c r="Z8" s="1037" t="s">
        <v>863</v>
      </c>
      <c r="AA8" s="525" t="s">
        <v>963</v>
      </c>
      <c r="AB8" s="1037" t="s">
        <v>863</v>
      </c>
      <c r="AC8" s="525" t="s">
        <v>963</v>
      </c>
      <c r="AD8" s="1037" t="s">
        <v>863</v>
      </c>
      <c r="AE8" s="525" t="s">
        <v>863</v>
      </c>
      <c r="AF8" s="525" t="s">
        <v>863</v>
      </c>
      <c r="AG8" s="525" t="s">
        <v>863</v>
      </c>
      <c r="AH8" s="525" t="s">
        <v>863</v>
      </c>
      <c r="AI8" s="915" t="s">
        <v>863</v>
      </c>
      <c r="AJ8" s="915" t="s">
        <v>863</v>
      </c>
      <c r="AK8" s="540"/>
      <c r="AL8" s="1666"/>
      <c r="AM8" s="1666"/>
      <c r="AN8" s="1666"/>
      <c r="AO8" s="1666"/>
      <c r="AP8" s="1666"/>
      <c r="AQ8" s="1666"/>
      <c r="AR8" s="1666"/>
      <c r="AS8" s="1666"/>
    </row>
    <row r="9" spans="2:45" s="1009" customFormat="1" ht="36" customHeight="1" thickBot="1" x14ac:dyDescent="0.3">
      <c r="B9" s="429" t="s">
        <v>91</v>
      </c>
      <c r="C9" s="430" t="s">
        <v>92</v>
      </c>
      <c r="D9" s="1011" t="s">
        <v>93</v>
      </c>
      <c r="E9" s="1011" t="s">
        <v>94</v>
      </c>
      <c r="F9" s="431" t="s">
        <v>216</v>
      </c>
      <c r="G9" s="433" t="s">
        <v>137</v>
      </c>
      <c r="H9" s="1000">
        <f>+H10+H41+H49+H51+H37</f>
        <v>7376302.0999999996</v>
      </c>
      <c r="I9" s="1001">
        <f>+I10+I41+I51+I49+I37</f>
        <v>7884592.0999999996</v>
      </c>
      <c r="J9" s="1001">
        <f ca="1">+J10+J41+J51+J49+J37</f>
        <v>2973350.8470000001</v>
      </c>
      <c r="K9" s="999">
        <f ca="1">IFERROR(J9/I9,0)</f>
        <v>0.37710902596977719</v>
      </c>
      <c r="L9" s="1002">
        <f>+L10+L41+L51+L49+L37</f>
        <v>4521634.318</v>
      </c>
      <c r="M9" s="1003">
        <f t="shared" ref="M9:M14" si="0">IFERROR(+L9/I9,0)</f>
        <v>0.57347726561530055</v>
      </c>
      <c r="N9" s="1001">
        <f t="shared" ref="N9:N15" si="1">+I9-L9</f>
        <v>3362957.7819999997</v>
      </c>
      <c r="O9" s="1004">
        <f t="shared" ref="O9:O14" si="2">+IFERROR(N9/I9,0)</f>
        <v>0.42652273438469945</v>
      </c>
      <c r="P9" s="1005">
        <f>+P10+P37+P41+P49+P13</f>
        <v>8760043.3499999996</v>
      </c>
      <c r="Q9" s="1006">
        <f>+Q10+Q37+Q41+Q49</f>
        <v>2701975.4339399999</v>
      </c>
      <c r="R9" s="1155">
        <f>IFERROR(Q9/P9,"0,00%")</f>
        <v>0.30844315786861948</v>
      </c>
      <c r="S9" s="1007">
        <f>+S10+S41+S51+S49+S37</f>
        <v>757825.91700000002</v>
      </c>
      <c r="T9" s="1008">
        <f>+T10+T41+T51+T49</f>
        <v>768497.40495</v>
      </c>
      <c r="U9" s="1420">
        <f>+U10+U41+U51+U49</f>
        <v>289510.07400000002</v>
      </c>
      <c r="V9" s="1420">
        <f>+V10+V41+V51+V49</f>
        <v>173193.48656999998</v>
      </c>
      <c r="W9" s="1419">
        <f>+W10+W37+W41+W49+W51</f>
        <v>360016.51299999998</v>
      </c>
      <c r="X9" s="1420">
        <f>+X10+X37+X41+X49+X51</f>
        <v>194965.3719</v>
      </c>
      <c r="Y9" s="1419">
        <f>+Y10+Y41+Y51+Y49</f>
        <v>629819.54700000002</v>
      </c>
      <c r="Z9" s="1510">
        <f>+Z10+Z41+Z51+Z49</f>
        <v>294731.56903499999</v>
      </c>
      <c r="AA9" s="1511">
        <f>+AA10+AA37+AA41</f>
        <v>672920.37800000003</v>
      </c>
      <c r="AB9" s="1681">
        <f>+AB10+AB37+AB41</f>
        <v>840614.21360999974</v>
      </c>
      <c r="AC9" s="1695">
        <f t="shared" ref="AC9:AJ9" si="3">+AC10+AC37+AC41</f>
        <v>263258.41800000001</v>
      </c>
      <c r="AD9" s="1508">
        <f t="shared" si="3"/>
        <v>420269.78056499996</v>
      </c>
      <c r="AE9" s="1696">
        <f t="shared" si="3"/>
        <v>121568.764</v>
      </c>
      <c r="AF9" s="1697">
        <f t="shared" si="3"/>
        <v>348955.49000000005</v>
      </c>
      <c r="AG9" s="1698">
        <f>+AG10+AG37+AG41</f>
        <v>266011.092</v>
      </c>
      <c r="AH9" s="1697">
        <f t="shared" si="3"/>
        <v>546037.54399999999</v>
      </c>
      <c r="AI9" s="1698">
        <f t="shared" si="3"/>
        <v>503207.20199999993</v>
      </c>
      <c r="AJ9" s="1698">
        <f t="shared" si="3"/>
        <v>2045583.4270000001</v>
      </c>
      <c r="AL9" s="1666"/>
      <c r="AM9" s="1666"/>
      <c r="AN9" s="1666"/>
      <c r="AO9" s="1666"/>
      <c r="AP9" s="1666"/>
      <c r="AQ9" s="1666"/>
      <c r="AR9" s="1666"/>
      <c r="AS9" s="1666"/>
    </row>
    <row r="10" spans="2:45" s="198" customFormat="1" ht="15" customHeight="1" x14ac:dyDescent="0.25">
      <c r="B10" s="221">
        <v>24</v>
      </c>
      <c r="C10" s="74" t="s">
        <v>2</v>
      </c>
      <c r="D10" s="71"/>
      <c r="E10" s="71"/>
      <c r="F10" s="233"/>
      <c r="G10" s="258" t="s">
        <v>147</v>
      </c>
      <c r="H10" s="1018">
        <f>+H11+H13</f>
        <v>5979371</v>
      </c>
      <c r="I10" s="562">
        <f>+I11+I13</f>
        <v>5979371</v>
      </c>
      <c r="J10" s="562">
        <f ca="1">+J13+J11</f>
        <v>2002653.811</v>
      </c>
      <c r="K10" s="977">
        <f t="shared" ref="K10:K51" ca="1" si="4">IFERROR(J10/I10,0)</f>
        <v>0.3349271706003859</v>
      </c>
      <c r="L10" s="562">
        <f>+L11+L13</f>
        <v>3179735.5300000003</v>
      </c>
      <c r="M10" s="579">
        <f t="shared" si="0"/>
        <v>0.5317842846680696</v>
      </c>
      <c r="N10" s="562">
        <f>+I10-L10</f>
        <v>2799635.4699999997</v>
      </c>
      <c r="O10" s="584">
        <f t="shared" si="2"/>
        <v>0.46821571533193035</v>
      </c>
      <c r="P10" s="599">
        <f>+P11</f>
        <v>199657.71</v>
      </c>
      <c r="Q10" s="223">
        <f>+Q13+Q12</f>
        <v>1828953.4659299999</v>
      </c>
      <c r="R10" s="584" t="str">
        <f>IFERROR(Q1/P1,"0,00%")</f>
        <v>0,00%</v>
      </c>
      <c r="S10" s="448">
        <f t="shared" ref="S10:AJ10" si="5">+S13</f>
        <v>118525.58100000001</v>
      </c>
      <c r="T10" s="994">
        <f t="shared" si="5"/>
        <v>47672.424989999992</v>
      </c>
      <c r="U10" s="1194">
        <f>+U13</f>
        <v>149030.76999999999</v>
      </c>
      <c r="V10" s="1194">
        <f>+V13</f>
        <v>152999.35523999998</v>
      </c>
      <c r="W10" s="1418">
        <f t="shared" si="5"/>
        <v>344073.41499999998</v>
      </c>
      <c r="X10" s="1194">
        <f t="shared" si="5"/>
        <v>144500.23435499999</v>
      </c>
      <c r="Y10" s="1418">
        <f>+Y13+Y11</f>
        <v>548738.01699999999</v>
      </c>
      <c r="Z10" s="1417">
        <f>+Z13+Z11</f>
        <v>294731.56903499999</v>
      </c>
      <c r="AA10" s="348">
        <f>+AA13</f>
        <v>620630.51</v>
      </c>
      <c r="AB10" s="1194">
        <f>+AB13</f>
        <v>763660.13579999981</v>
      </c>
      <c r="AC10" s="1418">
        <f t="shared" si="5"/>
        <v>221655.51800000001</v>
      </c>
      <c r="AD10" s="1417">
        <f t="shared" si="5"/>
        <v>415686.13919999998</v>
      </c>
      <c r="AE10" s="1694">
        <f t="shared" si="5"/>
        <v>111387.389</v>
      </c>
      <c r="AF10" s="348">
        <f>+AF13</f>
        <v>337228.00600000005</v>
      </c>
      <c r="AG10" s="450">
        <f>+AG13</f>
        <v>191925.02900000001</v>
      </c>
      <c r="AH10" s="348">
        <f t="shared" si="5"/>
        <v>511810.09899999999</v>
      </c>
      <c r="AI10" s="450">
        <f>+AI13</f>
        <v>334282.10199999996</v>
      </c>
      <c r="AJ10" s="754">
        <f t="shared" si="5"/>
        <v>1677299.723</v>
      </c>
      <c r="AK10" s="273"/>
      <c r="AL10" s="1666"/>
      <c r="AM10" s="1666"/>
      <c r="AN10" s="1666"/>
      <c r="AO10" s="1666"/>
      <c r="AP10" s="1666"/>
      <c r="AQ10" s="1666"/>
      <c r="AR10" s="1666"/>
      <c r="AS10" s="1666"/>
    </row>
    <row r="11" spans="2:45" s="198" customFormat="1" ht="15" hidden="1" customHeight="1" x14ac:dyDescent="0.25">
      <c r="B11" s="221"/>
      <c r="C11" s="74">
        <v>2</v>
      </c>
      <c r="D11" s="71"/>
      <c r="E11" s="71"/>
      <c r="F11" s="233"/>
      <c r="G11" s="258" t="s">
        <v>86</v>
      </c>
      <c r="H11" s="561">
        <f>+H12</f>
        <v>0</v>
      </c>
      <c r="I11" s="562">
        <f>+I12</f>
        <v>0</v>
      </c>
      <c r="J11" s="562">
        <f ca="1">+J12</f>
        <v>0</v>
      </c>
      <c r="K11" s="977">
        <f t="shared" ca="1" si="4"/>
        <v>0</v>
      </c>
      <c r="L11" s="562">
        <f>+L12</f>
        <v>0</v>
      </c>
      <c r="M11" s="579">
        <f t="shared" si="0"/>
        <v>0</v>
      </c>
      <c r="N11" s="562">
        <f t="shared" si="1"/>
        <v>0</v>
      </c>
      <c r="O11" s="584">
        <f t="shared" si="2"/>
        <v>0</v>
      </c>
      <c r="P11" s="599">
        <f>+P12</f>
        <v>199657.71</v>
      </c>
      <c r="Q11" s="223">
        <f>+Q12</f>
        <v>199657.71</v>
      </c>
      <c r="R11" s="584">
        <v>0</v>
      </c>
      <c r="S11" s="601">
        <v>0</v>
      </c>
      <c r="T11" s="989">
        <v>0</v>
      </c>
      <c r="U11" s="1195">
        <v>0</v>
      </c>
      <c r="V11" s="1195">
        <v>0</v>
      </c>
      <c r="W11" s="601">
        <v>0</v>
      </c>
      <c r="X11" s="1421">
        <v>0</v>
      </c>
      <c r="Y11" s="601">
        <f>+Y12</f>
        <v>0</v>
      </c>
      <c r="Z11" s="989">
        <f>+Z12</f>
        <v>199657.71</v>
      </c>
      <c r="AA11" s="527">
        <v>0</v>
      </c>
      <c r="AB11" s="1195">
        <v>0</v>
      </c>
      <c r="AC11" s="601">
        <v>0</v>
      </c>
      <c r="AD11" s="989">
        <v>0</v>
      </c>
      <c r="AE11" s="1684">
        <v>0</v>
      </c>
      <c r="AF11" s="527">
        <v>0</v>
      </c>
      <c r="AG11" s="526">
        <f>+AG12</f>
        <v>0</v>
      </c>
      <c r="AH11" s="527">
        <v>0</v>
      </c>
      <c r="AI11" s="526">
        <v>0</v>
      </c>
      <c r="AJ11" s="448">
        <v>0</v>
      </c>
      <c r="AK11" s="273"/>
      <c r="AL11" s="1666"/>
      <c r="AM11" s="1666"/>
      <c r="AN11" s="1666"/>
      <c r="AO11" s="1666"/>
      <c r="AP11" s="1666"/>
      <c r="AQ11" s="1666"/>
      <c r="AR11" s="1666"/>
      <c r="AS11" s="1666"/>
    </row>
    <row r="12" spans="2:45" s="198" customFormat="1" ht="15" hidden="1" customHeight="1" x14ac:dyDescent="0.25">
      <c r="B12" s="382"/>
      <c r="C12" s="81"/>
      <c r="D12" s="710">
        <v>500</v>
      </c>
      <c r="E12" s="710"/>
      <c r="F12" s="251"/>
      <c r="G12" s="1667" t="s">
        <v>865</v>
      </c>
      <c r="H12" s="1668">
        <v>0</v>
      </c>
      <c r="I12" s="564">
        <v>0</v>
      </c>
      <c r="J12" s="564">
        <f ca="1">+SUMIF(S$3:$AJ5,"ok",S12:AJ12)</f>
        <v>0</v>
      </c>
      <c r="K12" s="998">
        <f t="shared" ca="1" si="4"/>
        <v>0</v>
      </c>
      <c r="L12" s="564">
        <v>0</v>
      </c>
      <c r="M12" s="705">
        <f t="shared" si="0"/>
        <v>0</v>
      </c>
      <c r="N12" s="564">
        <f t="shared" si="1"/>
        <v>0</v>
      </c>
      <c r="O12" s="706">
        <f t="shared" si="2"/>
        <v>0</v>
      </c>
      <c r="P12" s="1669">
        <f>+'P02 2023'!DC3</f>
        <v>199657.71</v>
      </c>
      <c r="Q12" s="386">
        <f>SUMIF($T$3:$AJ$3,"SI",T12:AJ12)</f>
        <v>199657.71</v>
      </c>
      <c r="R12" s="706">
        <v>0</v>
      </c>
      <c r="S12" s="713">
        <v>0</v>
      </c>
      <c r="T12" s="990">
        <v>0</v>
      </c>
      <c r="U12" s="988">
        <v>0</v>
      </c>
      <c r="V12" s="1340">
        <v>0</v>
      </c>
      <c r="W12" s="1344">
        <v>0</v>
      </c>
      <c r="X12" s="1422">
        <v>0</v>
      </c>
      <c r="Y12" s="1344">
        <v>0</v>
      </c>
      <c r="Z12" s="990">
        <f>+'P02 2023'!BF3</f>
        <v>199657.71</v>
      </c>
      <c r="AA12" s="685"/>
      <c r="AB12" s="1340">
        <v>0</v>
      </c>
      <c r="AC12" s="1344">
        <v>0</v>
      </c>
      <c r="AD12" s="990">
        <v>0</v>
      </c>
      <c r="AE12" s="1685">
        <v>0</v>
      </c>
      <c r="AF12" s="685"/>
      <c r="AG12" s="707"/>
      <c r="AH12" s="685">
        <v>0</v>
      </c>
      <c r="AI12" s="997">
        <v>0</v>
      </c>
      <c r="AJ12" s="628">
        <v>0</v>
      </c>
      <c r="AK12" s="273"/>
      <c r="AL12" s="1666"/>
      <c r="AM12" s="1666"/>
      <c r="AN12" s="1666"/>
      <c r="AO12" s="1666"/>
      <c r="AP12" s="1666"/>
      <c r="AQ12" s="1666"/>
      <c r="AR12" s="1666"/>
      <c r="AS12" s="1666"/>
    </row>
    <row r="13" spans="2:45" s="198" customFormat="1" ht="15" customHeight="1" x14ac:dyDescent="0.25">
      <c r="B13" s="221" t="s">
        <v>2</v>
      </c>
      <c r="C13" s="74">
        <v>3</v>
      </c>
      <c r="D13" s="71"/>
      <c r="E13" s="71"/>
      <c r="F13" s="71"/>
      <c r="G13" s="258" t="s">
        <v>305</v>
      </c>
      <c r="H13" s="1018">
        <f>+H14+H20+H26+H28+H30</f>
        <v>5979371</v>
      </c>
      <c r="I13" s="562">
        <f>+I14+I20+I26+I28+I30</f>
        <v>5979371</v>
      </c>
      <c r="J13" s="562">
        <f ca="1">+J14+J20+J26+J28+J30</f>
        <v>2002653.811</v>
      </c>
      <c r="K13" s="977">
        <f t="shared" ca="1" si="4"/>
        <v>0.3349271706003859</v>
      </c>
      <c r="L13" s="562">
        <f>+L14+L20+L26+L30+L28</f>
        <v>3179735.5300000003</v>
      </c>
      <c r="M13" s="579">
        <f t="shared" si="0"/>
        <v>0.5317842846680696</v>
      </c>
      <c r="N13" s="223">
        <f t="shared" si="1"/>
        <v>2799635.4699999997</v>
      </c>
      <c r="O13" s="584">
        <f t="shared" si="2"/>
        <v>0.46821571533193035</v>
      </c>
      <c r="P13" s="235">
        <f>+P14+P20+P26+P28+P30</f>
        <v>6613887.0149999997</v>
      </c>
      <c r="Q13" s="217">
        <f>+Q14+Q20+Q26+Q28+Q30</f>
        <v>1629295.75593</v>
      </c>
      <c r="R13" s="584">
        <f t="shared" ref="R13:R36" si="6">IFERROR(Q13/P13,"0,00%")</f>
        <v>0.24634466120071755</v>
      </c>
      <c r="S13" s="447">
        <f>+S14+S20+S28+S30</f>
        <v>118525.58100000001</v>
      </c>
      <c r="T13" s="904">
        <f>+T14+T20+T28+T30</f>
        <v>47672.424989999992</v>
      </c>
      <c r="U13" s="1178">
        <f>+U14+U20+U26+U30</f>
        <v>149030.76999999999</v>
      </c>
      <c r="V13" s="1178">
        <f>+V14+V20+V26+V30</f>
        <v>152999.35523999998</v>
      </c>
      <c r="W13" s="219">
        <f>+W14+W20+W26+W28+W30</f>
        <v>344073.41499999998</v>
      </c>
      <c r="X13" s="1178">
        <f>+X14+X20+X26+X28+X30</f>
        <v>144500.23435499999</v>
      </c>
      <c r="Y13" s="219">
        <f>+Y14+Y20+Y30+Y26+Y29</f>
        <v>548738.01699999999</v>
      </c>
      <c r="Z13" s="1166">
        <f>+Z14+Z20+Z30+Z26+Z28</f>
        <v>95073.859035000001</v>
      </c>
      <c r="AA13" s="235">
        <f>+AA14+AA20+AA26+AA30</f>
        <v>620630.51</v>
      </c>
      <c r="AB13" s="1178">
        <f>+AB14+AB20+AB26+AB30</f>
        <v>763660.13579999981</v>
      </c>
      <c r="AC13" s="219">
        <f>+AC14+AC20+AC30</f>
        <v>221655.51800000001</v>
      </c>
      <c r="AD13" s="1166">
        <f>+AD14+AD20+AD30</f>
        <v>415686.13919999998</v>
      </c>
      <c r="AE13" s="1686">
        <f>+AE14+AE20+AE26+AE28+AE30</f>
        <v>111387.389</v>
      </c>
      <c r="AF13" s="235">
        <f>+AF14+AF20+AF26+AF28+AF30</f>
        <v>337228.00600000005</v>
      </c>
      <c r="AG13" s="242">
        <f>+AG14+AG20+AG26+AG28+AG30</f>
        <v>191925.02900000001</v>
      </c>
      <c r="AH13" s="235">
        <f>+AH14+AH20+AH26+AH28+AH30</f>
        <v>511810.09899999999</v>
      </c>
      <c r="AI13" s="242">
        <f>+AI14+AI20+AI26+AI30+AI28</f>
        <v>334282.10199999996</v>
      </c>
      <c r="AJ13" s="219">
        <f>+AJ14+AJ20+AJ26+AJ30+AJ28</f>
        <v>1677299.723</v>
      </c>
      <c r="AK13" s="273"/>
      <c r="AL13" s="1666"/>
      <c r="AM13" s="1666"/>
      <c r="AN13" s="1666"/>
      <c r="AO13" s="1666"/>
      <c r="AP13" s="1666"/>
      <c r="AQ13" s="1666"/>
      <c r="AR13" s="1666"/>
      <c r="AS13" s="1666"/>
    </row>
    <row r="14" spans="2:45" s="210" customFormat="1" ht="15" customHeight="1" x14ac:dyDescent="0.25">
      <c r="B14" s="708" t="s">
        <v>2</v>
      </c>
      <c r="C14" s="709"/>
      <c r="D14" s="710">
        <v>26</v>
      </c>
      <c r="E14" s="710"/>
      <c r="F14" s="710" t="s">
        <v>215</v>
      </c>
      <c r="G14" s="301" t="s">
        <v>138</v>
      </c>
      <c r="H14" s="1512">
        <f>SUM(H15:H19)</f>
        <v>1548000</v>
      </c>
      <c r="I14" s="564">
        <f>SUM(I15:I19)</f>
        <v>1548000</v>
      </c>
      <c r="J14" s="564">
        <f ca="1">SUM(J15:J19)</f>
        <v>399614.375</v>
      </c>
      <c r="K14" s="998">
        <f ca="1">SUM(K15:K19)</f>
        <v>0.56366194560531457</v>
      </c>
      <c r="L14" s="564">
        <f>SUM(L15:L19)</f>
        <v>1003076.956</v>
      </c>
      <c r="M14" s="705">
        <f t="shared" si="0"/>
        <v>0.64798252971576231</v>
      </c>
      <c r="N14" s="386">
        <f t="shared" si="1"/>
        <v>544923.04399999999</v>
      </c>
      <c r="O14" s="706">
        <f t="shared" si="2"/>
        <v>0.35201747028423774</v>
      </c>
      <c r="P14" s="711">
        <f>SUM(P15:P19)</f>
        <v>1587692.0700000003</v>
      </c>
      <c r="Q14" s="1513">
        <f>SUM(Q15:Q19)</f>
        <v>289746.60021</v>
      </c>
      <c r="R14" s="706">
        <f t="shared" si="6"/>
        <v>0.18249546350004756</v>
      </c>
      <c r="S14" s="713">
        <f>SUM(S15:S19)</f>
        <v>102150</v>
      </c>
      <c r="T14" s="905">
        <f>SUM(T15:T19)</f>
        <v>1829.8799999999999</v>
      </c>
      <c r="U14" s="1181">
        <f>+SUM(U15:U19)</f>
        <v>80095.990999999995</v>
      </c>
      <c r="V14" s="1181">
        <f>+SUM(V15:V19)</f>
        <v>0</v>
      </c>
      <c r="W14" s="1514">
        <f>SUM(W15:W19)</f>
        <v>141138.38399999999</v>
      </c>
      <c r="X14" s="1181">
        <f>SUM(X15:X19)</f>
        <v>8072.9999999999991</v>
      </c>
      <c r="Y14" s="1514">
        <f>+SUM(Y15:Y19)</f>
        <v>56570</v>
      </c>
      <c r="Z14" s="1168">
        <f>+SUM(Z15:Z19)</f>
        <v>2535.75</v>
      </c>
      <c r="AA14" s="556">
        <f>SUM(AA15:AA19)</f>
        <v>9330</v>
      </c>
      <c r="AB14" s="1181">
        <f>SUM(AB15:AB19)</f>
        <v>202221.43604999996</v>
      </c>
      <c r="AC14" s="1689">
        <f>+SUM(AC15:AC19)</f>
        <v>10330</v>
      </c>
      <c r="AD14" s="1393">
        <f>+SUM(AD15:AD19)</f>
        <v>75086.534159999996</v>
      </c>
      <c r="AE14" s="1626">
        <f>SUM(AE15:AE19)</f>
        <v>648.18700000000001</v>
      </c>
      <c r="AF14" s="239">
        <v>0</v>
      </c>
      <c r="AG14" s="712">
        <f>SUM(AG15:AG19)</f>
        <v>83000</v>
      </c>
      <c r="AH14" s="556">
        <f>SUM(AH15:AH19)</f>
        <v>199940</v>
      </c>
      <c r="AI14" s="1515">
        <f>SUM(AI15:AI19)</f>
        <v>87610</v>
      </c>
      <c r="AJ14" s="1516">
        <f>SUM(AJ15:AJ19)</f>
        <v>578255.875</v>
      </c>
      <c r="AK14" s="273"/>
      <c r="AL14" s="1666"/>
      <c r="AM14" s="1666"/>
      <c r="AN14" s="1666"/>
      <c r="AO14" s="1666"/>
      <c r="AP14" s="1666"/>
      <c r="AQ14" s="1666"/>
      <c r="AR14" s="1666"/>
      <c r="AS14" s="1666"/>
    </row>
    <row r="15" spans="2:45" s="198" customFormat="1" ht="15" hidden="1" customHeight="1" x14ac:dyDescent="0.2">
      <c r="B15" s="236"/>
      <c r="C15" s="67"/>
      <c r="D15" s="228"/>
      <c r="E15" s="710">
        <v>1</v>
      </c>
      <c r="F15" s="82"/>
      <c r="G15" s="301" t="s">
        <v>267</v>
      </c>
      <c r="H15" s="1348">
        <f>+'P02 2024'!H3</f>
        <v>1129083</v>
      </c>
      <c r="I15" s="551">
        <f>+'P02 2024'!CU3</f>
        <v>1189083</v>
      </c>
      <c r="J15" s="564">
        <f>SUMIF(S$3:$AJ3,"ok",S15:AJ15)</f>
        <v>382964.375</v>
      </c>
      <c r="K15" s="998">
        <f t="shared" si="4"/>
        <v>0.3220669835495083</v>
      </c>
      <c r="L15" s="551">
        <f>+'P02 2024'!CV7</f>
        <v>974277.5</v>
      </c>
      <c r="M15" s="705">
        <f t="shared" ref="M15:M36" si="7">IFERROR(+L15/I15,0)</f>
        <v>0.81935197122488501</v>
      </c>
      <c r="N15" s="1670">
        <f t="shared" si="1"/>
        <v>214805.5</v>
      </c>
      <c r="O15" s="706">
        <f t="shared" ref="O15:O36" si="8">+IFERROR(N15/I15,0)</f>
        <v>0.18064802877511493</v>
      </c>
      <c r="P15" s="711">
        <f>+'P02 2023'!DC5</f>
        <v>1115028.27</v>
      </c>
      <c r="Q15" s="1513">
        <f>SUMIF($T$3:$AJ$3,"SI",T15:AJ15)</f>
        <v>47581.02</v>
      </c>
      <c r="R15" s="706">
        <f t="shared" si="6"/>
        <v>4.2672478608995264E-2</v>
      </c>
      <c r="S15" s="713">
        <f>+'P02 2024'!J9</f>
        <v>102150</v>
      </c>
      <c r="T15" s="991">
        <v>0</v>
      </c>
      <c r="U15" s="1183">
        <f>+'P02 2024'!Q4</f>
        <v>76765.990999999995</v>
      </c>
      <c r="V15" s="1341">
        <v>0</v>
      </c>
      <c r="W15" s="237">
        <f>+'P02 2024'!AI4</f>
        <v>137808.38399999999</v>
      </c>
      <c r="X15" s="1341">
        <f>+'P02 2023'!AL3</f>
        <v>8072.9999999999991</v>
      </c>
      <c r="Y15" s="237">
        <f>+'P02 2024'!BA4</f>
        <v>53240</v>
      </c>
      <c r="Z15" s="238">
        <v>0</v>
      </c>
      <c r="AA15" s="239">
        <f>+'P02 2024'!BS4</f>
        <v>6000</v>
      </c>
      <c r="AB15" s="1682">
        <f>+'P02 2023'!BZ5</f>
        <v>39508.019999999997</v>
      </c>
      <c r="AC15" s="1690">
        <f>+'P02 2024'!CL3</f>
        <v>7000</v>
      </c>
      <c r="AD15" s="238">
        <v>0</v>
      </c>
      <c r="AE15" s="1687">
        <v>0</v>
      </c>
      <c r="AF15" s="239">
        <f>+'P02 2023'!EG3</f>
        <v>51500</v>
      </c>
      <c r="AG15" s="404">
        <f>+'P02 2023'!FA3</f>
        <v>33000</v>
      </c>
      <c r="AH15" s="629">
        <f>+'P02 2023'!FV3</f>
        <v>199940</v>
      </c>
      <c r="AI15" s="349">
        <f>+'P02 2023'!GO3</f>
        <v>80950</v>
      </c>
      <c r="AJ15" s="225">
        <f>+'P02 2023'!HI4</f>
        <v>522803.375</v>
      </c>
      <c r="AK15" s="273"/>
      <c r="AL15" s="1666"/>
      <c r="AM15" s="1666"/>
      <c r="AN15" s="1666"/>
      <c r="AO15" s="1666"/>
      <c r="AP15" s="1666"/>
      <c r="AQ15" s="1666"/>
      <c r="AR15" s="1666"/>
      <c r="AS15" s="1666"/>
    </row>
    <row r="16" spans="2:45" s="198" customFormat="1" ht="15" hidden="1" customHeight="1" x14ac:dyDescent="0.2">
      <c r="B16" s="236"/>
      <c r="C16" s="67"/>
      <c r="D16" s="228"/>
      <c r="E16" s="710">
        <v>2</v>
      </c>
      <c r="F16" s="82"/>
      <c r="G16" s="301" t="s">
        <v>291</v>
      </c>
      <c r="H16" s="1348">
        <f>+'P02 2024'!H6</f>
        <v>50000</v>
      </c>
      <c r="I16" s="551">
        <f>+'P02 2024'!CU6</f>
        <v>50000</v>
      </c>
      <c r="J16" s="564">
        <f ca="1">SUMIF(S$3:$AJ4,"ok",S16:AJ16)</f>
        <v>0</v>
      </c>
      <c r="K16" s="998">
        <f t="shared" ca="1" si="4"/>
        <v>0</v>
      </c>
      <c r="L16" s="551">
        <v>0</v>
      </c>
      <c r="M16" s="705">
        <f t="shared" si="7"/>
        <v>0</v>
      </c>
      <c r="N16" s="1670">
        <f t="shared" ref="N16:N36" si="9">+I16-L16</f>
        <v>50000</v>
      </c>
      <c r="O16" s="706">
        <f t="shared" si="8"/>
        <v>1</v>
      </c>
      <c r="P16" s="711">
        <f>+'P02 2023'!DC7</f>
        <v>104661.78749999999</v>
      </c>
      <c r="Q16" s="1513">
        <f>SUMIF($T$3:$AJ$3,"SI",T16:AJ16)</f>
        <v>0</v>
      </c>
      <c r="R16" s="706">
        <f t="shared" si="6"/>
        <v>0</v>
      </c>
      <c r="S16" s="713">
        <v>0</v>
      </c>
      <c r="T16" s="991">
        <v>0</v>
      </c>
      <c r="U16" s="1183">
        <v>0</v>
      </c>
      <c r="V16" s="1341">
        <v>0</v>
      </c>
      <c r="W16" s="237">
        <v>0</v>
      </c>
      <c r="X16" s="1341">
        <v>0</v>
      </c>
      <c r="Y16" s="237">
        <v>0</v>
      </c>
      <c r="Z16" s="238">
        <v>0</v>
      </c>
      <c r="AA16" s="239">
        <v>0</v>
      </c>
      <c r="AB16" s="1682">
        <v>0</v>
      </c>
      <c r="AC16" s="1690">
        <v>0</v>
      </c>
      <c r="AD16" s="238">
        <v>0</v>
      </c>
      <c r="AE16" s="1687">
        <v>0</v>
      </c>
      <c r="AF16" s="239">
        <v>0</v>
      </c>
      <c r="AG16" s="404">
        <v>50000</v>
      </c>
      <c r="AH16" s="556">
        <v>0</v>
      </c>
      <c r="AI16" s="349">
        <v>0</v>
      </c>
      <c r="AJ16" s="225">
        <f>+'P02 2023'!HI5</f>
        <v>52122.5</v>
      </c>
      <c r="AK16" s="273"/>
      <c r="AL16" s="1666"/>
      <c r="AM16" s="1666"/>
      <c r="AN16" s="1666"/>
      <c r="AO16" s="1666"/>
      <c r="AP16" s="1666"/>
      <c r="AQ16" s="1666"/>
      <c r="AR16" s="1666"/>
      <c r="AS16" s="1666"/>
    </row>
    <row r="17" spans="1:45" s="198" customFormat="1" ht="15" hidden="1" customHeight="1" x14ac:dyDescent="0.2">
      <c r="B17" s="236"/>
      <c r="C17" s="67"/>
      <c r="D17" s="228"/>
      <c r="E17" s="710">
        <v>3</v>
      </c>
      <c r="F17" s="82"/>
      <c r="G17" s="301" t="s">
        <v>268</v>
      </c>
      <c r="H17" s="1348">
        <f>+'P02 2024'!H4</f>
        <v>300000</v>
      </c>
      <c r="I17" s="551">
        <f>+'P02 2024'!CU4</f>
        <v>240000</v>
      </c>
      <c r="J17" s="564">
        <f ca="1">SUMIF(S$3:$AJ5,"ok",S17:AJ17)</f>
        <v>0</v>
      </c>
      <c r="K17" s="998">
        <f t="shared" ca="1" si="4"/>
        <v>0</v>
      </c>
      <c r="L17" s="551">
        <v>0</v>
      </c>
      <c r="M17" s="705">
        <f t="shared" si="7"/>
        <v>0</v>
      </c>
      <c r="N17" s="1670">
        <f t="shared" si="9"/>
        <v>240000</v>
      </c>
      <c r="O17" s="706">
        <f t="shared" si="8"/>
        <v>1</v>
      </c>
      <c r="P17" s="711">
        <f>+'P02 2023'!DC6</f>
        <v>296382.59999999998</v>
      </c>
      <c r="Q17" s="1513">
        <f>SUMIF($T$3:$AJ$3,"SI",T17:AJ17)</f>
        <v>234282.59999999998</v>
      </c>
      <c r="R17" s="706">
        <f t="shared" si="6"/>
        <v>0.79047352982260088</v>
      </c>
      <c r="S17" s="713">
        <v>0</v>
      </c>
      <c r="T17" s="991">
        <v>0</v>
      </c>
      <c r="U17" s="1183">
        <v>0</v>
      </c>
      <c r="V17" s="1341">
        <v>0</v>
      </c>
      <c r="W17" s="237">
        <v>0</v>
      </c>
      <c r="X17" s="1341">
        <v>0</v>
      </c>
      <c r="Y17" s="237">
        <v>0</v>
      </c>
      <c r="Z17" s="238">
        <v>0</v>
      </c>
      <c r="AA17" s="239">
        <v>0</v>
      </c>
      <c r="AB17" s="1341">
        <f>+'P02 2023'!BZ4</f>
        <v>159762.59999999998</v>
      </c>
      <c r="AC17" s="237">
        <v>0</v>
      </c>
      <c r="AD17" s="238">
        <f>+'P02 2023'!CS3</f>
        <v>74520</v>
      </c>
      <c r="AE17" s="1687">
        <v>0</v>
      </c>
      <c r="AF17" s="239">
        <v>0</v>
      </c>
      <c r="AG17" s="404">
        <v>0</v>
      </c>
      <c r="AH17" s="556">
        <v>0</v>
      </c>
      <c r="AI17" s="349">
        <v>0</v>
      </c>
      <c r="AJ17" s="225">
        <v>0</v>
      </c>
      <c r="AK17" s="273"/>
      <c r="AL17" s="1666"/>
      <c r="AM17" s="1666"/>
      <c r="AN17" s="1666"/>
      <c r="AO17" s="1666"/>
      <c r="AP17" s="1666"/>
      <c r="AQ17" s="1666"/>
      <c r="AR17" s="1666"/>
      <c r="AS17" s="1666"/>
    </row>
    <row r="18" spans="1:45" s="198" customFormat="1" ht="15" hidden="1" customHeight="1" x14ac:dyDescent="0.25">
      <c r="B18" s="630"/>
      <c r="C18" s="189"/>
      <c r="D18" s="1349"/>
      <c r="E18" s="710">
        <v>4</v>
      </c>
      <c r="F18" s="82"/>
      <c r="G18" s="301" t="s">
        <v>599</v>
      </c>
      <c r="H18" s="1512">
        <v>0</v>
      </c>
      <c r="I18" s="564">
        <v>0</v>
      </c>
      <c r="J18" s="564">
        <f ca="1">SUMIF(S$3:$AJ6,"ok",S18:AJ18)</f>
        <v>0</v>
      </c>
      <c r="K18" s="998">
        <f t="shared" ca="1" si="4"/>
        <v>0</v>
      </c>
      <c r="L18" s="386">
        <v>0</v>
      </c>
      <c r="M18" s="705">
        <f t="shared" si="7"/>
        <v>0</v>
      </c>
      <c r="N18" s="1670">
        <f t="shared" si="9"/>
        <v>0</v>
      </c>
      <c r="O18" s="706">
        <f t="shared" si="8"/>
        <v>0</v>
      </c>
      <c r="P18" s="711">
        <f>+'P02 2023'!DC9</f>
        <v>2702.9024999999997</v>
      </c>
      <c r="Q18" s="1513">
        <f>SUMIF($T$3:$AJ$3,"SI",T18:AJ18)</f>
        <v>0</v>
      </c>
      <c r="R18" s="706">
        <f t="shared" si="6"/>
        <v>0</v>
      </c>
      <c r="S18" s="713">
        <v>0</v>
      </c>
      <c r="T18" s="991">
        <v>0</v>
      </c>
      <c r="U18" s="1183">
        <v>0</v>
      </c>
      <c r="V18" s="1341">
        <v>0</v>
      </c>
      <c r="W18" s="237">
        <v>0</v>
      </c>
      <c r="X18" s="1341">
        <v>0</v>
      </c>
      <c r="Y18" s="237">
        <v>0</v>
      </c>
      <c r="Z18" s="238">
        <v>0</v>
      </c>
      <c r="AA18" s="239">
        <v>0</v>
      </c>
      <c r="AB18" s="1341">
        <v>0</v>
      </c>
      <c r="AC18" s="237">
        <v>0</v>
      </c>
      <c r="AD18" s="238">
        <v>0</v>
      </c>
      <c r="AE18" s="1687">
        <v>0</v>
      </c>
      <c r="AF18" s="239">
        <v>0</v>
      </c>
      <c r="AG18" s="404">
        <v>0</v>
      </c>
      <c r="AH18" s="556">
        <v>0</v>
      </c>
      <c r="AI18" s="349">
        <v>0</v>
      </c>
      <c r="AJ18" s="237">
        <v>0</v>
      </c>
      <c r="AK18" s="273"/>
      <c r="AL18" s="1666"/>
      <c r="AM18" s="1666"/>
      <c r="AN18" s="1666"/>
      <c r="AO18" s="1666"/>
      <c r="AP18" s="1666"/>
      <c r="AQ18" s="1666"/>
      <c r="AR18" s="1666"/>
      <c r="AS18" s="1666"/>
    </row>
    <row r="19" spans="1:45" s="198" customFormat="1" ht="15" hidden="1" customHeight="1" x14ac:dyDescent="0.2">
      <c r="B19" s="630"/>
      <c r="C19" s="189"/>
      <c r="D19" s="1349"/>
      <c r="E19" s="710">
        <v>5</v>
      </c>
      <c r="F19" s="82"/>
      <c r="G19" s="301" t="s">
        <v>659</v>
      </c>
      <c r="H19" s="1348">
        <f>+'P02 2024'!H5</f>
        <v>68917</v>
      </c>
      <c r="I19" s="564">
        <f>+'P02 2024'!CU5</f>
        <v>68917</v>
      </c>
      <c r="J19" s="564">
        <f ca="1">SUMIF(S$3:$AJ7,"ok",S19:AJ19)</f>
        <v>16650</v>
      </c>
      <c r="K19" s="998">
        <f t="shared" ca="1" si="4"/>
        <v>0.24159496205580627</v>
      </c>
      <c r="L19" s="1350">
        <f>+'P02 2024'!CV8</f>
        <v>28799.455999999998</v>
      </c>
      <c r="M19" s="705">
        <f t="shared" si="7"/>
        <v>0.41788609486773942</v>
      </c>
      <c r="N19" s="1670">
        <f>+I19-L19</f>
        <v>40117.544000000002</v>
      </c>
      <c r="O19" s="706">
        <f t="shared" si="8"/>
        <v>0.58211390513226058</v>
      </c>
      <c r="P19" s="711">
        <f>+'P02 2023'!DC8</f>
        <v>68916.509999999995</v>
      </c>
      <c r="Q19" s="1513">
        <f>SUMIF($T$3:$AJ$3,"SI",T19:AJ19)</f>
        <v>7882.9802100000006</v>
      </c>
      <c r="R19" s="706">
        <f t="shared" si="6"/>
        <v>0.11438449523923949</v>
      </c>
      <c r="S19" s="713">
        <v>0</v>
      </c>
      <c r="T19" s="992">
        <f>+'P02 2023'!K9</f>
        <v>1829.8799999999999</v>
      </c>
      <c r="U19" s="1184">
        <f>+'P02 2024'!Q3</f>
        <v>3330</v>
      </c>
      <c r="V19" s="1341">
        <v>0</v>
      </c>
      <c r="W19" s="237">
        <f>+'P02 2024'!AI3</f>
        <v>3330</v>
      </c>
      <c r="X19" s="1341">
        <v>0</v>
      </c>
      <c r="Y19" s="237">
        <f>+'P02 2024'!BA3</f>
        <v>3330</v>
      </c>
      <c r="Z19" s="238">
        <f>+'P02 2023'!BF4</f>
        <v>2535.75</v>
      </c>
      <c r="AA19" s="239">
        <f>+'P02 2024'!BS3</f>
        <v>3330</v>
      </c>
      <c r="AB19" s="1341">
        <f>+'P02 2023'!BZ6</f>
        <v>2950.8160499999999</v>
      </c>
      <c r="AC19" s="237">
        <f>+'P02 2024'!CL4</f>
        <v>3330</v>
      </c>
      <c r="AD19" s="238">
        <f>+'P02 2023'!CS4</f>
        <v>566.53415999999993</v>
      </c>
      <c r="AE19" s="1687">
        <f>+'P02 2023'!DM3</f>
        <v>648.18700000000001</v>
      </c>
      <c r="AF19" s="239">
        <v>0</v>
      </c>
      <c r="AG19" s="404">
        <v>0</v>
      </c>
      <c r="AH19" s="556">
        <v>0</v>
      </c>
      <c r="AI19" s="349">
        <f>+'P02 2023'!GO4</f>
        <v>6660</v>
      </c>
      <c r="AJ19" s="225">
        <f>+'P02 2023'!HI3</f>
        <v>3330</v>
      </c>
      <c r="AK19" s="273"/>
      <c r="AL19" s="1666"/>
      <c r="AM19" s="1666"/>
      <c r="AN19" s="1666"/>
      <c r="AO19" s="1666"/>
      <c r="AP19" s="1666"/>
      <c r="AQ19" s="1666"/>
      <c r="AR19" s="1666"/>
      <c r="AS19" s="1666"/>
    </row>
    <row r="20" spans="1:45" s="211" customFormat="1" ht="15" customHeight="1" x14ac:dyDescent="0.25">
      <c r="B20" s="254"/>
      <c r="C20" s="81"/>
      <c r="D20" s="710">
        <v>33</v>
      </c>
      <c r="E20" s="710"/>
      <c r="F20" s="710" t="s">
        <v>297</v>
      </c>
      <c r="G20" s="301" t="s">
        <v>292</v>
      </c>
      <c r="H20" s="1512">
        <f>SUM(H21:H25)</f>
        <v>2639109</v>
      </c>
      <c r="I20" s="564">
        <f>SUM(I21:I25)</f>
        <v>2639109</v>
      </c>
      <c r="J20" s="564">
        <f ca="1">SUMIF(S$3:$AJ8,"ok",S20:AJ20)</f>
        <v>992535.24900000007</v>
      </c>
      <c r="K20" s="998">
        <f t="shared" ca="1" si="4"/>
        <v>0.37608725103813451</v>
      </c>
      <c r="L20" s="551">
        <f>SUM(L21:L25)</f>
        <v>1482169.817</v>
      </c>
      <c r="M20" s="705">
        <f t="shared" si="7"/>
        <v>0.56161750689342504</v>
      </c>
      <c r="N20" s="551">
        <f>+I20-L20</f>
        <v>1156939.183</v>
      </c>
      <c r="O20" s="706">
        <f t="shared" si="8"/>
        <v>0.43838249310657496</v>
      </c>
      <c r="P20" s="711">
        <f>SUM(P21:P25)</f>
        <v>2790792.63</v>
      </c>
      <c r="Q20" s="1513">
        <f>SUM(Q21:Q25)</f>
        <v>695947.37840999989</v>
      </c>
      <c r="R20" s="706">
        <f t="shared" si="6"/>
        <v>0.24937265883850349</v>
      </c>
      <c r="S20" s="713">
        <f t="shared" ref="S20:AB20" si="10">SUM(S21:S25)</f>
        <v>16375.581</v>
      </c>
      <c r="T20" s="906">
        <f t="shared" si="10"/>
        <v>14792.544989999997</v>
      </c>
      <c r="U20" s="1680">
        <f t="shared" si="10"/>
        <v>3154.7790000000005</v>
      </c>
      <c r="V20" s="1680">
        <f t="shared" si="10"/>
        <v>7407.9752399999998</v>
      </c>
      <c r="W20" s="244">
        <f t="shared" si="10"/>
        <v>192935.03099999999</v>
      </c>
      <c r="X20" s="1680">
        <f t="shared" si="10"/>
        <v>62535.479354999996</v>
      </c>
      <c r="Y20" s="225">
        <f t="shared" si="10"/>
        <v>152168.01700000002</v>
      </c>
      <c r="Z20" s="668">
        <f t="shared" si="10"/>
        <v>73679.374035000001</v>
      </c>
      <c r="AA20" s="629">
        <f t="shared" si="10"/>
        <v>494336.81</v>
      </c>
      <c r="AB20" s="753">
        <f t="shared" si="10"/>
        <v>209352.39974999998</v>
      </c>
      <c r="AC20" s="225">
        <f>+SUM(AC21:AC25)</f>
        <v>133565.03100000002</v>
      </c>
      <c r="AD20" s="668">
        <f>+SUM(AD21:AD25)</f>
        <v>328179.60503999999</v>
      </c>
      <c r="AE20" s="1456">
        <f>+SUM(AE21:AE25)</f>
        <v>70739.20199999999</v>
      </c>
      <c r="AF20" s="629">
        <f>+SUM(AF21:AF25)</f>
        <v>156448.00600000002</v>
      </c>
      <c r="AG20" s="349">
        <f>SUM(AG21:AG25)</f>
        <v>108925.02900000001</v>
      </c>
      <c r="AH20" s="629">
        <f>SUM(AH21:AH25)</f>
        <v>294304.59899999999</v>
      </c>
      <c r="AI20" s="1517">
        <f>+SUM(AI21:AI25)</f>
        <v>245892.10199999998</v>
      </c>
      <c r="AJ20" s="1518">
        <f>SUM(AJ21:AJ25)</f>
        <v>171131.34399999998</v>
      </c>
      <c r="AK20" s="273"/>
      <c r="AL20" s="1666"/>
      <c r="AM20" s="1666"/>
      <c r="AN20" s="1666"/>
      <c r="AO20" s="1666"/>
      <c r="AP20" s="1666"/>
      <c r="AQ20" s="1666"/>
      <c r="AR20" s="1666"/>
      <c r="AS20" s="1666"/>
    </row>
    <row r="21" spans="1:45" s="198" customFormat="1" ht="15" hidden="1" customHeight="1" x14ac:dyDescent="0.2">
      <c r="A21" s="211"/>
      <c r="B21" s="236"/>
      <c r="C21" s="67"/>
      <c r="D21" s="228"/>
      <c r="E21" s="710">
        <v>1</v>
      </c>
      <c r="F21" s="82"/>
      <c r="G21" s="301" t="s">
        <v>334</v>
      </c>
      <c r="H21" s="1348">
        <f>+'P02 2024'!H10</f>
        <v>1954009</v>
      </c>
      <c r="I21" s="1351">
        <f>+'P02 2024'!CU10</f>
        <v>2204009</v>
      </c>
      <c r="J21" s="564">
        <f ca="1">SUMIF(S$3:$AJ9,"ok",S21:AJ21)</f>
        <v>920181.96200000006</v>
      </c>
      <c r="K21" s="998">
        <f t="shared" ca="1" si="4"/>
        <v>0.41750372253470835</v>
      </c>
      <c r="L21" s="1351">
        <f>+'P02 2024'!CV15</f>
        <v>1332425.3319999999</v>
      </c>
      <c r="M21" s="705">
        <f t="shared" si="7"/>
        <v>0.60454623007437802</v>
      </c>
      <c r="N21" s="551">
        <f>+I21-L21</f>
        <v>871583.66800000006</v>
      </c>
      <c r="O21" s="706">
        <f t="shared" si="8"/>
        <v>0.39545376992562192</v>
      </c>
      <c r="P21" s="711">
        <f>+'P02 2023'!DC14</f>
        <v>2160011.88</v>
      </c>
      <c r="Q21" s="1513">
        <f>SUMIF($T$3:$AJ$3,"SI",T21:AJ21)</f>
        <v>642069.65024999995</v>
      </c>
      <c r="R21" s="706">
        <f t="shared" si="6"/>
        <v>0.29725283281775283</v>
      </c>
      <c r="S21" s="713">
        <v>0</v>
      </c>
      <c r="T21" s="992">
        <f>+'P02 2023'!K15</f>
        <v>12040.760474999997</v>
      </c>
      <c r="U21" s="1184">
        <v>0</v>
      </c>
      <c r="V21" s="1341">
        <v>0</v>
      </c>
      <c r="W21" s="237">
        <f>+'P02 2024'!AI6</f>
        <v>189651.37599999999</v>
      </c>
      <c r="X21" s="1341">
        <f>+'P02 2023'!AL9</f>
        <v>55548.939554999997</v>
      </c>
      <c r="Y21" s="237">
        <f>+'P02 2024'!BA5</f>
        <v>110367.16499999999</v>
      </c>
      <c r="Z21" s="238">
        <f>+'P02 2023'!BF5</f>
        <v>55357.565985000001</v>
      </c>
      <c r="AA21" s="239">
        <f>+'P02 2024'!BS8</f>
        <v>488757.4</v>
      </c>
      <c r="AB21" s="1423">
        <f>+'P02 2023'!BZ7</f>
        <v>196270.08979499998</v>
      </c>
      <c r="AC21" s="1691">
        <f>+'P02 2024'!CL6</f>
        <v>131406.02100000001</v>
      </c>
      <c r="AD21" s="238">
        <f>+'P02 2023'!CS5</f>
        <v>322852.29443999997</v>
      </c>
      <c r="AE21" s="1687">
        <f>+'P02 2023'!DM7</f>
        <v>52006.28</v>
      </c>
      <c r="AF21" s="239">
        <f>+'P02 2023'!EG6</f>
        <v>148627.92000000001</v>
      </c>
      <c r="AG21" s="404">
        <v>99253.664000000004</v>
      </c>
      <c r="AH21" s="629">
        <f>+'P02 2023'!FV6</f>
        <v>259190.46400000001</v>
      </c>
      <c r="AI21" s="349">
        <f>+'P02 2023'!GO7</f>
        <v>233796.80799999999</v>
      </c>
      <c r="AJ21" s="225">
        <f>+'P02 2023'!HI8</f>
        <v>137232.52499999999</v>
      </c>
      <c r="AK21" s="273"/>
      <c r="AL21" s="1666"/>
      <c r="AM21" s="1666"/>
      <c r="AN21" s="1666"/>
      <c r="AO21" s="1666"/>
      <c r="AP21" s="1666"/>
      <c r="AQ21" s="1666"/>
      <c r="AR21" s="1666"/>
      <c r="AS21" s="1666"/>
    </row>
    <row r="22" spans="1:45" s="198" customFormat="1" ht="15" hidden="1" customHeight="1" x14ac:dyDescent="0.2">
      <c r="B22" s="236"/>
      <c r="C22" s="67"/>
      <c r="D22" s="228"/>
      <c r="E22" s="710">
        <v>2</v>
      </c>
      <c r="F22" s="82"/>
      <c r="G22" s="301" t="s">
        <v>335</v>
      </c>
      <c r="H22" s="1348">
        <f>+'P02 2024'!H11</f>
        <v>583665</v>
      </c>
      <c r="I22" s="1351">
        <f>+'P02 2024'!CU11</f>
        <v>333665</v>
      </c>
      <c r="J22" s="564">
        <f ca="1">SUMIF(S$3:$AJ10,"ok",S22:AJ22)</f>
        <v>53800.300999999999</v>
      </c>
      <c r="K22" s="998">
        <f t="shared" ca="1" si="4"/>
        <v>0.16124046873361006</v>
      </c>
      <c r="L22" s="1351">
        <f>+'P02 2024'!CV19</f>
        <v>112737.439</v>
      </c>
      <c r="M22" s="705">
        <f t="shared" si="7"/>
        <v>0.33787613025040086</v>
      </c>
      <c r="N22" s="551">
        <f>+I22-L22</f>
        <v>220927.56099999999</v>
      </c>
      <c r="O22" s="706">
        <f t="shared" si="8"/>
        <v>0.66212386974959914</v>
      </c>
      <c r="P22" s="711">
        <f>+'P02 2023'!DC15</f>
        <v>502943.75999999995</v>
      </c>
      <c r="Q22" s="1513">
        <f>SUMIF($T$3:$AJ$3,"SI",T22:AJ22)</f>
        <v>12734.20737</v>
      </c>
      <c r="R22" s="706">
        <f t="shared" si="6"/>
        <v>2.5319346580619673E-2</v>
      </c>
      <c r="S22" s="713">
        <f>+'P02 2024'!J15</f>
        <v>14216.571</v>
      </c>
      <c r="T22" s="991">
        <v>0</v>
      </c>
      <c r="U22" s="1183">
        <v>0</v>
      </c>
      <c r="V22" s="1341">
        <v>0</v>
      </c>
      <c r="W22" s="237">
        <f>+'P02 2024'!AI7</f>
        <v>892.59500000000003</v>
      </c>
      <c r="X22" s="1341">
        <f>+'P02 2023'!AL10</f>
        <v>4999.3397999999997</v>
      </c>
      <c r="Y22" s="237">
        <f>+'P02 2024'!BA6</f>
        <v>38562.654999999999</v>
      </c>
      <c r="Z22" s="238">
        <f>+'P02 2023'!BF7</f>
        <v>7734.8675699999994</v>
      </c>
      <c r="AA22" s="239">
        <f>+'P02 2024'!BS6</f>
        <v>128.47999999999999</v>
      </c>
      <c r="AB22" s="1341">
        <f>+'P02 2023'!BZ9</f>
        <v>0</v>
      </c>
      <c r="AC22" s="237">
        <v>0</v>
      </c>
      <c r="AD22" s="238">
        <v>0</v>
      </c>
      <c r="AE22" s="1687">
        <f>+'P02 2023'!DM5</f>
        <v>10992.922</v>
      </c>
      <c r="AF22" s="239">
        <f>+'P02 2023'!EG4</f>
        <v>3830.0859999999998</v>
      </c>
      <c r="AG22" s="404">
        <v>0</v>
      </c>
      <c r="AH22" s="629">
        <f>+'P02 2023'!FV5</f>
        <v>31124.134999999998</v>
      </c>
      <c r="AI22" s="349">
        <f>+'P02 2023'!GO5</f>
        <v>5772.56</v>
      </c>
      <c r="AJ22" s="225">
        <f>+'P02 2023'!HI7</f>
        <v>29791.3</v>
      </c>
      <c r="AK22" s="273"/>
      <c r="AL22" s="1666"/>
      <c r="AM22" s="1666"/>
      <c r="AN22" s="1666"/>
      <c r="AO22" s="1666"/>
      <c r="AP22" s="1666"/>
      <c r="AQ22" s="1666"/>
      <c r="AR22" s="1666"/>
      <c r="AS22" s="1666"/>
    </row>
    <row r="23" spans="1:45" s="198" customFormat="1" ht="15" hidden="1" customHeight="1" x14ac:dyDescent="0.2">
      <c r="B23" s="236"/>
      <c r="C23" s="67"/>
      <c r="D23" s="228"/>
      <c r="E23" s="710">
        <v>3</v>
      </c>
      <c r="F23" s="82"/>
      <c r="G23" s="301" t="s">
        <v>293</v>
      </c>
      <c r="H23" s="1352">
        <f>+'P02 2024'!H13</f>
        <v>30520</v>
      </c>
      <c r="I23" s="1351">
        <f>+'P02 2024'!CU13</f>
        <v>30520</v>
      </c>
      <c r="J23" s="564">
        <f ca="1">SUMIF(S$3:$AJ11,"ok",S23:AJ23)</f>
        <v>12954.060000000001</v>
      </c>
      <c r="K23" s="998">
        <f t="shared" ca="1" si="4"/>
        <v>0.42444495412844041</v>
      </c>
      <c r="L23" s="1351">
        <f>+'P02 2024'!CV17</f>
        <v>25908.12</v>
      </c>
      <c r="M23" s="705">
        <f t="shared" si="7"/>
        <v>0.84888990825688071</v>
      </c>
      <c r="N23" s="551">
        <f t="shared" si="9"/>
        <v>4611.880000000001</v>
      </c>
      <c r="O23" s="706">
        <f t="shared" si="8"/>
        <v>0.15111009174311929</v>
      </c>
      <c r="P23" s="711">
        <f>+'P02 2023'!DC16</f>
        <v>64817.909999999996</v>
      </c>
      <c r="Q23" s="1513">
        <f>SUMIF($T$3:$AJ$3,"SI",T23:AJ23)</f>
        <v>24777.9</v>
      </c>
      <c r="R23" s="706">
        <f t="shared" si="6"/>
        <v>0.3822693450004791</v>
      </c>
      <c r="S23" s="713">
        <f>+'P02 2024'!J17</f>
        <v>2159.0100000000002</v>
      </c>
      <c r="T23" s="992">
        <f>+'P02 2023'!K14</f>
        <v>1987.1999999999998</v>
      </c>
      <c r="U23" s="1184">
        <f>+'P02 2024'!Q6</f>
        <v>2159.0100000000002</v>
      </c>
      <c r="V23" s="1341">
        <f>+'P02 2023'!R11</f>
        <v>1987.1999999999998</v>
      </c>
      <c r="W23" s="237">
        <f>+'P02 2024'!AI5</f>
        <v>2159.0100000000002</v>
      </c>
      <c r="X23" s="1341">
        <f>+'P02 2023'!AL7</f>
        <v>1987.1999999999998</v>
      </c>
      <c r="Y23" s="237">
        <f>+'P02 2024'!BA7</f>
        <v>2159.0100000000002</v>
      </c>
      <c r="Z23" s="238">
        <f>+'P02 2023'!BF6</f>
        <v>10557</v>
      </c>
      <c r="AA23" s="239">
        <f>+'P02 2024'!BS5</f>
        <v>2159.0100000000002</v>
      </c>
      <c r="AB23" s="1423">
        <f>+'P02 2023'!BZ10</f>
        <v>4129.6499999999996</v>
      </c>
      <c r="AC23" s="1691">
        <f>+'P02 2024'!CL5</f>
        <v>2159.0100000000002</v>
      </c>
      <c r="AD23" s="238">
        <f>+'P02 2023'!CS6</f>
        <v>4129.6499999999996</v>
      </c>
      <c r="AE23" s="1687">
        <f>+'P02 2023'!DM4</f>
        <v>3990</v>
      </c>
      <c r="AF23" s="239">
        <f>+'P02 2023'!EG5</f>
        <v>3990</v>
      </c>
      <c r="AG23" s="659">
        <f>+'P02 2023'!FA6</f>
        <v>4046.3649999999998</v>
      </c>
      <c r="AH23" s="629">
        <f>+'P02 2023'!FV4</f>
        <v>3990</v>
      </c>
      <c r="AI23" s="349">
        <f>+'P02 2023'!GO6</f>
        <v>3990</v>
      </c>
      <c r="AJ23" s="225">
        <f>+'P02 2023'!HI6</f>
        <v>4107.5190000000002</v>
      </c>
      <c r="AK23" s="273"/>
      <c r="AL23" s="1666"/>
      <c r="AM23" s="1666"/>
      <c r="AN23" s="1666"/>
      <c r="AO23" s="1666"/>
      <c r="AP23" s="1666"/>
      <c r="AQ23" s="1666"/>
      <c r="AR23" s="1666"/>
      <c r="AS23" s="1666"/>
    </row>
    <row r="24" spans="1:45" s="198" customFormat="1" ht="15" hidden="1" customHeight="1" x14ac:dyDescent="0.2">
      <c r="B24" s="236"/>
      <c r="C24" s="67"/>
      <c r="D24" s="228"/>
      <c r="E24" s="710">
        <v>4</v>
      </c>
      <c r="F24" s="82"/>
      <c r="G24" s="301" t="s">
        <v>294</v>
      </c>
      <c r="H24" s="1668">
        <f>+'P02 2024'!H14</f>
        <v>8000</v>
      </c>
      <c r="I24" s="1351">
        <f>+'P02 2024'!CU14</f>
        <v>8000</v>
      </c>
      <c r="J24" s="564">
        <f ca="1">SUMIF(S$3:$AJ12,"ok",S24:AJ24)</f>
        <v>0</v>
      </c>
      <c r="K24" s="998">
        <f t="shared" ca="1" si="4"/>
        <v>0</v>
      </c>
      <c r="L24" s="564">
        <v>0</v>
      </c>
      <c r="M24" s="705">
        <f t="shared" si="7"/>
        <v>0</v>
      </c>
      <c r="N24" s="551">
        <f>+I24-L24</f>
        <v>8000</v>
      </c>
      <c r="O24" s="706">
        <f t="shared" si="8"/>
        <v>1</v>
      </c>
      <c r="P24" s="711">
        <f>+'P02 2023'!DC18</f>
        <v>103.49999999999999</v>
      </c>
      <c r="Q24" s="1513">
        <f>SUMIF($T$3:$AJ$3,"SI",T24:AJ24)</f>
        <v>29.940479999999997</v>
      </c>
      <c r="R24" s="706">
        <f t="shared" si="6"/>
        <v>0.28928000000000004</v>
      </c>
      <c r="S24" s="713">
        <v>0</v>
      </c>
      <c r="T24" s="991">
        <v>0</v>
      </c>
      <c r="U24" s="1183">
        <v>0</v>
      </c>
      <c r="V24" s="1341">
        <v>0</v>
      </c>
      <c r="W24" s="237">
        <v>0</v>
      </c>
      <c r="X24" s="1341">
        <v>0</v>
      </c>
      <c r="Y24" s="237">
        <v>0</v>
      </c>
      <c r="Z24" s="238">
        <f>+'P02 2023'!BF8</f>
        <v>29.940479999999997</v>
      </c>
      <c r="AA24" s="239">
        <v>0</v>
      </c>
      <c r="AB24" s="1341">
        <v>0</v>
      </c>
      <c r="AC24" s="237">
        <v>0</v>
      </c>
      <c r="AD24" s="238">
        <v>0</v>
      </c>
      <c r="AE24" s="1687">
        <v>0</v>
      </c>
      <c r="AF24" s="239">
        <v>0</v>
      </c>
      <c r="AG24" s="404">
        <v>0</v>
      </c>
      <c r="AH24" s="629">
        <v>0</v>
      </c>
      <c r="AI24" s="349">
        <v>0</v>
      </c>
      <c r="AJ24" s="237">
        <v>0</v>
      </c>
      <c r="AK24" s="273"/>
      <c r="AL24" s="1666"/>
      <c r="AM24" s="1666"/>
      <c r="AN24" s="1666"/>
      <c r="AO24" s="1666"/>
      <c r="AP24" s="1666"/>
      <c r="AQ24" s="1666"/>
      <c r="AR24" s="1666"/>
      <c r="AS24" s="1666"/>
    </row>
    <row r="25" spans="1:45" s="198" customFormat="1" ht="15" hidden="1" customHeight="1" x14ac:dyDescent="0.2">
      <c r="B25" s="236"/>
      <c r="C25" s="67"/>
      <c r="D25" s="228"/>
      <c r="E25" s="710">
        <v>5</v>
      </c>
      <c r="F25" s="82"/>
      <c r="G25" s="301" t="s">
        <v>295</v>
      </c>
      <c r="H25" s="1352">
        <f>+'P02 2024'!H12</f>
        <v>62915</v>
      </c>
      <c r="I25" s="1351">
        <f>+'P02 2024'!CU12</f>
        <v>62915</v>
      </c>
      <c r="J25" s="564">
        <f ca="1">SUMIF(S$3:$AJ13,"ok",S25:AJ25)</f>
        <v>5598.9259999999995</v>
      </c>
      <c r="K25" s="998">
        <f t="shared" ca="1" si="4"/>
        <v>8.8991909719462761E-2</v>
      </c>
      <c r="L25" s="1351">
        <f>+'P02 2024'!CV16</f>
        <v>11098.925999999999</v>
      </c>
      <c r="M25" s="705">
        <f t="shared" si="7"/>
        <v>0.1764114440117619</v>
      </c>
      <c r="N25" s="551">
        <f>+I25-L25</f>
        <v>51816.074000000001</v>
      </c>
      <c r="O25" s="706">
        <f t="shared" si="8"/>
        <v>0.8235885559882381</v>
      </c>
      <c r="P25" s="711">
        <f>+'P02 2023'!DC17</f>
        <v>62915.579999999994</v>
      </c>
      <c r="Q25" s="1513">
        <f>SUMIF($T$3:$AJ$3,"SI",T25:AJ25)</f>
        <v>16335.680309999998</v>
      </c>
      <c r="R25" s="706">
        <f t="shared" si="6"/>
        <v>0.25964443640192142</v>
      </c>
      <c r="S25" s="713">
        <v>0</v>
      </c>
      <c r="T25" s="992">
        <f>+'P02 2023'!K17</f>
        <v>764.58451500000001</v>
      </c>
      <c r="U25" s="1184">
        <f>+'P02 2024'!Q5</f>
        <v>995.76900000000001</v>
      </c>
      <c r="V25" s="1341">
        <f>+'P02 2023'!R10</f>
        <v>5420.7752399999999</v>
      </c>
      <c r="W25" s="237">
        <f>+'P02 2024'!AI8</f>
        <v>232.05</v>
      </c>
      <c r="X25" s="1341">
        <v>0</v>
      </c>
      <c r="Y25" s="237">
        <f>+'P02 2024'!BA8</f>
        <v>1079.1869999999999</v>
      </c>
      <c r="Z25" s="238">
        <v>0</v>
      </c>
      <c r="AA25" s="239">
        <f>+'P02 2024'!BS7</f>
        <v>3291.92</v>
      </c>
      <c r="AB25" s="1423">
        <f>+'P02 2023'!BZ8</f>
        <v>8952.6599549999992</v>
      </c>
      <c r="AC25" s="1691">
        <v>0</v>
      </c>
      <c r="AD25" s="238">
        <f>+'P02 2023'!CS7</f>
        <v>1197.6605999999999</v>
      </c>
      <c r="AE25" s="1687">
        <f>+'P02 2023'!DM6</f>
        <v>3750</v>
      </c>
      <c r="AF25" s="239">
        <v>0</v>
      </c>
      <c r="AG25" s="404">
        <f>+'P02 2023'!FA7</f>
        <v>5625</v>
      </c>
      <c r="AH25" s="629">
        <v>0</v>
      </c>
      <c r="AI25" s="349">
        <f>+'P02 2023'!GO8</f>
        <v>2332.7339999999999</v>
      </c>
      <c r="AJ25" s="225">
        <v>0</v>
      </c>
      <c r="AK25" s="273"/>
      <c r="AL25" s="1666"/>
      <c r="AM25" s="1666"/>
      <c r="AN25" s="1666"/>
      <c r="AO25" s="1666"/>
      <c r="AP25" s="1666"/>
      <c r="AQ25" s="1666"/>
      <c r="AR25" s="1666"/>
      <c r="AS25" s="1666"/>
    </row>
    <row r="26" spans="1:45" s="211" customFormat="1" ht="16.5" customHeight="1" x14ac:dyDescent="0.25">
      <c r="B26" s="254"/>
      <c r="C26" s="81"/>
      <c r="D26" s="710">
        <v>34</v>
      </c>
      <c r="E26" s="710"/>
      <c r="F26" s="710" t="s">
        <v>505</v>
      </c>
      <c r="G26" s="301" t="s">
        <v>260</v>
      </c>
      <c r="H26" s="1668">
        <f>+H27</f>
        <v>42435</v>
      </c>
      <c r="I26" s="564">
        <f>+I27</f>
        <v>42435</v>
      </c>
      <c r="J26" s="564">
        <f ca="1">SUMIF(S$3:$AJ14,"ok",S26:AJ26)</f>
        <v>0</v>
      </c>
      <c r="K26" s="998">
        <f t="shared" ca="1" si="4"/>
        <v>0</v>
      </c>
      <c r="L26" s="386">
        <f>+L27</f>
        <v>0</v>
      </c>
      <c r="M26" s="705">
        <f t="shared" si="7"/>
        <v>0</v>
      </c>
      <c r="N26" s="564">
        <f t="shared" si="9"/>
        <v>42435</v>
      </c>
      <c r="O26" s="706">
        <f t="shared" si="8"/>
        <v>1</v>
      </c>
      <c r="P26" s="711">
        <f>+P27</f>
        <v>60441.929999999993</v>
      </c>
      <c r="Q26" s="1513">
        <f>+Q27</f>
        <v>35891.177309999999</v>
      </c>
      <c r="R26" s="706">
        <f t="shared" si="6"/>
        <v>0.59381256207404365</v>
      </c>
      <c r="S26" s="713">
        <f t="shared" ref="S26:X26" si="11">+S27</f>
        <v>0</v>
      </c>
      <c r="T26" s="906">
        <f t="shared" si="11"/>
        <v>0</v>
      </c>
      <c r="U26" s="1179">
        <f t="shared" si="11"/>
        <v>0</v>
      </c>
      <c r="V26" s="1179">
        <f t="shared" si="11"/>
        <v>5887.08</v>
      </c>
      <c r="W26" s="1519">
        <f t="shared" si="11"/>
        <v>0</v>
      </c>
      <c r="X26" s="1179">
        <f t="shared" si="11"/>
        <v>1441.7549999999999</v>
      </c>
      <c r="Y26" s="237">
        <f t="shared" ref="Y26:AD26" si="12">+Y27</f>
        <v>0</v>
      </c>
      <c r="Z26" s="238">
        <f t="shared" si="12"/>
        <v>18858.734999999997</v>
      </c>
      <c r="AA26" s="239">
        <f t="shared" si="12"/>
        <v>0</v>
      </c>
      <c r="AB26" s="1341">
        <f t="shared" si="12"/>
        <v>0</v>
      </c>
      <c r="AC26" s="237">
        <f t="shared" si="12"/>
        <v>0</v>
      </c>
      <c r="AD26" s="238">
        <f t="shared" si="12"/>
        <v>9703.6073099999994</v>
      </c>
      <c r="AE26" s="1687">
        <v>0</v>
      </c>
      <c r="AF26" s="629">
        <f>+AF27</f>
        <v>0</v>
      </c>
      <c r="AG26" s="349">
        <v>0</v>
      </c>
      <c r="AH26" s="629">
        <f>+AH27</f>
        <v>17565.5</v>
      </c>
      <c r="AI26" s="815">
        <f>+AI27</f>
        <v>0</v>
      </c>
      <c r="AJ26" s="1520">
        <f>+AJ27</f>
        <v>5995.88</v>
      </c>
      <c r="AK26" s="273"/>
      <c r="AL26" s="1666"/>
      <c r="AM26" s="1666"/>
      <c r="AN26" s="1666"/>
      <c r="AO26" s="1666"/>
      <c r="AP26" s="1666"/>
      <c r="AQ26" s="1666"/>
      <c r="AR26" s="1666"/>
      <c r="AS26" s="1666"/>
    </row>
    <row r="27" spans="1:45" s="198" customFormat="1" ht="19.149999999999999" hidden="1" customHeight="1" x14ac:dyDescent="0.25">
      <c r="B27" s="236"/>
      <c r="C27" s="67"/>
      <c r="D27" s="228"/>
      <c r="E27" s="228">
        <v>1</v>
      </c>
      <c r="F27" s="165"/>
      <c r="G27" s="301" t="s">
        <v>504</v>
      </c>
      <c r="H27" s="1668">
        <f>+'P02 2024'!H19</f>
        <v>42435</v>
      </c>
      <c r="I27" s="564">
        <f>+'P02 2024'!CU20</f>
        <v>42435</v>
      </c>
      <c r="J27" s="564">
        <f ca="1">SUMIF(S$3:$AJ15,"ok",S27:AJ27)</f>
        <v>0</v>
      </c>
      <c r="K27" s="998">
        <f t="shared" ca="1" si="4"/>
        <v>0</v>
      </c>
      <c r="L27" s="386">
        <v>0</v>
      </c>
      <c r="M27" s="705">
        <f t="shared" si="7"/>
        <v>0</v>
      </c>
      <c r="N27" s="564">
        <f t="shared" si="9"/>
        <v>42435</v>
      </c>
      <c r="O27" s="706">
        <f t="shared" si="8"/>
        <v>1</v>
      </c>
      <c r="P27" s="711">
        <f>+'P02 2023'!DC25</f>
        <v>60441.929999999993</v>
      </c>
      <c r="Q27" s="1513">
        <f>SUMIF($T$3:$AJ$3,"SI",T27:AJ27)</f>
        <v>35891.177309999999</v>
      </c>
      <c r="R27" s="706">
        <f t="shared" si="6"/>
        <v>0.59381256207404365</v>
      </c>
      <c r="S27" s="713">
        <v>0</v>
      </c>
      <c r="T27" s="991">
        <v>0</v>
      </c>
      <c r="U27" s="1183">
        <v>0</v>
      </c>
      <c r="V27" s="1341">
        <f>+'P02 2023'!R13</f>
        <v>5887.08</v>
      </c>
      <c r="W27" s="237">
        <v>0</v>
      </c>
      <c r="X27" s="1423">
        <f>+'P02 2023'!AL11</f>
        <v>1441.7549999999999</v>
      </c>
      <c r="Y27" s="237">
        <v>0</v>
      </c>
      <c r="Z27" s="238">
        <f>+'P02 2023'!BF9</f>
        <v>18858.734999999997</v>
      </c>
      <c r="AA27" s="239">
        <v>0</v>
      </c>
      <c r="AB27" s="1341">
        <v>0</v>
      </c>
      <c r="AC27" s="237">
        <v>0</v>
      </c>
      <c r="AD27" s="238">
        <f>+'P02 2023'!CS8</f>
        <v>9703.6073099999994</v>
      </c>
      <c r="AE27" s="1687">
        <v>0</v>
      </c>
      <c r="AF27" s="239">
        <v>0</v>
      </c>
      <c r="AG27" s="404">
        <v>0</v>
      </c>
      <c r="AH27" s="629">
        <f>+'P02 2023'!FV7</f>
        <v>17565.5</v>
      </c>
      <c r="AI27" s="349">
        <v>0</v>
      </c>
      <c r="AJ27" s="225">
        <f>+'P02 2023'!HI9</f>
        <v>5995.88</v>
      </c>
      <c r="AK27" s="273"/>
      <c r="AL27" s="1666"/>
      <c r="AM27" s="1666"/>
      <c r="AN27" s="1666"/>
      <c r="AO27" s="1666"/>
      <c r="AP27" s="1666"/>
      <c r="AQ27" s="1666"/>
      <c r="AR27" s="1666"/>
      <c r="AS27" s="1666"/>
    </row>
    <row r="28" spans="1:45" s="211" customFormat="1" ht="15" hidden="1" customHeight="1" x14ac:dyDescent="0.25">
      <c r="B28" s="254"/>
      <c r="C28" s="81"/>
      <c r="D28" s="710">
        <v>500</v>
      </c>
      <c r="E28" s="710"/>
      <c r="F28" s="82"/>
      <c r="G28" s="301" t="s">
        <v>314</v>
      </c>
      <c r="H28" s="1668">
        <f>+H29</f>
        <v>0</v>
      </c>
      <c r="I28" s="564">
        <f>+I29</f>
        <v>0</v>
      </c>
      <c r="J28" s="564">
        <f ca="1">SUMIF(S$3:$AJ16,"ok",S28:AJ28)</f>
        <v>0</v>
      </c>
      <c r="K28" s="998">
        <f t="shared" ca="1" si="4"/>
        <v>0</v>
      </c>
      <c r="L28" s="386">
        <f>+L29</f>
        <v>0</v>
      </c>
      <c r="M28" s="705">
        <f t="shared" si="7"/>
        <v>0</v>
      </c>
      <c r="N28" s="564">
        <f t="shared" si="9"/>
        <v>0</v>
      </c>
      <c r="O28" s="706">
        <f t="shared" si="8"/>
        <v>0</v>
      </c>
      <c r="P28" s="711">
        <v>0</v>
      </c>
      <c r="Q28" s="1513">
        <f>+Q29</f>
        <v>0</v>
      </c>
      <c r="R28" s="706" t="str">
        <f t="shared" si="6"/>
        <v>0,00%</v>
      </c>
      <c r="S28" s="713">
        <f>+S29</f>
        <v>0</v>
      </c>
      <c r="T28" s="906">
        <f>+T29</f>
        <v>0</v>
      </c>
      <c r="U28" s="1179">
        <v>0</v>
      </c>
      <c r="V28" s="1179">
        <v>0</v>
      </c>
      <c r="W28" s="1519">
        <v>0</v>
      </c>
      <c r="X28" s="1179">
        <v>0</v>
      </c>
      <c r="Y28" s="237">
        <f>+Y29</f>
        <v>0</v>
      </c>
      <c r="Z28" s="1167">
        <v>0</v>
      </c>
      <c r="AA28" s="554">
        <v>0</v>
      </c>
      <c r="AB28" s="1179">
        <f>+AB29</f>
        <v>0</v>
      </c>
      <c r="AC28" s="237">
        <f>+AC29</f>
        <v>0</v>
      </c>
      <c r="AD28" s="238">
        <f>+AD29</f>
        <v>0</v>
      </c>
      <c r="AE28" s="1687">
        <v>0</v>
      </c>
      <c r="AF28" s="239">
        <v>0</v>
      </c>
      <c r="AG28" s="712">
        <v>0</v>
      </c>
      <c r="AH28" s="556">
        <f>+AH29</f>
        <v>0</v>
      </c>
      <c r="AI28" s="712">
        <v>0</v>
      </c>
      <c r="AJ28" s="603">
        <f>+AJ29</f>
        <v>0</v>
      </c>
      <c r="AK28" s="273"/>
      <c r="AL28" s="1666"/>
      <c r="AM28" s="1666"/>
      <c r="AN28" s="1666"/>
      <c r="AO28" s="1666"/>
      <c r="AP28" s="1666"/>
      <c r="AQ28" s="1666"/>
      <c r="AR28" s="1666"/>
      <c r="AS28" s="1666"/>
    </row>
    <row r="29" spans="1:45" s="198" customFormat="1" ht="15" hidden="1" customHeight="1" x14ac:dyDescent="0.25">
      <c r="B29" s="236"/>
      <c r="C29" s="67"/>
      <c r="D29" s="228"/>
      <c r="E29" s="228">
        <v>1</v>
      </c>
      <c r="F29" s="165"/>
      <c r="G29" s="1353" t="s">
        <v>314</v>
      </c>
      <c r="H29" s="1671">
        <v>0</v>
      </c>
      <c r="I29" s="1670">
        <v>0</v>
      </c>
      <c r="J29" s="564">
        <f ca="1">SUMIF(S$3:$AJ17,"ok",S29:AJ29)</f>
        <v>0</v>
      </c>
      <c r="K29" s="998">
        <f t="shared" ca="1" si="4"/>
        <v>0</v>
      </c>
      <c r="L29" s="1672">
        <v>0</v>
      </c>
      <c r="M29" s="705">
        <f t="shared" si="7"/>
        <v>0</v>
      </c>
      <c r="N29" s="1670">
        <f t="shared" si="9"/>
        <v>0</v>
      </c>
      <c r="O29" s="706">
        <f t="shared" si="8"/>
        <v>0</v>
      </c>
      <c r="P29" s="711">
        <v>0</v>
      </c>
      <c r="Q29" s="1513">
        <f>SUMIF($T$3:$AJ$3,"SI",T29:AJ29)</f>
        <v>0</v>
      </c>
      <c r="R29" s="706" t="str">
        <f t="shared" si="6"/>
        <v>0,00%</v>
      </c>
      <c r="S29" s="713">
        <v>0</v>
      </c>
      <c r="T29" s="991">
        <v>0</v>
      </c>
      <c r="U29" s="1183">
        <v>0</v>
      </c>
      <c r="V29" s="1341">
        <v>0</v>
      </c>
      <c r="W29" s="237">
        <v>0</v>
      </c>
      <c r="X29" s="1341">
        <v>0</v>
      </c>
      <c r="Y29" s="237">
        <v>0</v>
      </c>
      <c r="Z29" s="238">
        <v>0</v>
      </c>
      <c r="AA29" s="239"/>
      <c r="AB29" s="1341">
        <v>0</v>
      </c>
      <c r="AC29" s="237">
        <v>0</v>
      </c>
      <c r="AD29" s="238">
        <v>0</v>
      </c>
      <c r="AE29" s="1687">
        <v>0</v>
      </c>
      <c r="AF29" s="239"/>
      <c r="AG29" s="404">
        <v>0</v>
      </c>
      <c r="AH29" s="629">
        <v>0</v>
      </c>
      <c r="AI29" s="349">
        <v>0</v>
      </c>
      <c r="AJ29" s="225">
        <v>0</v>
      </c>
      <c r="AK29" s="273"/>
      <c r="AL29" s="1666"/>
      <c r="AM29" s="1666"/>
      <c r="AN29" s="1666"/>
      <c r="AO29" s="1666"/>
      <c r="AP29" s="1666"/>
      <c r="AQ29" s="1666"/>
      <c r="AR29" s="1666"/>
      <c r="AS29" s="1666"/>
    </row>
    <row r="30" spans="1:45" s="211" customFormat="1" ht="15" customHeight="1" x14ac:dyDescent="0.25">
      <c r="B30" s="254"/>
      <c r="C30" s="81"/>
      <c r="D30" s="710">
        <v>602</v>
      </c>
      <c r="E30" s="710"/>
      <c r="F30" s="710" t="s">
        <v>1022</v>
      </c>
      <c r="G30" s="301" t="s">
        <v>315</v>
      </c>
      <c r="H30" s="1512">
        <f>SUM(H31:H36)</f>
        <v>1749827</v>
      </c>
      <c r="I30" s="564">
        <f>SUM(I31:I36)</f>
        <v>1749827</v>
      </c>
      <c r="J30" s="564">
        <f ca="1">SUMIF(S$3:$AJ18,"ok",S30:AJ30)</f>
        <v>610504.18699999992</v>
      </c>
      <c r="K30" s="998">
        <f t="shared" ca="1" si="4"/>
        <v>0.34889402609515108</v>
      </c>
      <c r="L30" s="551">
        <f>SUM(L31:L36)</f>
        <v>694488.75699999998</v>
      </c>
      <c r="M30" s="705">
        <f t="shared" si="7"/>
        <v>0.39688995369256502</v>
      </c>
      <c r="N30" s="551">
        <f t="shared" si="9"/>
        <v>1055338.243</v>
      </c>
      <c r="O30" s="706">
        <f t="shared" si="8"/>
        <v>0.60311004630743492</v>
      </c>
      <c r="P30" s="711">
        <f>SUM(P31:P36)</f>
        <v>2174960.3849999998</v>
      </c>
      <c r="Q30" s="1513">
        <f>SUM(Q31:Q36)</f>
        <v>607710.6</v>
      </c>
      <c r="R30" s="706">
        <f t="shared" si="6"/>
        <v>0.27941226157091592</v>
      </c>
      <c r="S30" s="713">
        <f>SUM(S31:S36)</f>
        <v>0</v>
      </c>
      <c r="T30" s="906">
        <f>SUM(T31:T36)</f>
        <v>31049.999999999996</v>
      </c>
      <c r="U30" s="1179">
        <f>+SUM(U31:U36)</f>
        <v>65780</v>
      </c>
      <c r="V30" s="1179">
        <f>+SUM(V31:V36)</f>
        <v>139704.29999999999</v>
      </c>
      <c r="W30" s="1519">
        <f t="shared" ref="W30:AD30" si="13">SUM(W31:W36)</f>
        <v>10000</v>
      </c>
      <c r="X30" s="1179">
        <f t="shared" si="13"/>
        <v>72450</v>
      </c>
      <c r="Y30" s="1519">
        <f t="shared" si="13"/>
        <v>340000</v>
      </c>
      <c r="Z30" s="1167">
        <f t="shared" si="13"/>
        <v>0</v>
      </c>
      <c r="AA30" s="554">
        <f t="shared" si="13"/>
        <v>116963.7</v>
      </c>
      <c r="AB30" s="1179">
        <f t="shared" si="13"/>
        <v>352086.29999999993</v>
      </c>
      <c r="AC30" s="237">
        <f>SUM(AC31:AC36)</f>
        <v>77760.486999999994</v>
      </c>
      <c r="AD30" s="238">
        <f t="shared" si="13"/>
        <v>12420</v>
      </c>
      <c r="AE30" s="1687">
        <f>+SUM(AE31:AE36)</f>
        <v>40000</v>
      </c>
      <c r="AF30" s="239">
        <f>+SUM(AF31:AF36)</f>
        <v>180780</v>
      </c>
      <c r="AG30" s="404">
        <f>+SUM(AG31:AG35)</f>
        <v>0</v>
      </c>
      <c r="AH30" s="556">
        <f>+SUM(AH31:AH36)</f>
        <v>0</v>
      </c>
      <c r="AI30" s="604">
        <f>SUM(AI31:AI35)</f>
        <v>780</v>
      </c>
      <c r="AJ30" s="755">
        <f>SUM(AJ31:AJ36)</f>
        <v>921916.62399999995</v>
      </c>
      <c r="AK30" s="273"/>
      <c r="AL30" s="1666"/>
      <c r="AM30" s="1666"/>
      <c r="AN30" s="1666"/>
      <c r="AO30" s="1666"/>
      <c r="AP30" s="1666"/>
      <c r="AQ30" s="1666"/>
      <c r="AR30" s="1666"/>
      <c r="AS30" s="1666"/>
    </row>
    <row r="31" spans="1:45" s="198" customFormat="1" ht="15" hidden="1" customHeight="1" x14ac:dyDescent="0.2">
      <c r="B31" s="236"/>
      <c r="C31" s="67"/>
      <c r="D31" s="228"/>
      <c r="E31" s="228">
        <v>1</v>
      </c>
      <c r="F31" s="165"/>
      <c r="G31" s="301" t="s">
        <v>602</v>
      </c>
      <c r="H31" s="565">
        <f>+'P02 2024'!H24</f>
        <v>205000</v>
      </c>
      <c r="I31" s="1346">
        <f>+'P02 2024'!CU25</f>
        <v>205000</v>
      </c>
      <c r="J31" s="564">
        <f ca="1">SUMIF(S$3:$AJ19,"ok",S31:AJ31)</f>
        <v>1560</v>
      </c>
      <c r="K31" s="998">
        <f t="shared" ca="1" si="4"/>
        <v>7.6097560975609754E-3</v>
      </c>
      <c r="L31" s="578">
        <f>+'P02 2024'!CV27</f>
        <v>28109</v>
      </c>
      <c r="M31" s="705">
        <f t="shared" si="7"/>
        <v>0.13711707317073171</v>
      </c>
      <c r="N31" s="551">
        <f t="shared" si="9"/>
        <v>176891</v>
      </c>
      <c r="O31" s="706">
        <f t="shared" si="8"/>
        <v>0.86288292682926826</v>
      </c>
      <c r="P31" s="711">
        <f>+'P02 2023'!DC32</f>
        <v>25874.999999999996</v>
      </c>
      <c r="Q31" s="1513">
        <f t="shared" ref="Q31:Q36" si="14">SUMIF($T$3:$AJ$3,"SI",T31:AJ31)</f>
        <v>1614.6</v>
      </c>
      <c r="R31" s="706">
        <f t="shared" si="6"/>
        <v>6.2400000000000004E-2</v>
      </c>
      <c r="S31" s="713">
        <v>0</v>
      </c>
      <c r="T31" s="991">
        <v>0</v>
      </c>
      <c r="U31" s="1183">
        <f>+'P02 2024'!Q7</f>
        <v>780</v>
      </c>
      <c r="V31" s="1341">
        <f>+'P02 2023'!R15</f>
        <v>807.3</v>
      </c>
      <c r="W31" s="237">
        <v>0</v>
      </c>
      <c r="X31" s="1341">
        <v>0</v>
      </c>
      <c r="Y31" s="237">
        <v>0</v>
      </c>
      <c r="Z31" s="238">
        <v>0</v>
      </c>
      <c r="AA31" s="239">
        <v>0</v>
      </c>
      <c r="AB31" s="1423">
        <f>+'P02 2023'!BZ16</f>
        <v>807.3</v>
      </c>
      <c r="AC31" s="1691">
        <f>+'P02 2024'!CL8</f>
        <v>780</v>
      </c>
      <c r="AD31" s="238">
        <v>0</v>
      </c>
      <c r="AE31" s="1687">
        <v>0</v>
      </c>
      <c r="AF31" s="239">
        <f>+'P02 2023'!EG8</f>
        <v>780</v>
      </c>
      <c r="AG31" s="404">
        <v>0</v>
      </c>
      <c r="AH31" s="629">
        <v>0</v>
      </c>
      <c r="AI31" s="349">
        <f>+'P02 2023'!GO9</f>
        <v>780</v>
      </c>
      <c r="AJ31" s="237">
        <v>0</v>
      </c>
      <c r="AK31" s="273"/>
      <c r="AL31" s="1666"/>
      <c r="AM31" s="1666"/>
      <c r="AN31" s="1666"/>
      <c r="AO31" s="1666"/>
      <c r="AP31" s="1666"/>
      <c r="AQ31" s="1666"/>
      <c r="AR31" s="1666"/>
      <c r="AS31" s="1666"/>
    </row>
    <row r="32" spans="1:45" s="198" customFormat="1" ht="15" hidden="1" customHeight="1" x14ac:dyDescent="0.2">
      <c r="B32" s="236"/>
      <c r="C32" s="67"/>
      <c r="D32" s="228"/>
      <c r="E32" s="228">
        <v>2</v>
      </c>
      <c r="F32" s="165"/>
      <c r="G32" s="301" t="s">
        <v>603</v>
      </c>
      <c r="H32" s="565">
        <f>+'P02 2024'!H21</f>
        <v>340000</v>
      </c>
      <c r="I32" s="551">
        <f>+'P02 2024'!CU22</f>
        <v>340000</v>
      </c>
      <c r="J32" s="564">
        <f ca="1">SUMIF(S$3:$AJ20,"ok",S32:AJ32)</f>
        <v>340000</v>
      </c>
      <c r="K32" s="998">
        <f t="shared" ca="1" si="4"/>
        <v>1</v>
      </c>
      <c r="L32" s="578">
        <f>+'P02 2024'!CV34</f>
        <v>340000</v>
      </c>
      <c r="M32" s="705">
        <f t="shared" si="7"/>
        <v>1</v>
      </c>
      <c r="N32" s="551">
        <f t="shared" si="9"/>
        <v>0</v>
      </c>
      <c r="O32" s="706">
        <f t="shared" si="8"/>
        <v>0</v>
      </c>
      <c r="P32" s="711">
        <f>+'P02 2023'!DC29</f>
        <v>320850</v>
      </c>
      <c r="Q32" s="1513">
        <f t="shared" si="14"/>
        <v>0</v>
      </c>
      <c r="R32" s="706">
        <f t="shared" si="6"/>
        <v>0</v>
      </c>
      <c r="S32" s="713">
        <v>0</v>
      </c>
      <c r="T32" s="991">
        <v>0</v>
      </c>
      <c r="U32" s="1183">
        <v>0</v>
      </c>
      <c r="V32" s="1341">
        <v>0</v>
      </c>
      <c r="W32" s="237">
        <v>0</v>
      </c>
      <c r="X32" s="1341">
        <v>0</v>
      </c>
      <c r="Y32" s="237">
        <f>+'P02 2024'!BA9</f>
        <v>340000</v>
      </c>
      <c r="Z32" s="238">
        <v>0</v>
      </c>
      <c r="AA32" s="239">
        <v>0</v>
      </c>
      <c r="AB32" s="1341">
        <v>0</v>
      </c>
      <c r="AC32" s="237">
        <v>0</v>
      </c>
      <c r="AD32" s="238">
        <v>0</v>
      </c>
      <c r="AE32" s="1687">
        <v>0</v>
      </c>
      <c r="AF32" s="239">
        <f>+'P02 2023'!EG7</f>
        <v>150000</v>
      </c>
      <c r="AG32" s="404">
        <v>0</v>
      </c>
      <c r="AH32" s="629">
        <v>0</v>
      </c>
      <c r="AI32" s="349">
        <v>0</v>
      </c>
      <c r="AJ32" s="237">
        <f>+'P02 2023'!HI10</f>
        <v>436000</v>
      </c>
      <c r="AK32" s="273"/>
      <c r="AL32" s="1666"/>
      <c r="AM32" s="1666"/>
      <c r="AN32" s="1666"/>
      <c r="AO32" s="1666"/>
      <c r="AP32" s="1666"/>
      <c r="AQ32" s="1666"/>
      <c r="AR32" s="1666"/>
      <c r="AS32" s="1666"/>
    </row>
    <row r="33" spans="1:45" s="198" customFormat="1" ht="15" hidden="1" customHeight="1" x14ac:dyDescent="0.2">
      <c r="B33" s="236"/>
      <c r="C33" s="67"/>
      <c r="D33" s="228"/>
      <c r="E33" s="228">
        <v>3</v>
      </c>
      <c r="F33" s="165"/>
      <c r="G33" s="301" t="s">
        <v>604</v>
      </c>
      <c r="H33" s="565">
        <f>+'P02 2024'!H20</f>
        <v>524827</v>
      </c>
      <c r="I33" s="551">
        <f>+'P02 2024'!CU21</f>
        <v>524827</v>
      </c>
      <c r="J33" s="564">
        <f ca="1">SUMIF(S$3:$AJ21,"ok",S33:AJ33)</f>
        <v>28980.487000000001</v>
      </c>
      <c r="K33" s="998">
        <f t="shared" ca="1" si="4"/>
        <v>5.5219123635026401E-2</v>
      </c>
      <c r="L33" s="578">
        <f>+'P02 2024'!CV29</f>
        <v>81379.756999999998</v>
      </c>
      <c r="M33" s="705">
        <f t="shared" si="7"/>
        <v>0.15506015696600975</v>
      </c>
      <c r="N33" s="551">
        <f t="shared" si="9"/>
        <v>443447.24300000002</v>
      </c>
      <c r="O33" s="706">
        <f t="shared" si="8"/>
        <v>0.84493984303399028</v>
      </c>
      <c r="P33" s="711">
        <f>+'P02 2023'!DC27</f>
        <v>834635.38499999989</v>
      </c>
      <c r="Q33" s="1513">
        <f t="shared" si="14"/>
        <v>186921</v>
      </c>
      <c r="R33" s="706">
        <f t="shared" si="6"/>
        <v>0.22395527838781965</v>
      </c>
      <c r="S33" s="713">
        <v>0</v>
      </c>
      <c r="T33" s="991">
        <v>0</v>
      </c>
      <c r="U33" s="1183">
        <v>0</v>
      </c>
      <c r="V33" s="1341">
        <f>+'P02 2023'!R14</f>
        <v>81972</v>
      </c>
      <c r="W33" s="237">
        <v>0</v>
      </c>
      <c r="X33" s="1341">
        <f>+'P02 2023'!AL14</f>
        <v>72450</v>
      </c>
      <c r="Y33" s="237">
        <v>0</v>
      </c>
      <c r="Z33" s="238">
        <v>0</v>
      </c>
      <c r="AA33" s="239">
        <v>0</v>
      </c>
      <c r="AB33" s="1341">
        <f>+'P02 2023'!BZ17</f>
        <v>144279</v>
      </c>
      <c r="AC33" s="237">
        <f>+'P02 2024'!CL9</f>
        <v>28980.487000000001</v>
      </c>
      <c r="AD33" s="238">
        <f>+'P02 2023'!CS9</f>
        <v>-111779.99999999999</v>
      </c>
      <c r="AE33" s="1687">
        <f>+'P02 2023'!DM8</f>
        <v>40000</v>
      </c>
      <c r="AF33" s="239">
        <f>+'P02 2023'!EG9</f>
        <v>30000</v>
      </c>
      <c r="AG33" s="404">
        <v>0</v>
      </c>
      <c r="AH33" s="629">
        <v>0</v>
      </c>
      <c r="AI33" s="349">
        <v>0</v>
      </c>
      <c r="AJ33" s="237">
        <f>+'P02 2023'!HI12</f>
        <v>105916.624</v>
      </c>
      <c r="AK33" s="328"/>
      <c r="AL33" s="1666"/>
      <c r="AM33" s="1666"/>
      <c r="AN33" s="1666"/>
      <c r="AO33" s="1666"/>
      <c r="AP33" s="1666"/>
      <c r="AQ33" s="1666"/>
      <c r="AR33" s="1666"/>
      <c r="AS33" s="1666"/>
    </row>
    <row r="34" spans="1:45" s="198" customFormat="1" ht="15" hidden="1" customHeight="1" x14ac:dyDescent="0.2">
      <c r="B34" s="236"/>
      <c r="C34" s="67"/>
      <c r="D34" s="228"/>
      <c r="E34" s="228">
        <v>4</v>
      </c>
      <c r="F34" s="165"/>
      <c r="G34" s="301" t="s">
        <v>472</v>
      </c>
      <c r="H34" s="565">
        <f>+'P02 2024'!H23</f>
        <v>235000</v>
      </c>
      <c r="I34" s="551">
        <f>+'P02 2024'!CU24</f>
        <v>235000</v>
      </c>
      <c r="J34" s="564">
        <f ca="1">SUMIF(S$3:$AJ22,"ok",S34:AJ34)</f>
        <v>0</v>
      </c>
      <c r="K34" s="998">
        <f t="shared" ca="1" si="4"/>
        <v>0</v>
      </c>
      <c r="L34" s="386">
        <v>0</v>
      </c>
      <c r="M34" s="705">
        <f t="shared" si="7"/>
        <v>0</v>
      </c>
      <c r="N34" s="551">
        <f t="shared" si="9"/>
        <v>235000</v>
      </c>
      <c r="O34" s="706">
        <f t="shared" si="8"/>
        <v>1</v>
      </c>
      <c r="P34" s="711">
        <f>+'P02 2023'!DC28</f>
        <v>543375</v>
      </c>
      <c r="Q34" s="1513">
        <f t="shared" si="14"/>
        <v>0</v>
      </c>
      <c r="R34" s="706">
        <f t="shared" si="6"/>
        <v>0</v>
      </c>
      <c r="S34" s="713">
        <v>0</v>
      </c>
      <c r="T34" s="991">
        <v>0</v>
      </c>
      <c r="U34" s="1183">
        <v>0</v>
      </c>
      <c r="V34" s="1341">
        <v>0</v>
      </c>
      <c r="W34" s="237">
        <v>0</v>
      </c>
      <c r="X34" s="1341">
        <v>0</v>
      </c>
      <c r="Y34" s="237">
        <v>0</v>
      </c>
      <c r="Z34" s="1678">
        <v>0</v>
      </c>
      <c r="AA34" s="1679">
        <v>0</v>
      </c>
      <c r="AB34" s="1341">
        <v>0</v>
      </c>
      <c r="AC34" s="237">
        <v>0</v>
      </c>
      <c r="AD34" s="238">
        <v>0</v>
      </c>
      <c r="AE34" s="1687">
        <v>0</v>
      </c>
      <c r="AF34" s="239">
        <v>0</v>
      </c>
      <c r="AG34" s="404">
        <v>0</v>
      </c>
      <c r="AH34" s="629">
        <v>0</v>
      </c>
      <c r="AI34" s="349">
        <v>0</v>
      </c>
      <c r="AJ34" s="237">
        <f>+'P02 2023'!HI11</f>
        <v>380000</v>
      </c>
      <c r="AK34" s="273"/>
      <c r="AL34" s="1666"/>
      <c r="AM34" s="1666"/>
      <c r="AN34" s="1666"/>
      <c r="AO34" s="1666"/>
      <c r="AP34" s="1666"/>
      <c r="AQ34" s="1666"/>
      <c r="AR34" s="1666"/>
      <c r="AS34" s="1666"/>
    </row>
    <row r="35" spans="1:45" s="198" customFormat="1" ht="15" hidden="1" customHeight="1" x14ac:dyDescent="0.2">
      <c r="B35" s="236"/>
      <c r="C35" s="67"/>
      <c r="D35" s="228"/>
      <c r="E35" s="228">
        <v>5</v>
      </c>
      <c r="F35" s="165"/>
      <c r="G35" s="301" t="s">
        <v>605</v>
      </c>
      <c r="H35" s="565">
        <f>+'P02 2024'!H22</f>
        <v>285000</v>
      </c>
      <c r="I35" s="1347">
        <f>+'P02 2024'!CU23</f>
        <v>285000</v>
      </c>
      <c r="J35" s="564">
        <f ca="1">SUMIF(S$3:$AJ23,"ok",S35:AJ35)</f>
        <v>80000</v>
      </c>
      <c r="K35" s="998">
        <f t="shared" ca="1" si="4"/>
        <v>0.2807017543859649</v>
      </c>
      <c r="L35" s="386">
        <f>+'P02 2024'!CV28</f>
        <v>85000</v>
      </c>
      <c r="M35" s="705">
        <f t="shared" si="7"/>
        <v>0.2982456140350877</v>
      </c>
      <c r="N35" s="1347">
        <f t="shared" si="9"/>
        <v>200000</v>
      </c>
      <c r="O35" s="706">
        <f t="shared" si="8"/>
        <v>0.70175438596491224</v>
      </c>
      <c r="P35" s="711">
        <f>+'P02 2023'!DC30</f>
        <v>294975</v>
      </c>
      <c r="Q35" s="1513">
        <f t="shared" si="14"/>
        <v>294974.99999999994</v>
      </c>
      <c r="R35" s="706">
        <f t="shared" si="6"/>
        <v>0.99999999999999978</v>
      </c>
      <c r="S35" s="713">
        <v>0</v>
      </c>
      <c r="T35" s="992">
        <f>+'P02 2023'!K28</f>
        <v>31049.999999999996</v>
      </c>
      <c r="U35" s="1184">
        <f>+'P02 2024'!Q8</f>
        <v>65000</v>
      </c>
      <c r="V35" s="1341">
        <f>+'P02 2023'!R16</f>
        <v>56924.999999999993</v>
      </c>
      <c r="W35" s="237">
        <f>+'P02 2024'!AI9</f>
        <v>10000</v>
      </c>
      <c r="X35" s="1341">
        <v>0</v>
      </c>
      <c r="Y35" s="237">
        <v>0</v>
      </c>
      <c r="Z35" s="238">
        <v>0</v>
      </c>
      <c r="AA35" s="239">
        <f>+'P02 2024'!BS10</f>
        <v>5000</v>
      </c>
      <c r="AB35" s="1341">
        <f>+'P02 2023'!BZ18</f>
        <v>206999.99999999997</v>
      </c>
      <c r="AC35" s="237">
        <v>0</v>
      </c>
      <c r="AD35" s="238">
        <v>0</v>
      </c>
      <c r="AE35" s="1687">
        <v>0</v>
      </c>
      <c r="AF35" s="239">
        <v>0</v>
      </c>
      <c r="AG35" s="404">
        <v>0</v>
      </c>
      <c r="AH35" s="629">
        <v>0</v>
      </c>
      <c r="AI35" s="349">
        <v>0</v>
      </c>
      <c r="AJ35" s="237">
        <v>0</v>
      </c>
      <c r="AK35" s="273"/>
      <c r="AL35" s="1666"/>
      <c r="AM35" s="1666"/>
      <c r="AN35" s="1666"/>
      <c r="AO35" s="1666"/>
      <c r="AP35" s="1666"/>
      <c r="AQ35" s="1666"/>
      <c r="AR35" s="1666"/>
      <c r="AS35" s="1666"/>
    </row>
    <row r="36" spans="1:45" s="198" customFormat="1" ht="15" hidden="1" customHeight="1" x14ac:dyDescent="0.2">
      <c r="B36" s="236"/>
      <c r="C36" s="67"/>
      <c r="D36" s="228"/>
      <c r="E36" s="228">
        <v>6</v>
      </c>
      <c r="F36" s="165"/>
      <c r="G36" s="301" t="s">
        <v>473</v>
      </c>
      <c r="H36" s="565">
        <f>+'P02 2024'!H25</f>
        <v>160000</v>
      </c>
      <c r="I36" s="551">
        <f>+'P02 2024'!CU26</f>
        <v>160000</v>
      </c>
      <c r="J36" s="564">
        <f ca="1">SUMIF(S$3:$AJ24,"ok",S36:AJ36)</f>
        <v>159963.70000000001</v>
      </c>
      <c r="K36" s="998">
        <f t="shared" ca="1" si="4"/>
        <v>0.99977312500000004</v>
      </c>
      <c r="L36" s="386">
        <f>+'P02 2024'!CV32</f>
        <v>160000</v>
      </c>
      <c r="M36" s="705">
        <f t="shared" si="7"/>
        <v>1</v>
      </c>
      <c r="N36" s="551">
        <f t="shared" si="9"/>
        <v>0</v>
      </c>
      <c r="O36" s="706">
        <f t="shared" si="8"/>
        <v>0</v>
      </c>
      <c r="P36" s="711">
        <f>+'P02 2023'!DC31</f>
        <v>155250</v>
      </c>
      <c r="Q36" s="1513">
        <f t="shared" si="14"/>
        <v>124199.99999999999</v>
      </c>
      <c r="R36" s="706">
        <f t="shared" si="6"/>
        <v>0.79999999999999993</v>
      </c>
      <c r="S36" s="713">
        <v>0</v>
      </c>
      <c r="T36" s="991">
        <v>0</v>
      </c>
      <c r="U36" s="1183">
        <v>0</v>
      </c>
      <c r="V36" s="1341">
        <v>0</v>
      </c>
      <c r="W36" s="237">
        <v>0</v>
      </c>
      <c r="X36" s="1341">
        <v>0</v>
      </c>
      <c r="Y36" s="237">
        <v>0</v>
      </c>
      <c r="Z36" s="238">
        <v>0</v>
      </c>
      <c r="AA36" s="239">
        <f>+'P02 2024'!BS9</f>
        <v>111963.7</v>
      </c>
      <c r="AB36" s="1341">
        <v>0</v>
      </c>
      <c r="AC36" s="237">
        <f>+'P02 2024'!CL7</f>
        <v>48000</v>
      </c>
      <c r="AD36" s="238">
        <f>+'P02 2023'!CS10</f>
        <v>124199.99999999999</v>
      </c>
      <c r="AE36" s="1687">
        <v>0</v>
      </c>
      <c r="AF36" s="239">
        <v>0</v>
      </c>
      <c r="AG36" s="404">
        <v>0</v>
      </c>
      <c r="AH36" s="629">
        <v>0</v>
      </c>
      <c r="AI36" s="349">
        <v>0</v>
      </c>
      <c r="AJ36" s="237">
        <v>0</v>
      </c>
      <c r="AK36" s="273"/>
      <c r="AL36" s="1666"/>
      <c r="AM36" s="1666"/>
      <c r="AN36" s="1666"/>
      <c r="AO36" s="1666"/>
      <c r="AP36" s="1666"/>
      <c r="AQ36" s="1666"/>
      <c r="AR36" s="1666"/>
      <c r="AS36" s="1666"/>
    </row>
    <row r="37" spans="1:45" s="198" customFormat="1" ht="15" customHeight="1" x14ac:dyDescent="0.25">
      <c r="B37" s="221">
        <v>25</v>
      </c>
      <c r="C37" s="74"/>
      <c r="D37" s="1012"/>
      <c r="E37" s="71"/>
      <c r="F37" s="80"/>
      <c r="G37" s="258" t="s">
        <v>523</v>
      </c>
      <c r="H37" s="1018">
        <f>+H38+H39+H40</f>
        <v>10</v>
      </c>
      <c r="I37" s="562">
        <f>+I38+I39+I40</f>
        <v>366437</v>
      </c>
      <c r="J37" s="562">
        <f ca="1">SUMIF(S$3:$AJ25,"ok",S37:AJ37)</f>
        <v>366427.39299999998</v>
      </c>
      <c r="K37" s="977">
        <f t="shared" ca="1" si="4"/>
        <v>0.99997378266932646</v>
      </c>
      <c r="L37" s="223">
        <f>+L38+L39+L40</f>
        <v>366427.39299999998</v>
      </c>
      <c r="M37" s="582">
        <f t="shared" ref="M37:M51" si="15">IFERROR(+L37/I37,0)</f>
        <v>0.99997378266932646</v>
      </c>
      <c r="N37" s="562">
        <f>+I37-L37</f>
        <v>9.6070000000181608</v>
      </c>
      <c r="O37" s="586">
        <f t="shared" ref="O37:O51" si="16">+IFERROR(N37/I37,0)</f>
        <v>2.6217330673535042E-5</v>
      </c>
      <c r="P37" s="658">
        <v>0</v>
      </c>
      <c r="Q37" s="223">
        <f>+Q38</f>
        <v>49475.335994999994</v>
      </c>
      <c r="R37" s="584" t="str">
        <f>IFERROR(Q37/P37,"0,00%")</f>
        <v>0,00%</v>
      </c>
      <c r="S37" s="447">
        <f>+S38+S39+S40</f>
        <v>366427.39299999998</v>
      </c>
      <c r="T37" s="903">
        <f>+T38</f>
        <v>0</v>
      </c>
      <c r="U37" s="1196">
        <v>0</v>
      </c>
      <c r="V37" s="1196">
        <v>0</v>
      </c>
      <c r="W37" s="1345">
        <v>0</v>
      </c>
      <c r="X37" s="1424">
        <v>0</v>
      </c>
      <c r="Y37" s="227">
        <f>+Y38+Y39+Y40</f>
        <v>0</v>
      </c>
      <c r="Z37" s="1343">
        <v>0</v>
      </c>
      <c r="AA37" s="234">
        <f>+AA38</f>
        <v>0</v>
      </c>
      <c r="AB37" s="1424">
        <f>+AB38</f>
        <v>49475.335994999994</v>
      </c>
      <c r="AC37" s="227">
        <v>0</v>
      </c>
      <c r="AD37" s="1343">
        <f>+AD38</f>
        <v>0</v>
      </c>
      <c r="AE37" s="1683">
        <f>+AE38</f>
        <v>464.1</v>
      </c>
      <c r="AF37" s="234">
        <v>0</v>
      </c>
      <c r="AG37" s="243">
        <v>0</v>
      </c>
      <c r="AH37" s="234">
        <v>0</v>
      </c>
      <c r="AI37" s="243">
        <v>0</v>
      </c>
      <c r="AJ37" s="227"/>
      <c r="AK37" s="273"/>
      <c r="AL37" s="1666"/>
      <c r="AM37" s="1666"/>
      <c r="AN37" s="1666"/>
      <c r="AO37" s="1666"/>
      <c r="AP37" s="1666"/>
      <c r="AQ37" s="1666"/>
      <c r="AR37" s="1666"/>
      <c r="AS37" s="1666"/>
    </row>
    <row r="38" spans="1:45" s="198" customFormat="1" ht="15" customHeight="1" x14ac:dyDescent="0.25">
      <c r="B38" s="236"/>
      <c r="C38" s="67">
        <v>99</v>
      </c>
      <c r="D38" s="1013"/>
      <c r="E38" s="228">
        <v>1</v>
      </c>
      <c r="F38" s="165"/>
      <c r="G38" s="1673" t="s">
        <v>522</v>
      </c>
      <c r="H38" s="1671">
        <v>0</v>
      </c>
      <c r="I38" s="1670">
        <v>0</v>
      </c>
      <c r="J38" s="564">
        <f ca="1">SUMIF(S$3:$AJ26,"ok",S38:AJ38)</f>
        <v>0</v>
      </c>
      <c r="K38" s="998">
        <f t="shared" ca="1" si="4"/>
        <v>0</v>
      </c>
      <c r="L38" s="1670">
        <v>0</v>
      </c>
      <c r="M38" s="580">
        <f t="shared" si="15"/>
        <v>0</v>
      </c>
      <c r="N38" s="1670">
        <f>+I38-L38</f>
        <v>0</v>
      </c>
      <c r="O38" s="585">
        <f t="shared" si="16"/>
        <v>0</v>
      </c>
      <c r="P38" s="629">
        <v>0</v>
      </c>
      <c r="Q38" s="226">
        <f>SUMIF($T$3:$AJ$3,"SI",T38:AJ38)</f>
        <v>49475.335994999994</v>
      </c>
      <c r="R38" s="1156" t="str">
        <f>IFERROR(Q38/P38,"0,00%")</f>
        <v>0,00%</v>
      </c>
      <c r="S38" s="713">
        <v>0</v>
      </c>
      <c r="T38" s="991">
        <v>0</v>
      </c>
      <c r="U38" s="1183">
        <v>0</v>
      </c>
      <c r="V38" s="1341">
        <v>0</v>
      </c>
      <c r="W38" s="237">
        <v>0</v>
      </c>
      <c r="X38" s="1341">
        <v>0</v>
      </c>
      <c r="Y38" s="237">
        <v>0</v>
      </c>
      <c r="Z38" s="238">
        <v>0</v>
      </c>
      <c r="AA38" s="239">
        <v>0</v>
      </c>
      <c r="AB38" s="1341">
        <f>+'P02 2023'!BZ19</f>
        <v>49475.335994999994</v>
      </c>
      <c r="AC38" s="237">
        <v>0</v>
      </c>
      <c r="AD38" s="238">
        <v>0</v>
      </c>
      <c r="AE38" s="1687">
        <f>+'P02 2023'!DM9</f>
        <v>464.1</v>
      </c>
      <c r="AF38" s="239">
        <v>0</v>
      </c>
      <c r="AG38" s="404">
        <v>0</v>
      </c>
      <c r="AH38" s="239">
        <v>0</v>
      </c>
      <c r="AI38" s="404">
        <v>0</v>
      </c>
      <c r="AJ38" s="237"/>
      <c r="AK38" s="273"/>
      <c r="AL38" s="1666"/>
      <c r="AM38" s="1666"/>
      <c r="AN38" s="1666"/>
      <c r="AO38" s="1666"/>
      <c r="AP38" s="1666"/>
      <c r="AQ38" s="1666"/>
      <c r="AR38" s="1666"/>
      <c r="AS38" s="1666"/>
    </row>
    <row r="39" spans="1:45" s="198" customFormat="1" ht="15" customHeight="1" x14ac:dyDescent="0.2">
      <c r="B39" s="236"/>
      <c r="C39" s="67"/>
      <c r="D39" s="1017"/>
      <c r="E39" s="228">
        <v>2</v>
      </c>
      <c r="F39" s="165"/>
      <c r="G39" s="1673" t="s">
        <v>981</v>
      </c>
      <c r="H39" s="1671">
        <f>+'P02 2024'!H27</f>
        <v>1</v>
      </c>
      <c r="I39" s="1670">
        <f>+'P02 2024'!CU35</f>
        <v>1</v>
      </c>
      <c r="J39" s="564">
        <f ca="1">SUMIF(S$3:$AJ27,"ok",S39:AJ39)</f>
        <v>366427.39299999998</v>
      </c>
      <c r="K39" s="998">
        <f t="shared" ca="1" si="4"/>
        <v>366427.39299999998</v>
      </c>
      <c r="L39" s="578">
        <f>+'P02 2024'!CV36</f>
        <v>366427.39299999998</v>
      </c>
      <c r="M39" s="580">
        <f t="shared" si="15"/>
        <v>366427.39299999998</v>
      </c>
      <c r="N39" s="1670">
        <f>+I39-L39</f>
        <v>-366426.39299999998</v>
      </c>
      <c r="O39" s="585">
        <f t="shared" si="16"/>
        <v>-366426.39299999998</v>
      </c>
      <c r="P39" s="629">
        <v>0</v>
      </c>
      <c r="Q39" s="226">
        <v>0</v>
      </c>
      <c r="R39" s="1156" t="str">
        <f>IFERROR(Q39/P39,"0,00%")</f>
        <v>0,00%</v>
      </c>
      <c r="S39" s="713">
        <f>+'P02 2024'!J28</f>
        <v>366427.39299999998</v>
      </c>
      <c r="T39" s="991">
        <v>0</v>
      </c>
      <c r="U39" s="1183">
        <v>0</v>
      </c>
      <c r="V39" s="1341"/>
      <c r="W39" s="237">
        <v>0</v>
      </c>
      <c r="X39" s="1341">
        <v>0</v>
      </c>
      <c r="Y39" s="237"/>
      <c r="Z39" s="238">
        <v>0</v>
      </c>
      <c r="AA39" s="239">
        <v>0</v>
      </c>
      <c r="AB39" s="1341"/>
      <c r="AC39" s="1692">
        <v>0</v>
      </c>
      <c r="AD39" s="238">
        <v>0</v>
      </c>
      <c r="AE39" s="1687">
        <v>0</v>
      </c>
      <c r="AF39" s="239">
        <v>0</v>
      </c>
      <c r="AG39" s="404">
        <v>0</v>
      </c>
      <c r="AH39" s="239">
        <v>0</v>
      </c>
      <c r="AI39" s="404">
        <v>0</v>
      </c>
      <c r="AJ39" s="237">
        <v>0</v>
      </c>
      <c r="AK39" s="273"/>
      <c r="AL39" s="1666"/>
      <c r="AM39" s="1666"/>
      <c r="AN39" s="1666"/>
      <c r="AO39" s="1666"/>
      <c r="AP39" s="1666"/>
      <c r="AQ39" s="1666"/>
      <c r="AR39" s="1666"/>
      <c r="AS39" s="1666"/>
    </row>
    <row r="40" spans="1:45" s="198" customFormat="1" ht="15" hidden="1" customHeight="1" x14ac:dyDescent="0.2">
      <c r="B40" s="236"/>
      <c r="C40" s="67"/>
      <c r="D40" s="1017"/>
      <c r="E40" s="1013">
        <v>999</v>
      </c>
      <c r="F40" s="165"/>
      <c r="G40" s="1673" t="s">
        <v>51</v>
      </c>
      <c r="H40" s="1671">
        <f>+'P02 2024'!H29</f>
        <v>9</v>
      </c>
      <c r="I40" s="1670">
        <f>+'P02 2024'!CU37</f>
        <v>366436</v>
      </c>
      <c r="J40" s="564">
        <f ca="1">SUMIF(S$3:$AJ28,"ok",S40:AJ40)</f>
        <v>0</v>
      </c>
      <c r="K40" s="998">
        <f t="shared" ca="1" si="4"/>
        <v>0</v>
      </c>
      <c r="L40" s="578">
        <f>+'P02 2024'!CV37</f>
        <v>0</v>
      </c>
      <c r="M40" s="580">
        <f t="shared" si="15"/>
        <v>0</v>
      </c>
      <c r="N40" s="1670">
        <f>+I40-L40</f>
        <v>366436</v>
      </c>
      <c r="O40" s="585">
        <f t="shared" si="16"/>
        <v>1</v>
      </c>
      <c r="P40" s="629">
        <v>0</v>
      </c>
      <c r="Q40" s="226">
        <v>0</v>
      </c>
      <c r="R40" s="1156" t="str">
        <f>IFERROR(Q40/P40,"0,00%")</f>
        <v>0,00%</v>
      </c>
      <c r="S40" s="713">
        <v>0</v>
      </c>
      <c r="T40" s="991">
        <v>0</v>
      </c>
      <c r="U40" s="1183">
        <v>0</v>
      </c>
      <c r="V40" s="1341">
        <v>0</v>
      </c>
      <c r="W40" s="237">
        <v>0</v>
      </c>
      <c r="X40" s="1341">
        <v>0</v>
      </c>
      <c r="Y40" s="237">
        <v>0</v>
      </c>
      <c r="Z40" s="238">
        <v>0</v>
      </c>
      <c r="AA40" s="239">
        <v>0</v>
      </c>
      <c r="AB40" s="1341">
        <f>+AB38</f>
        <v>49475.335994999994</v>
      </c>
      <c r="AC40" s="237">
        <v>0</v>
      </c>
      <c r="AD40" s="238">
        <v>0</v>
      </c>
      <c r="AE40" s="1687">
        <f>+'P02 2023'!DM9</f>
        <v>464.1</v>
      </c>
      <c r="AF40" s="239">
        <v>0</v>
      </c>
      <c r="AG40" s="404">
        <v>0</v>
      </c>
      <c r="AH40" s="239">
        <v>0</v>
      </c>
      <c r="AI40" s="404">
        <v>0</v>
      </c>
      <c r="AJ40" s="237"/>
      <c r="AK40" s="273"/>
      <c r="AL40" s="1666"/>
      <c r="AM40" s="1666"/>
      <c r="AN40" s="1666"/>
      <c r="AO40" s="1666"/>
      <c r="AP40" s="1666"/>
      <c r="AQ40" s="1666"/>
      <c r="AR40" s="1666"/>
      <c r="AS40" s="1666"/>
    </row>
    <row r="41" spans="1:45" s="198" customFormat="1" ht="15" customHeight="1" x14ac:dyDescent="0.25">
      <c r="A41" s="986"/>
      <c r="B41" s="221" t="s">
        <v>903</v>
      </c>
      <c r="C41" s="74" t="s">
        <v>2</v>
      </c>
      <c r="D41" s="71"/>
      <c r="E41" s="71"/>
      <c r="F41" s="233"/>
      <c r="G41" s="258" t="s">
        <v>149</v>
      </c>
      <c r="H41" s="561">
        <f>+H42</f>
        <v>1396911</v>
      </c>
      <c r="I41" s="562">
        <f>+I42</f>
        <v>1265911</v>
      </c>
      <c r="J41" s="562">
        <f ca="1">SUMIF(S$3:$AJ29,"ok",S41:AJ41)</f>
        <v>331396.69999999995</v>
      </c>
      <c r="K41" s="977">
        <f t="shared" ca="1" si="4"/>
        <v>0.2617851491929527</v>
      </c>
      <c r="L41" s="563">
        <f>+L42</f>
        <v>702598.45200000005</v>
      </c>
      <c r="M41" s="582">
        <f t="shared" si="15"/>
        <v>0.55501409814750013</v>
      </c>
      <c r="N41" s="563">
        <f t="shared" ref="N41:N51" si="17">+I41-L41</f>
        <v>563312.54799999995</v>
      </c>
      <c r="O41" s="586">
        <f t="shared" si="16"/>
        <v>0.44498590185249987</v>
      </c>
      <c r="P41" s="599">
        <f>+P42</f>
        <v>1225672.875</v>
      </c>
      <c r="Q41" s="223">
        <f>+Q42</f>
        <v>102721.652055</v>
      </c>
      <c r="R41" s="584">
        <f>IFERROR(Q41/P41,"0,00%")</f>
        <v>8.3808375097637694E-2</v>
      </c>
      <c r="S41" s="447">
        <v>0</v>
      </c>
      <c r="T41" s="903">
        <f>+T42</f>
        <v>0</v>
      </c>
      <c r="U41" s="1178">
        <f t="shared" ref="U41:AB41" si="18">+U42</f>
        <v>140479.304</v>
      </c>
      <c r="V41" s="1178">
        <f t="shared" si="18"/>
        <v>20194.13133</v>
      </c>
      <c r="W41" s="219">
        <f t="shared" ref="W41:Z42" si="19">+W42</f>
        <v>15943.098</v>
      </c>
      <c r="X41" s="1178">
        <f t="shared" si="19"/>
        <v>50465.137544999998</v>
      </c>
      <c r="Y41" s="219">
        <f t="shared" si="19"/>
        <v>81081.53</v>
      </c>
      <c r="Z41" s="1166">
        <f t="shared" si="19"/>
        <v>0</v>
      </c>
      <c r="AA41" s="235">
        <f t="shared" si="18"/>
        <v>52289.868000000002</v>
      </c>
      <c r="AB41" s="1178">
        <f t="shared" si="18"/>
        <v>27478.741814999998</v>
      </c>
      <c r="AC41" s="219">
        <f t="shared" ref="AC41:AG42" si="20">+AC42</f>
        <v>41602.899999999994</v>
      </c>
      <c r="AD41" s="1166">
        <f t="shared" si="20"/>
        <v>4583.6413649999995</v>
      </c>
      <c r="AE41" s="1686">
        <f t="shared" si="20"/>
        <v>9717.2749999999996</v>
      </c>
      <c r="AF41" s="235">
        <f t="shared" si="20"/>
        <v>11727.484</v>
      </c>
      <c r="AG41" s="242">
        <f t="shared" si="20"/>
        <v>74086.062999999995</v>
      </c>
      <c r="AH41" s="235">
        <f t="shared" ref="AH41:AJ42" si="21">+AH42</f>
        <v>34227.445</v>
      </c>
      <c r="AI41" s="242">
        <f t="shared" si="21"/>
        <v>168925.09999999998</v>
      </c>
      <c r="AJ41" s="219">
        <f>+AJ42</f>
        <v>368283.70400000003</v>
      </c>
      <c r="AK41" s="273"/>
      <c r="AL41" s="1666"/>
      <c r="AM41" s="1666"/>
      <c r="AN41" s="1666"/>
      <c r="AO41" s="1666"/>
      <c r="AP41" s="1666"/>
      <c r="AQ41" s="1666"/>
      <c r="AR41" s="1666"/>
      <c r="AS41" s="1666"/>
    </row>
    <row r="42" spans="1:45" s="198" customFormat="1" ht="15" customHeight="1" x14ac:dyDescent="0.25">
      <c r="A42" s="241"/>
      <c r="B42" s="382"/>
      <c r="C42" s="169">
        <v>3</v>
      </c>
      <c r="D42" s="263"/>
      <c r="E42" s="263"/>
      <c r="F42" s="627"/>
      <c r="G42" s="1333" t="s">
        <v>87</v>
      </c>
      <c r="H42" s="1334">
        <f>+H43</f>
        <v>1396911</v>
      </c>
      <c r="I42" s="1335">
        <f>+I43</f>
        <v>1265911</v>
      </c>
      <c r="J42" s="564">
        <f ca="1">+J43</f>
        <v>331396.69999999995</v>
      </c>
      <c r="K42" s="998">
        <f t="shared" ca="1" si="4"/>
        <v>0.2617851491929527</v>
      </c>
      <c r="L42" s="567">
        <f>+L43</f>
        <v>702598.45200000005</v>
      </c>
      <c r="M42" s="581">
        <f t="shared" si="15"/>
        <v>0.55501409814750013</v>
      </c>
      <c r="N42" s="567">
        <f t="shared" si="17"/>
        <v>563312.54799999995</v>
      </c>
      <c r="O42" s="587">
        <f t="shared" si="16"/>
        <v>0.44498590185249987</v>
      </c>
      <c r="P42" s="1336">
        <f>+P43</f>
        <v>1225672.875</v>
      </c>
      <c r="Q42" s="1337">
        <f>+Q43</f>
        <v>102721.652055</v>
      </c>
      <c r="R42" s="1157" t="str">
        <f>IFERROR(Q4/P4,"0,00%")</f>
        <v>0,00%</v>
      </c>
      <c r="S42" s="713">
        <v>0</v>
      </c>
      <c r="T42" s="993">
        <f>+T43</f>
        <v>0</v>
      </c>
      <c r="U42" s="1197">
        <f>+U43</f>
        <v>140479.304</v>
      </c>
      <c r="V42" s="1197">
        <f>+V43</f>
        <v>20194.13133</v>
      </c>
      <c r="W42" s="603">
        <f t="shared" si="19"/>
        <v>15943.098</v>
      </c>
      <c r="X42" s="1197">
        <f t="shared" si="19"/>
        <v>50465.137544999998</v>
      </c>
      <c r="Y42" s="603">
        <f t="shared" si="19"/>
        <v>81081.53</v>
      </c>
      <c r="Z42" s="1186">
        <f t="shared" si="19"/>
        <v>0</v>
      </c>
      <c r="AA42" s="605">
        <f>+AA43</f>
        <v>52289.868000000002</v>
      </c>
      <c r="AB42" s="1197">
        <f>+AB43</f>
        <v>27478.741814999998</v>
      </c>
      <c r="AC42" s="603">
        <f t="shared" si="20"/>
        <v>41602.899999999994</v>
      </c>
      <c r="AD42" s="1186">
        <f t="shared" si="20"/>
        <v>4583.6413649999995</v>
      </c>
      <c r="AE42" s="1664">
        <f t="shared" si="20"/>
        <v>9717.2749999999996</v>
      </c>
      <c r="AF42" s="605">
        <f t="shared" si="20"/>
        <v>11727.484</v>
      </c>
      <c r="AG42" s="604">
        <f t="shared" si="20"/>
        <v>74086.062999999995</v>
      </c>
      <c r="AH42" s="605">
        <f t="shared" si="21"/>
        <v>34227.445</v>
      </c>
      <c r="AI42" s="604">
        <f t="shared" si="21"/>
        <v>168925.09999999998</v>
      </c>
      <c r="AJ42" s="755">
        <f t="shared" si="21"/>
        <v>368283.70400000003</v>
      </c>
      <c r="AK42" s="273"/>
      <c r="AL42" s="1666"/>
      <c r="AM42" s="1666"/>
      <c r="AN42" s="1666"/>
      <c r="AO42" s="1666"/>
      <c r="AP42" s="1666"/>
      <c r="AQ42" s="1666"/>
      <c r="AR42" s="1666"/>
      <c r="AS42" s="1666"/>
    </row>
    <row r="43" spans="1:45" s="211" customFormat="1" ht="15" customHeight="1" x14ac:dyDescent="0.25">
      <c r="A43" s="241"/>
      <c r="B43" s="254"/>
      <c r="C43" s="81"/>
      <c r="D43" s="710">
        <v>602</v>
      </c>
      <c r="E43" s="710"/>
      <c r="F43" s="251"/>
      <c r="G43" s="301" t="s">
        <v>315</v>
      </c>
      <c r="H43" s="1512">
        <f>SUM(H44:H48)</f>
        <v>1396911</v>
      </c>
      <c r="I43" s="564">
        <f>SUM(I44:I48)</f>
        <v>1265911</v>
      </c>
      <c r="J43" s="564">
        <f ca="1">SUMIF(S$3:$AJ32,"ok",S43:AJ43)</f>
        <v>331396.69999999995</v>
      </c>
      <c r="K43" s="998">
        <f t="shared" ca="1" si="4"/>
        <v>0.2617851491929527</v>
      </c>
      <c r="L43" s="551">
        <f>SUM(L44:L48)</f>
        <v>702598.45200000005</v>
      </c>
      <c r="M43" s="580">
        <f t="shared" si="15"/>
        <v>0.55501409814750013</v>
      </c>
      <c r="N43" s="551">
        <f t="shared" si="17"/>
        <v>563312.54799999995</v>
      </c>
      <c r="O43" s="585">
        <f t="shared" si="16"/>
        <v>0.44498590185249987</v>
      </c>
      <c r="P43" s="1669">
        <f>SUM(P44:P48)</f>
        <v>1225672.875</v>
      </c>
      <c r="Q43" s="240">
        <f>+Q45+Q44+Q46+Q47+Q48</f>
        <v>102721.652055</v>
      </c>
      <c r="R43" s="706">
        <f t="shared" ref="R43:R48" si="22">IFERROR(Q43/P43,"0,00%")</f>
        <v>8.3808375097637694E-2</v>
      </c>
      <c r="S43" s="713">
        <f>SUM(S44:S48)</f>
        <v>0</v>
      </c>
      <c r="T43" s="906">
        <f>SUM(T44:T48)</f>
        <v>0</v>
      </c>
      <c r="U43" s="1179">
        <f>+SUM(U44:U46)</f>
        <v>140479.304</v>
      </c>
      <c r="V43" s="1179">
        <f>+SUM(V44:V46)</f>
        <v>20194.13133</v>
      </c>
      <c r="W43" s="1519">
        <f t="shared" ref="W43:AB43" si="23">SUM(W44:W48)</f>
        <v>15943.098</v>
      </c>
      <c r="X43" s="1179">
        <f t="shared" si="23"/>
        <v>50465.137544999998</v>
      </c>
      <c r="Y43" s="1519">
        <f t="shared" si="23"/>
        <v>81081.53</v>
      </c>
      <c r="Z43" s="1167">
        <f t="shared" si="23"/>
        <v>0</v>
      </c>
      <c r="AA43" s="554">
        <f t="shared" si="23"/>
        <v>52289.868000000002</v>
      </c>
      <c r="AB43" s="1179">
        <f t="shared" si="23"/>
        <v>27478.741814999998</v>
      </c>
      <c r="AC43" s="1519">
        <f>+SUM(AC44:AC48)</f>
        <v>41602.899999999994</v>
      </c>
      <c r="AD43" s="1167">
        <f>+SUM(AD44:AD48)</f>
        <v>4583.6413649999995</v>
      </c>
      <c r="AE43" s="1428">
        <f>+SUM(AE44:AE48)</f>
        <v>9717.2749999999996</v>
      </c>
      <c r="AF43" s="554">
        <f>SUM(AF44:AF48)</f>
        <v>11727.484</v>
      </c>
      <c r="AG43" s="712">
        <f>SUM(AG44:AG48)</f>
        <v>74086.062999999995</v>
      </c>
      <c r="AH43" s="556">
        <f>SUM(AH44:AH46)</f>
        <v>34227.445</v>
      </c>
      <c r="AI43" s="604">
        <f>+SUM(AI44:AI48)</f>
        <v>168925.09999999998</v>
      </c>
      <c r="AJ43" s="755">
        <f>SUM(AJ44:AJ48)</f>
        <v>368283.70400000003</v>
      </c>
      <c r="AK43" s="273"/>
      <c r="AL43" s="1666"/>
      <c r="AM43" s="1666"/>
      <c r="AN43" s="1666"/>
      <c r="AO43" s="1666"/>
      <c r="AP43" s="1666"/>
      <c r="AQ43" s="1666"/>
      <c r="AR43" s="1666"/>
      <c r="AS43" s="1666"/>
    </row>
    <row r="44" spans="1:45" s="198" customFormat="1" ht="15" customHeight="1" x14ac:dyDescent="0.2">
      <c r="B44" s="236"/>
      <c r="C44" s="67"/>
      <c r="D44" s="228"/>
      <c r="E44" s="228">
        <v>1</v>
      </c>
      <c r="F44" s="165"/>
      <c r="G44" s="301" t="s">
        <v>336</v>
      </c>
      <c r="H44" s="565">
        <f>+'P02 2024'!H30</f>
        <v>613392</v>
      </c>
      <c r="I44" s="551">
        <f>+'P02 2024'!CU38</f>
        <v>512392</v>
      </c>
      <c r="J44" s="564">
        <f ca="1">SUMIF(S$3:$AJ33,"ok",S44:AJ44)</f>
        <v>240089.144</v>
      </c>
      <c r="K44" s="998">
        <f t="shared" ca="1" si="4"/>
        <v>0.46856536401817361</v>
      </c>
      <c r="L44" s="564">
        <f>+'P02 2024'!CV39</f>
        <v>357347.92599999998</v>
      </c>
      <c r="M44" s="580">
        <f t="shared" si="15"/>
        <v>0.6974112125091726</v>
      </c>
      <c r="N44" s="1670">
        <f t="shared" si="17"/>
        <v>155044.07400000002</v>
      </c>
      <c r="O44" s="585">
        <f t="shared" si="16"/>
        <v>0.3025887874908274</v>
      </c>
      <c r="P44" s="629">
        <f>+'P02 2023'!DC42</f>
        <v>538200</v>
      </c>
      <c r="Q44" s="226">
        <f>SUMIF($T$3:$AJ$3,"SI",T44:AJ44)</f>
        <v>0</v>
      </c>
      <c r="R44" s="1156">
        <f t="shared" si="22"/>
        <v>0</v>
      </c>
      <c r="S44" s="713">
        <v>0</v>
      </c>
      <c r="T44" s="991">
        <v>0</v>
      </c>
      <c r="U44" s="1183">
        <f>+'P02 2024'!Q9</f>
        <v>134929.304</v>
      </c>
      <c r="V44" s="1341">
        <v>0</v>
      </c>
      <c r="W44" s="237">
        <v>0</v>
      </c>
      <c r="X44" s="1341">
        <v>0</v>
      </c>
      <c r="Y44" s="237">
        <f>+'P02 2024'!BA10</f>
        <v>58184.337</v>
      </c>
      <c r="Z44" s="238">
        <v>0</v>
      </c>
      <c r="AA44" s="239">
        <f>+'P02 2024'!BS11</f>
        <v>46975.502999999997</v>
      </c>
      <c r="AB44" s="1682">
        <v>0</v>
      </c>
      <c r="AC44" s="1690">
        <v>0</v>
      </c>
      <c r="AD44" s="238">
        <v>0</v>
      </c>
      <c r="AE44" s="1687">
        <v>0</v>
      </c>
      <c r="AF44" s="239">
        <f>+'P02 2023'!EG10</f>
        <v>7298.8450000000003</v>
      </c>
      <c r="AG44" s="404">
        <v>0</v>
      </c>
      <c r="AH44" s="554">
        <v>0</v>
      </c>
      <c r="AI44" s="349">
        <f>+'P02 2023'!GO10</f>
        <v>27119.208999999999</v>
      </c>
      <c r="AJ44" s="225">
        <f>+'P02 2023'!HI13</f>
        <v>240422.709</v>
      </c>
      <c r="AK44" s="273"/>
      <c r="AL44" s="1666"/>
      <c r="AM44" s="1666"/>
      <c r="AN44" s="1666"/>
      <c r="AO44" s="1666"/>
      <c r="AP44" s="1666"/>
      <c r="AQ44" s="1666"/>
      <c r="AR44" s="1666"/>
      <c r="AS44" s="1666"/>
    </row>
    <row r="45" spans="1:45" s="198" customFormat="1" ht="15" customHeight="1" x14ac:dyDescent="0.2">
      <c r="B45" s="236"/>
      <c r="C45" s="67"/>
      <c r="D45" s="228"/>
      <c r="E45" s="228">
        <v>2</v>
      </c>
      <c r="F45" s="165"/>
      <c r="G45" s="301" t="s">
        <v>337</v>
      </c>
      <c r="H45" s="565">
        <f>+'P02 2024'!H32</f>
        <v>354224</v>
      </c>
      <c r="I45" s="551">
        <f>+'P02 2024'!CU40</f>
        <v>324224</v>
      </c>
      <c r="J45" s="564">
        <f ca="1">SUMIF(S$3:$AJ34,"ok",S45:AJ45)</f>
        <v>62519.706999999995</v>
      </c>
      <c r="K45" s="998">
        <f t="shared" ca="1" si="4"/>
        <v>0.19282874494176863</v>
      </c>
      <c r="L45" s="564">
        <f>+'P02 2024'!CV41</f>
        <v>164125.52600000001</v>
      </c>
      <c r="M45" s="580">
        <f t="shared" si="15"/>
        <v>0.50621029288393216</v>
      </c>
      <c r="N45" s="1670">
        <f t="shared" si="17"/>
        <v>160098.47399999999</v>
      </c>
      <c r="O45" s="585">
        <f t="shared" si="16"/>
        <v>0.49378970711606784</v>
      </c>
      <c r="P45" s="629">
        <f>+'P02 2023'!DC43</f>
        <v>310802.21999999997</v>
      </c>
      <c r="Q45" s="226">
        <f>SUMIF($T$3:$AJ$3,"SI",T45:AJ45)</f>
        <v>102721.652055</v>
      </c>
      <c r="R45" s="1156">
        <f t="shared" si="22"/>
        <v>0.33050488524502819</v>
      </c>
      <c r="S45" s="713">
        <v>0</v>
      </c>
      <c r="T45" s="991">
        <v>0</v>
      </c>
      <c r="U45" s="1183">
        <f>+'P02 2024'!Q10</f>
        <v>5550</v>
      </c>
      <c r="V45" s="1341">
        <f>+'P02 2023'!R19</f>
        <v>20194.13133</v>
      </c>
      <c r="W45" s="237">
        <f>+'P02 2024'!AI10</f>
        <v>15943.098</v>
      </c>
      <c r="X45" s="1341">
        <f>+'P02 2023'!AL15</f>
        <v>50465.137544999998</v>
      </c>
      <c r="Y45" s="237">
        <f>+'P02 2024'!BA11</f>
        <v>20298.442999999999</v>
      </c>
      <c r="Z45" s="238">
        <v>0</v>
      </c>
      <c r="AA45" s="239">
        <f>+'P02 2024'!BS12</f>
        <v>5314.366</v>
      </c>
      <c r="AB45" s="1682">
        <f>+'P02 2023'!BZ21</f>
        <v>27478.741814999998</v>
      </c>
      <c r="AC45" s="1690">
        <f>+'P02 2024'!CL10</f>
        <v>15413.8</v>
      </c>
      <c r="AD45" s="1693">
        <f>+'P02 2023'!CS11</f>
        <v>4583.6413649999995</v>
      </c>
      <c r="AE45" s="1687">
        <f>+'P02 2023'!DM10</f>
        <v>9717.2749999999996</v>
      </c>
      <c r="AF45" s="559">
        <f>+'P02 2023'!EG11</f>
        <v>4428.6390000000001</v>
      </c>
      <c r="AG45" s="404">
        <f>+'P02 2023'!FA8</f>
        <v>31074.850999999999</v>
      </c>
      <c r="AH45" s="629">
        <f>+'P02 2023'!FV8</f>
        <v>16096.839</v>
      </c>
      <c r="AI45" s="349">
        <f>+'P02 2023'!GO11</f>
        <v>8966.4310000000005</v>
      </c>
      <c r="AJ45" s="225">
        <f>+'P02 2023'!HI14</f>
        <v>48602.190999999999</v>
      </c>
      <c r="AK45" s="273"/>
      <c r="AL45" s="1666"/>
      <c r="AM45" s="1666"/>
      <c r="AN45" s="1666"/>
      <c r="AO45" s="1666"/>
      <c r="AP45" s="1666"/>
      <c r="AQ45" s="1666"/>
      <c r="AR45" s="1666"/>
      <c r="AS45" s="1666"/>
    </row>
    <row r="46" spans="1:45" s="198" customFormat="1" ht="15" customHeight="1" x14ac:dyDescent="0.2">
      <c r="B46" s="236"/>
      <c r="C46" s="67"/>
      <c r="D46" s="228"/>
      <c r="E46" s="228">
        <v>3</v>
      </c>
      <c r="F46" s="165"/>
      <c r="G46" s="301" t="s">
        <v>510</v>
      </c>
      <c r="H46" s="565">
        <f>+'P02 2024'!H34</f>
        <v>329029</v>
      </c>
      <c r="I46" s="551">
        <f>+'P02 2024'!CU42</f>
        <v>268009</v>
      </c>
      <c r="J46" s="564">
        <f ca="1">SUMIF(S$3:$AJ35,"ok",S46:AJ46)</f>
        <v>20991.599999999999</v>
      </c>
      <c r="K46" s="998">
        <f t="shared" ca="1" si="4"/>
        <v>7.8324235380155136E-2</v>
      </c>
      <c r="L46" s="564">
        <f>+'P02 2024'!CV43</f>
        <v>149940</v>
      </c>
      <c r="M46" s="580">
        <f t="shared" si="15"/>
        <v>0.55945882414396531</v>
      </c>
      <c r="N46" s="1670">
        <f t="shared" si="17"/>
        <v>118069</v>
      </c>
      <c r="O46" s="585">
        <f t="shared" si="16"/>
        <v>0.44054117585603469</v>
      </c>
      <c r="P46" s="629">
        <f>+'P02 2023'!DC45</f>
        <v>288695.65499999997</v>
      </c>
      <c r="Q46" s="226">
        <f>SUMIF($T$3:$AJ$3,"SI",T46:AJ46)</f>
        <v>0</v>
      </c>
      <c r="R46" s="1156">
        <f t="shared" si="22"/>
        <v>0</v>
      </c>
      <c r="S46" s="713">
        <v>0</v>
      </c>
      <c r="T46" s="991">
        <v>0</v>
      </c>
      <c r="U46" s="1183">
        <v>0</v>
      </c>
      <c r="V46" s="1341">
        <v>0</v>
      </c>
      <c r="W46" s="237">
        <v>0</v>
      </c>
      <c r="X46" s="1341">
        <v>0</v>
      </c>
      <c r="Y46" s="237">
        <v>0</v>
      </c>
      <c r="Z46" s="238">
        <v>0</v>
      </c>
      <c r="AA46" s="239">
        <v>0</v>
      </c>
      <c r="AB46" s="1682">
        <v>0</v>
      </c>
      <c r="AC46" s="1690">
        <f>+'P02 2024'!CL11</f>
        <v>20991.599999999999</v>
      </c>
      <c r="AD46" s="238">
        <v>0</v>
      </c>
      <c r="AE46" s="1687">
        <v>0</v>
      </c>
      <c r="AF46" s="239">
        <v>0</v>
      </c>
      <c r="AG46" s="404">
        <f>+'P02 2023'!FA9</f>
        <v>43011.212</v>
      </c>
      <c r="AH46" s="629">
        <f>+'P02 2023'!FV9</f>
        <v>18130.606</v>
      </c>
      <c r="AI46" s="349">
        <f>+'P02 2023'!GO12</f>
        <v>132839.46</v>
      </c>
      <c r="AJ46" s="225">
        <f>+'P02 2023'!HI15</f>
        <v>79258.804000000004</v>
      </c>
      <c r="AK46" s="273"/>
      <c r="AL46" s="1666"/>
      <c r="AM46" s="1666"/>
      <c r="AN46" s="1666"/>
      <c r="AO46" s="1666"/>
      <c r="AP46" s="1666"/>
      <c r="AQ46" s="1666"/>
      <c r="AR46" s="1666"/>
      <c r="AS46" s="1666"/>
    </row>
    <row r="47" spans="1:45" s="198" customFormat="1" ht="15" customHeight="1" x14ac:dyDescent="0.2">
      <c r="B47" s="236"/>
      <c r="C47" s="67"/>
      <c r="D47" s="228"/>
      <c r="E47" s="228">
        <v>4</v>
      </c>
      <c r="F47" s="165"/>
      <c r="G47" s="301" t="s">
        <v>627</v>
      </c>
      <c r="H47" s="565">
        <f>+'P02 2024'!H35</f>
        <v>41286</v>
      </c>
      <c r="I47" s="551">
        <f>+'P02 2024'!CU44</f>
        <v>41286</v>
      </c>
      <c r="J47" s="564">
        <f ca="1">SUMIF(S$3:$AJ36,"ok",S47:AJ47)</f>
        <v>7796.2489999999998</v>
      </c>
      <c r="K47" s="998">
        <f t="shared" ca="1" si="4"/>
        <v>0.18883517415104392</v>
      </c>
      <c r="L47" s="564">
        <f>+'P02 2024'!CV45</f>
        <v>31185</v>
      </c>
      <c r="M47" s="580">
        <f t="shared" si="15"/>
        <v>0.75534079348931837</v>
      </c>
      <c r="N47" s="1670">
        <f t="shared" si="17"/>
        <v>10101</v>
      </c>
      <c r="O47" s="585">
        <f t="shared" si="16"/>
        <v>0.2446592065106816</v>
      </c>
      <c r="P47" s="629">
        <f>+'P02 2023'!DC47</f>
        <v>36225</v>
      </c>
      <c r="Q47" s="226">
        <f>SUMIF($T$3:$AJ$3,"SI",T47:AJ47)</f>
        <v>0</v>
      </c>
      <c r="R47" s="1156">
        <f t="shared" si="22"/>
        <v>0</v>
      </c>
      <c r="S47" s="713">
        <v>0</v>
      </c>
      <c r="T47" s="991">
        <v>0</v>
      </c>
      <c r="U47" s="1183">
        <v>0</v>
      </c>
      <c r="V47" s="1341">
        <v>0</v>
      </c>
      <c r="W47" s="237">
        <v>0</v>
      </c>
      <c r="X47" s="1341">
        <v>0</v>
      </c>
      <c r="Y47" s="237">
        <f>+'P02 2024'!BA12</f>
        <v>2598.75</v>
      </c>
      <c r="Z47" s="238">
        <v>0</v>
      </c>
      <c r="AA47" s="239">
        <f>+'P02 2024'!BS13</f>
        <v>-1E-3</v>
      </c>
      <c r="AB47" s="1682">
        <v>0</v>
      </c>
      <c r="AC47" s="1690">
        <f>+'P02 2024'!CL12</f>
        <v>5197.5</v>
      </c>
      <c r="AD47" s="238">
        <v>0</v>
      </c>
      <c r="AE47" s="1687">
        <v>0</v>
      </c>
      <c r="AF47" s="239">
        <v>0</v>
      </c>
      <c r="AG47" s="404">
        <v>0</v>
      </c>
      <c r="AH47" s="554">
        <v>0</v>
      </c>
      <c r="AI47" s="349">
        <v>0</v>
      </c>
      <c r="AJ47" s="225">
        <v>0</v>
      </c>
      <c r="AK47" s="273"/>
      <c r="AL47" s="1666"/>
      <c r="AM47" s="1666"/>
      <c r="AN47" s="1666"/>
      <c r="AO47" s="1666"/>
      <c r="AP47" s="1666"/>
      <c r="AQ47" s="1666"/>
      <c r="AR47" s="1666"/>
      <c r="AS47" s="1666"/>
    </row>
    <row r="48" spans="1:45" s="198" customFormat="1" ht="15" customHeight="1" x14ac:dyDescent="0.2">
      <c r="B48" s="236"/>
      <c r="C48" s="67"/>
      <c r="D48" s="228"/>
      <c r="E48" s="228">
        <v>5</v>
      </c>
      <c r="F48" s="165"/>
      <c r="G48" s="301" t="s">
        <v>629</v>
      </c>
      <c r="H48" s="565">
        <f>+'P02 2024'!H37</f>
        <v>58980</v>
      </c>
      <c r="I48" s="551">
        <f>+'P02 2024'!CU46</f>
        <v>120000</v>
      </c>
      <c r="J48" s="564">
        <f ca="1">SUMIF(S$3:$AJ37,"ok",S48:AJ48)</f>
        <v>0</v>
      </c>
      <c r="K48" s="998">
        <f t="shared" ca="1" si="4"/>
        <v>0</v>
      </c>
      <c r="L48" s="564">
        <v>0</v>
      </c>
      <c r="M48" s="580">
        <f t="shared" si="15"/>
        <v>0</v>
      </c>
      <c r="N48" s="1670">
        <f t="shared" si="17"/>
        <v>120000</v>
      </c>
      <c r="O48" s="585">
        <f t="shared" si="16"/>
        <v>1</v>
      </c>
      <c r="P48" s="629">
        <f>+'P02 2023'!DC48</f>
        <v>51749.999999999993</v>
      </c>
      <c r="Q48" s="226">
        <f>SUMIF($T$3:$AJ$3,"SI",T48:AJ48)</f>
        <v>0</v>
      </c>
      <c r="R48" s="1156">
        <f t="shared" si="22"/>
        <v>0</v>
      </c>
      <c r="S48" s="713">
        <v>0</v>
      </c>
      <c r="T48" s="991">
        <v>0</v>
      </c>
      <c r="U48" s="1183">
        <v>0</v>
      </c>
      <c r="V48" s="1341">
        <v>0</v>
      </c>
      <c r="W48" s="237">
        <v>0</v>
      </c>
      <c r="X48" s="1341">
        <v>0</v>
      </c>
      <c r="Y48" s="237">
        <v>0</v>
      </c>
      <c r="Z48" s="238">
        <v>0</v>
      </c>
      <c r="AA48" s="239">
        <v>0</v>
      </c>
      <c r="AB48" s="1341">
        <v>0</v>
      </c>
      <c r="AC48" s="237">
        <v>0</v>
      </c>
      <c r="AD48" s="238">
        <v>0</v>
      </c>
      <c r="AE48" s="1687">
        <v>0</v>
      </c>
      <c r="AF48" s="239">
        <v>0</v>
      </c>
      <c r="AG48" s="404">
        <v>0</v>
      </c>
      <c r="AH48" s="554">
        <v>0</v>
      </c>
      <c r="AI48" s="349">
        <v>0</v>
      </c>
      <c r="AJ48" s="225">
        <v>0</v>
      </c>
      <c r="AK48" s="273"/>
      <c r="AL48" s="1666"/>
      <c r="AM48" s="1666"/>
      <c r="AN48" s="1666"/>
      <c r="AO48" s="1666"/>
      <c r="AP48" s="1666"/>
      <c r="AQ48" s="1666"/>
      <c r="AR48" s="1666"/>
      <c r="AS48" s="1666"/>
    </row>
    <row r="49" spans="1:45" s="198" customFormat="1" ht="15" customHeight="1" x14ac:dyDescent="0.25">
      <c r="B49" s="221">
        <v>34</v>
      </c>
      <c r="C49" s="74" t="s">
        <v>2</v>
      </c>
      <c r="D49" s="71"/>
      <c r="E49" s="71"/>
      <c r="F49" s="233"/>
      <c r="G49" s="258" t="s">
        <v>83</v>
      </c>
      <c r="H49" s="561">
        <f>+H50</f>
        <v>10.1</v>
      </c>
      <c r="I49" s="562">
        <f>+I50</f>
        <v>272873.09999999998</v>
      </c>
      <c r="J49" s="562">
        <f ca="1">SUMIF(S$3:$AJ38,"ok",S49:AJ49)</f>
        <v>272872.94300000003</v>
      </c>
      <c r="K49" s="977">
        <f t="shared" ca="1" si="4"/>
        <v>0.99999942464097802</v>
      </c>
      <c r="L49" s="563">
        <f>+L50</f>
        <v>272872.94300000003</v>
      </c>
      <c r="M49" s="582">
        <f t="shared" si="15"/>
        <v>0.99999942464097802</v>
      </c>
      <c r="N49" s="563">
        <f t="shared" si="17"/>
        <v>0.1569999999483116</v>
      </c>
      <c r="O49" s="586">
        <f t="shared" si="16"/>
        <v>5.753590220080748E-7</v>
      </c>
      <c r="P49" s="599">
        <f>+P50</f>
        <v>720825.75</v>
      </c>
      <c r="Q49" s="223">
        <f>+Q50</f>
        <v>720824.97996000003</v>
      </c>
      <c r="R49" s="584">
        <f>IFERROR(Q49/P49,",0,00%")</f>
        <v>0.99999893172517773</v>
      </c>
      <c r="S49" s="447">
        <f>+S50</f>
        <v>272872.94300000003</v>
      </c>
      <c r="T49" s="903">
        <f>+T50</f>
        <v>720824.97996000003</v>
      </c>
      <c r="U49" s="1198">
        <f>+U50</f>
        <v>0</v>
      </c>
      <c r="V49" s="1198">
        <v>0</v>
      </c>
      <c r="W49" s="511">
        <f>+W50</f>
        <v>0</v>
      </c>
      <c r="X49" s="1198">
        <v>0</v>
      </c>
      <c r="Y49" s="511">
        <f>+Y50</f>
        <v>0</v>
      </c>
      <c r="Z49" s="1343">
        <f>+Z50</f>
        <v>0</v>
      </c>
      <c r="AA49" s="234">
        <v>0</v>
      </c>
      <c r="AB49" s="1424">
        <v>0</v>
      </c>
      <c r="AC49" s="227">
        <v>0</v>
      </c>
      <c r="AD49" s="1343">
        <v>0</v>
      </c>
      <c r="AE49" s="1683">
        <v>0</v>
      </c>
      <c r="AF49" s="234">
        <v>0</v>
      </c>
      <c r="AG49" s="243">
        <v>0</v>
      </c>
      <c r="AH49" s="234">
        <v>0</v>
      </c>
      <c r="AI49" s="243">
        <v>0</v>
      </c>
      <c r="AJ49" s="227">
        <v>0</v>
      </c>
      <c r="AK49" s="273"/>
      <c r="AL49" s="1666"/>
      <c r="AM49" s="1666"/>
      <c r="AN49" s="1666"/>
      <c r="AO49" s="1666"/>
      <c r="AP49" s="1666"/>
      <c r="AQ49" s="1666"/>
      <c r="AR49" s="1666"/>
      <c r="AS49" s="1666"/>
    </row>
    <row r="50" spans="1:45" s="198" customFormat="1" ht="15" customHeight="1" x14ac:dyDescent="0.2">
      <c r="B50" s="236"/>
      <c r="C50" s="67">
        <v>7</v>
      </c>
      <c r="D50" s="228"/>
      <c r="E50" s="1699" t="s">
        <v>705</v>
      </c>
      <c r="F50" s="1700"/>
      <c r="G50" s="1667" t="s">
        <v>139</v>
      </c>
      <c r="H50" s="566">
        <f>+'P02 2024'!H38</f>
        <v>10.1</v>
      </c>
      <c r="I50" s="564">
        <f>+'P02 2024'!CU47</f>
        <v>272873.09999999998</v>
      </c>
      <c r="J50" s="564">
        <f ca="1">SUMIF(S$3:$AJ40,"ok",S50:AJ50)</f>
        <v>272872.94300000003</v>
      </c>
      <c r="K50" s="998">
        <f t="shared" ca="1" si="4"/>
        <v>0.99999942464097802</v>
      </c>
      <c r="L50" s="978">
        <f>+'P02 2024'!CV52+'P02 2024'!CV49+'P02 2024'!CV51</f>
        <v>272872.94300000003</v>
      </c>
      <c r="M50" s="580">
        <f t="shared" si="15"/>
        <v>0.99999942464097802</v>
      </c>
      <c r="N50" s="567">
        <f>+I50-L50</f>
        <v>0.1569999999483116</v>
      </c>
      <c r="O50" s="587">
        <f t="shared" si="16"/>
        <v>5.753590220080748E-7</v>
      </c>
      <c r="P50" s="1669">
        <f>+'P02 2023'!DC49</f>
        <v>720825.75</v>
      </c>
      <c r="Q50" s="240">
        <f>SUMIF($T$3:$AJ$3,"SI",T50:AJ50)</f>
        <v>720824.97996000003</v>
      </c>
      <c r="R50" s="1156">
        <f>IFERROR(Q50/P50,"0,00%")</f>
        <v>0.99999893172517773</v>
      </c>
      <c r="S50" s="713">
        <f>+'P02 2024'!J39+'P02 2024'!J41+'P02 2024'!J43</f>
        <v>272872.94300000003</v>
      </c>
      <c r="T50" s="992">
        <f>+'P02 2023'!K36</f>
        <v>720824.97996000003</v>
      </c>
      <c r="U50" s="1184">
        <v>0</v>
      </c>
      <c r="V50" s="1341">
        <v>0</v>
      </c>
      <c r="W50" s="237">
        <v>0</v>
      </c>
      <c r="X50" s="1341">
        <v>0</v>
      </c>
      <c r="Y50" s="237">
        <v>0</v>
      </c>
      <c r="Z50" s="238">
        <v>0</v>
      </c>
      <c r="AA50" s="239">
        <v>0</v>
      </c>
      <c r="AB50" s="1341">
        <v>0</v>
      </c>
      <c r="AC50" s="237">
        <v>0</v>
      </c>
      <c r="AD50" s="238">
        <v>0</v>
      </c>
      <c r="AE50" s="1687">
        <v>0</v>
      </c>
      <c r="AF50" s="239">
        <v>0</v>
      </c>
      <c r="AG50" s="404">
        <v>0</v>
      </c>
      <c r="AH50" s="239">
        <v>0</v>
      </c>
      <c r="AI50" s="349">
        <v>0</v>
      </c>
      <c r="AJ50" s="225">
        <v>0</v>
      </c>
      <c r="AK50" s="273"/>
      <c r="AL50" s="1666"/>
      <c r="AM50" s="1666"/>
      <c r="AN50" s="1666"/>
      <c r="AO50" s="1666"/>
      <c r="AP50" s="1666"/>
      <c r="AQ50" s="1666"/>
      <c r="AR50" s="1666"/>
      <c r="AS50" s="1666"/>
    </row>
    <row r="51" spans="1:45" s="198" customFormat="1" ht="15" customHeight="1" thickBot="1" x14ac:dyDescent="0.3">
      <c r="B51" s="245">
        <v>35</v>
      </c>
      <c r="C51" s="75"/>
      <c r="D51" s="1014"/>
      <c r="E51" s="1014"/>
      <c r="F51" s="246"/>
      <c r="G51" s="302" t="s">
        <v>124</v>
      </c>
      <c r="H51" s="568">
        <v>0</v>
      </c>
      <c r="I51" s="569">
        <v>0</v>
      </c>
      <c r="J51" s="569">
        <f ca="1">SUMIF(S$3:$AJ41,"ok",S51:AJ51)</f>
        <v>0</v>
      </c>
      <c r="K51" s="987">
        <f t="shared" ca="1" si="4"/>
        <v>0</v>
      </c>
      <c r="L51" s="249">
        <v>0</v>
      </c>
      <c r="M51" s="583">
        <f t="shared" si="15"/>
        <v>0</v>
      </c>
      <c r="N51" s="569">
        <f t="shared" si="17"/>
        <v>0</v>
      </c>
      <c r="O51" s="588">
        <f t="shared" si="16"/>
        <v>0</v>
      </c>
      <c r="P51" s="600">
        <v>0</v>
      </c>
      <c r="Q51" s="249">
        <v>0</v>
      </c>
      <c r="R51" s="1158" t="str">
        <f>IFERROR(Q51/P51,"0,00%")</f>
        <v>0,00%</v>
      </c>
      <c r="S51" s="995">
        <v>0</v>
      </c>
      <c r="T51" s="907">
        <v>0</v>
      </c>
      <c r="U51" s="1185">
        <v>0</v>
      </c>
      <c r="V51" s="1342">
        <v>0</v>
      </c>
      <c r="W51" s="250">
        <v>0</v>
      </c>
      <c r="X51" s="1342">
        <v>0</v>
      </c>
      <c r="Y51" s="250">
        <v>0</v>
      </c>
      <c r="Z51" s="1188">
        <v>0</v>
      </c>
      <c r="AA51" s="550">
        <v>0</v>
      </c>
      <c r="AB51" s="1342">
        <v>0</v>
      </c>
      <c r="AC51" s="250">
        <v>0</v>
      </c>
      <c r="AD51" s="1188">
        <v>0</v>
      </c>
      <c r="AE51" s="1688">
        <v>0</v>
      </c>
      <c r="AF51" s="550">
        <v>0</v>
      </c>
      <c r="AG51" s="444">
        <v>0</v>
      </c>
      <c r="AH51" s="550">
        <v>0</v>
      </c>
      <c r="AI51" s="444">
        <v>0</v>
      </c>
      <c r="AJ51" s="250">
        <v>0</v>
      </c>
      <c r="AK51" s="273"/>
      <c r="AL51" s="1666"/>
      <c r="AM51" s="1666"/>
      <c r="AN51" s="1666"/>
      <c r="AO51" s="1666"/>
      <c r="AP51" s="1666"/>
      <c r="AQ51" s="1666"/>
      <c r="AR51" s="1666"/>
      <c r="AS51" s="1666"/>
    </row>
    <row r="52" spans="1:45" ht="12.75" customHeight="1" x14ac:dyDescent="0.2">
      <c r="T52" s="446"/>
      <c r="U52" s="446"/>
      <c r="AK52" s="273"/>
    </row>
    <row r="53" spans="1:45" ht="12.75" customHeight="1" x14ac:dyDescent="0.2">
      <c r="T53" s="446"/>
      <c r="U53" s="446"/>
      <c r="AK53" s="273"/>
    </row>
    <row r="54" spans="1:45" ht="12.75" customHeight="1" x14ac:dyDescent="0.2">
      <c r="T54" s="446"/>
      <c r="U54" s="446"/>
      <c r="AK54" s="273"/>
    </row>
    <row r="55" spans="1:45" ht="12.75" customHeight="1" x14ac:dyDescent="0.2">
      <c r="G55" s="1019"/>
      <c r="P55" s="39"/>
      <c r="T55" s="446"/>
      <c r="U55" s="446"/>
      <c r="AK55" s="273"/>
    </row>
    <row r="56" spans="1:45" ht="12.75" customHeight="1" x14ac:dyDescent="0.2">
      <c r="G56" s="1019"/>
      <c r="T56" s="411"/>
      <c r="U56" s="411"/>
      <c r="AK56" s="273"/>
    </row>
    <row r="57" spans="1:45" ht="12.75" customHeight="1" x14ac:dyDescent="0.2">
      <c r="G57" s="307"/>
      <c r="T57" s="446"/>
      <c r="U57" s="446"/>
      <c r="AK57" s="273"/>
    </row>
    <row r="58" spans="1:45" ht="12.75" customHeight="1" x14ac:dyDescent="0.2">
      <c r="G58" s="307"/>
      <c r="T58" s="446"/>
      <c r="U58" s="446"/>
      <c r="AK58" s="273"/>
    </row>
    <row r="59" spans="1:45" ht="12.75" customHeight="1" x14ac:dyDescent="0.2">
      <c r="A59" s="22"/>
      <c r="G59" s="307"/>
      <c r="J59" s="3"/>
      <c r="T59" s="446"/>
      <c r="U59" s="446"/>
      <c r="AK59" s="273"/>
    </row>
    <row r="60" spans="1:45" ht="12.75" customHeight="1" x14ac:dyDescent="0.2">
      <c r="T60" s="446"/>
      <c r="U60" s="446"/>
      <c r="AK60" s="273"/>
    </row>
    <row r="61" spans="1:45" s="22" customFormat="1" ht="12.75" customHeight="1" x14ac:dyDescent="0.2">
      <c r="B61" s="24"/>
      <c r="C61" s="25"/>
      <c r="D61" s="1015"/>
      <c r="E61" s="1016"/>
      <c r="F61" s="26"/>
      <c r="G61" s="23"/>
      <c r="K61" s="129"/>
      <c r="M61" s="129"/>
      <c r="O61" s="129"/>
      <c r="R61" s="445"/>
      <c r="S61" s="445"/>
      <c r="T61" s="446"/>
      <c r="U61" s="446"/>
      <c r="AB61" s="37"/>
      <c r="AC61" s="37"/>
      <c r="AK61" s="273"/>
      <c r="AL61" s="1666"/>
      <c r="AM61" s="1666"/>
      <c r="AN61" s="1666"/>
      <c r="AO61" s="1666"/>
      <c r="AP61" s="1666"/>
      <c r="AQ61" s="1666"/>
      <c r="AR61" s="1666"/>
      <c r="AS61" s="1666"/>
    </row>
    <row r="62" spans="1:45" s="22" customFormat="1" ht="12.75" customHeight="1" x14ac:dyDescent="0.2">
      <c r="B62" s="24"/>
      <c r="C62" s="25"/>
      <c r="D62" s="1015"/>
      <c r="E62" s="1016"/>
      <c r="F62" s="26"/>
      <c r="G62" s="23"/>
      <c r="K62" s="129"/>
      <c r="M62" s="129"/>
      <c r="O62" s="129"/>
      <c r="R62" s="445"/>
      <c r="S62" s="445"/>
      <c r="T62" s="446"/>
      <c r="U62" s="446"/>
      <c r="AB62" s="37"/>
      <c r="AC62" s="37"/>
      <c r="AK62" s="273"/>
      <c r="AL62" s="1666"/>
      <c r="AM62" s="1666"/>
      <c r="AN62" s="1666"/>
      <c r="AO62" s="1666"/>
      <c r="AP62" s="1666"/>
      <c r="AQ62" s="1666"/>
      <c r="AR62" s="1666"/>
      <c r="AS62" s="1666"/>
    </row>
    <row r="63" spans="1:45" s="22" customFormat="1" ht="12.75" customHeight="1" x14ac:dyDescent="0.2">
      <c r="B63" s="24"/>
      <c r="C63" s="25"/>
      <c r="D63" s="1015"/>
      <c r="E63" s="1016"/>
      <c r="F63" s="26"/>
      <c r="G63" s="23"/>
      <c r="K63" s="129"/>
      <c r="M63" s="129"/>
      <c r="O63" s="129"/>
      <c r="R63" s="445"/>
      <c r="S63" s="445"/>
      <c r="T63" s="446"/>
      <c r="U63" s="446"/>
      <c r="AB63" s="37"/>
      <c r="AC63" s="37"/>
      <c r="AK63" s="273"/>
      <c r="AL63" s="1666"/>
      <c r="AM63" s="1666"/>
      <c r="AN63" s="1666"/>
      <c r="AO63" s="1666"/>
      <c r="AP63" s="1666"/>
      <c r="AQ63" s="1666"/>
      <c r="AR63" s="1666"/>
      <c r="AS63" s="1666"/>
    </row>
    <row r="64" spans="1:45" s="22" customFormat="1" ht="12.75" customHeight="1" x14ac:dyDescent="0.2">
      <c r="B64" s="24"/>
      <c r="C64" s="25"/>
      <c r="D64" s="1015"/>
      <c r="E64" s="1016"/>
      <c r="F64" s="26"/>
      <c r="G64" s="23"/>
      <c r="K64" s="129"/>
      <c r="M64" s="129"/>
      <c r="O64" s="129"/>
      <c r="Q64" s="732"/>
      <c r="R64" s="732"/>
      <c r="S64" s="732"/>
      <c r="T64" s="732"/>
      <c r="U64" s="732"/>
      <c r="V64" s="732"/>
      <c r="W64" s="732"/>
      <c r="X64" s="732"/>
      <c r="Y64" s="732"/>
      <c r="Z64" s="732"/>
      <c r="AA64" s="732"/>
      <c r="AB64" s="732"/>
      <c r="AC64" s="732"/>
      <c r="AD64" s="732"/>
      <c r="AE64" s="732"/>
      <c r="AF64" s="732"/>
      <c r="AG64" s="732"/>
      <c r="AH64" s="732"/>
      <c r="AI64" s="732"/>
      <c r="AJ64" s="732"/>
      <c r="AK64" s="732"/>
      <c r="AL64" s="1666"/>
      <c r="AM64" s="1666"/>
      <c r="AN64" s="1666"/>
      <c r="AO64" s="1666"/>
      <c r="AP64" s="1666"/>
      <c r="AQ64" s="1666"/>
      <c r="AR64" s="1666"/>
      <c r="AS64" s="1666"/>
    </row>
    <row r="65" spans="2:45" s="22" customFormat="1" ht="12.75" customHeight="1" x14ac:dyDescent="0.2">
      <c r="B65" s="24"/>
      <c r="C65" s="25"/>
      <c r="D65" s="1015"/>
      <c r="E65" s="1016"/>
      <c r="F65" s="26"/>
      <c r="G65" s="23"/>
      <c r="K65" s="129"/>
      <c r="M65" s="129"/>
      <c r="O65" s="129"/>
      <c r="Q65" s="732"/>
      <c r="R65" s="732"/>
      <c r="S65" s="732"/>
      <c r="T65" s="732"/>
      <c r="U65" s="732"/>
      <c r="V65" s="732"/>
      <c r="W65" s="732"/>
      <c r="X65" s="732"/>
      <c r="Y65" s="732"/>
      <c r="Z65" s="732"/>
      <c r="AA65" s="732"/>
      <c r="AB65" s="732"/>
      <c r="AC65" s="732"/>
      <c r="AD65" s="732"/>
      <c r="AE65" s="732"/>
      <c r="AF65" s="732"/>
      <c r="AG65" s="732"/>
      <c r="AH65" s="732"/>
      <c r="AI65" s="732"/>
      <c r="AJ65" s="732"/>
      <c r="AK65" s="732"/>
      <c r="AL65" s="1666"/>
      <c r="AM65" s="1666"/>
      <c r="AN65" s="1666"/>
      <c r="AO65" s="1666"/>
      <c r="AP65" s="1666"/>
      <c r="AQ65" s="1666"/>
      <c r="AR65" s="1666"/>
      <c r="AS65" s="1666"/>
    </row>
    <row r="66" spans="2:45" s="22" customFormat="1" ht="12.75" customHeight="1" x14ac:dyDescent="0.2">
      <c r="B66" s="24"/>
      <c r="C66" s="25"/>
      <c r="D66" s="1015"/>
      <c r="E66" s="1016"/>
      <c r="F66" s="26"/>
      <c r="G66" s="23"/>
      <c r="K66" s="129"/>
      <c r="M66" s="129"/>
      <c r="O66" s="129"/>
      <c r="Q66" s="732"/>
      <c r="R66" s="732"/>
      <c r="S66" s="732"/>
      <c r="T66" s="732"/>
      <c r="U66" s="732"/>
      <c r="V66" s="732"/>
      <c r="W66" s="732"/>
      <c r="X66" s="732"/>
      <c r="Y66" s="732"/>
      <c r="Z66" s="732"/>
      <c r="AA66" s="732"/>
      <c r="AB66" s="732"/>
      <c r="AC66" s="732"/>
      <c r="AD66" s="732"/>
      <c r="AE66" s="732"/>
      <c r="AF66" s="732"/>
      <c r="AG66" s="732"/>
      <c r="AH66" s="732"/>
      <c r="AI66" s="732"/>
      <c r="AJ66" s="732"/>
      <c r="AK66" s="732"/>
      <c r="AL66" s="1666"/>
      <c r="AM66" s="1666"/>
      <c r="AN66" s="1666"/>
      <c r="AO66" s="1666"/>
      <c r="AP66" s="1666"/>
      <c r="AQ66" s="1666"/>
      <c r="AR66" s="1666"/>
      <c r="AS66" s="1666"/>
    </row>
    <row r="67" spans="2:45" s="22" customFormat="1" ht="12.75" customHeight="1" x14ac:dyDescent="0.2">
      <c r="B67" s="24"/>
      <c r="C67" s="25"/>
      <c r="D67" s="1015"/>
      <c r="E67" s="1016"/>
      <c r="F67" s="26"/>
      <c r="G67" s="23"/>
      <c r="K67" s="129"/>
      <c r="M67" s="129"/>
      <c r="O67" s="129"/>
      <c r="Q67" s="732"/>
      <c r="R67" s="732"/>
      <c r="S67" s="732"/>
      <c r="T67" s="732"/>
      <c r="U67" s="732"/>
      <c r="V67" s="732"/>
      <c r="W67" s="732"/>
      <c r="X67" s="732"/>
      <c r="Y67" s="732"/>
      <c r="Z67" s="732"/>
      <c r="AA67" s="732"/>
      <c r="AB67" s="732"/>
      <c r="AC67" s="732"/>
      <c r="AD67" s="732"/>
      <c r="AE67" s="732"/>
      <c r="AF67" s="732"/>
      <c r="AG67" s="732"/>
      <c r="AH67" s="732"/>
      <c r="AI67" s="732"/>
      <c r="AJ67" s="732"/>
      <c r="AK67" s="732"/>
      <c r="AL67" s="1666"/>
      <c r="AM67" s="1666"/>
      <c r="AN67" s="1666"/>
      <c r="AO67" s="1666"/>
      <c r="AP67" s="1666"/>
      <c r="AQ67" s="1666"/>
      <c r="AR67" s="1666"/>
      <c r="AS67" s="1666"/>
    </row>
    <row r="68" spans="2:45" s="22" customFormat="1" ht="12.75" customHeight="1" x14ac:dyDescent="0.2">
      <c r="B68" s="24"/>
      <c r="C68" s="25"/>
      <c r="D68" s="1015"/>
      <c r="E68" s="1016"/>
      <c r="F68" s="26"/>
      <c r="G68" s="23"/>
      <c r="K68" s="129"/>
      <c r="M68" s="129"/>
      <c r="O68" s="129"/>
      <c r="R68" s="445"/>
      <c r="S68" s="445"/>
      <c r="T68" s="446"/>
      <c r="U68" s="446"/>
      <c r="AB68" s="37"/>
      <c r="AC68" s="37"/>
      <c r="AK68" s="273"/>
      <c r="AL68" s="1666"/>
      <c r="AM68" s="1666"/>
      <c r="AN68" s="1666"/>
      <c r="AO68" s="1666"/>
      <c r="AP68" s="1666"/>
      <c r="AQ68" s="1666"/>
      <c r="AR68" s="1666"/>
      <c r="AS68" s="1666"/>
    </row>
    <row r="69" spans="2:45" s="22" customFormat="1" ht="12.75" customHeight="1" x14ac:dyDescent="0.2">
      <c r="B69" s="24"/>
      <c r="C69" s="25"/>
      <c r="D69" s="1015"/>
      <c r="E69" s="1016"/>
      <c r="F69" s="26"/>
      <c r="G69" s="23"/>
      <c r="K69" s="129"/>
      <c r="M69" s="129"/>
      <c r="O69" s="129"/>
      <c r="R69" s="445"/>
      <c r="S69" s="445"/>
      <c r="T69" s="446"/>
      <c r="U69" s="446"/>
      <c r="AB69" s="37"/>
      <c r="AC69" s="37"/>
      <c r="AK69" s="273"/>
      <c r="AL69" s="1666"/>
      <c r="AM69" s="1666"/>
      <c r="AN69" s="1666"/>
      <c r="AO69" s="1666"/>
      <c r="AP69" s="1666"/>
      <c r="AQ69" s="1666"/>
      <c r="AR69" s="1666"/>
      <c r="AS69" s="1666"/>
    </row>
    <row r="70" spans="2:45" s="22" customFormat="1" ht="12.75" customHeight="1" x14ac:dyDescent="0.2">
      <c r="B70" s="24"/>
      <c r="C70" s="25"/>
      <c r="D70" s="1015"/>
      <c r="E70" s="1016"/>
      <c r="F70" s="26"/>
      <c r="G70" s="23"/>
      <c r="K70" s="129"/>
      <c r="M70" s="129"/>
      <c r="O70" s="129"/>
      <c r="R70" s="445"/>
      <c r="S70" s="445"/>
      <c r="T70" s="446"/>
      <c r="U70" s="446"/>
      <c r="AB70" s="37"/>
      <c r="AC70" s="37"/>
      <c r="AK70" s="273"/>
      <c r="AL70" s="1666"/>
      <c r="AM70" s="1666"/>
      <c r="AN70" s="1666"/>
      <c r="AO70" s="1666"/>
      <c r="AP70" s="1666"/>
      <c r="AQ70" s="1666"/>
      <c r="AR70" s="1666"/>
      <c r="AS70" s="1666"/>
    </row>
    <row r="71" spans="2:45" s="22" customFormat="1" ht="12.75" customHeight="1" x14ac:dyDescent="0.2">
      <c r="B71" s="24"/>
      <c r="C71" s="25"/>
      <c r="D71" s="1015"/>
      <c r="E71" s="1016"/>
      <c r="F71" s="26"/>
      <c r="G71" s="23"/>
      <c r="K71" s="129"/>
      <c r="M71" s="129"/>
      <c r="O71" s="129"/>
      <c r="R71" s="445"/>
      <c r="S71" s="445"/>
      <c r="T71" s="446"/>
      <c r="U71" s="446"/>
      <c r="AB71" s="37"/>
      <c r="AC71" s="37"/>
      <c r="AK71" s="130"/>
      <c r="AL71" s="1666"/>
      <c r="AM71" s="1666"/>
      <c r="AN71" s="1666"/>
      <c r="AO71" s="1666"/>
      <c r="AP71" s="1666"/>
      <c r="AQ71" s="1666"/>
      <c r="AR71" s="1666"/>
      <c r="AS71" s="1666"/>
    </row>
  </sheetData>
  <mergeCells count="17">
    <mergeCell ref="AA7:AB7"/>
    <mergeCell ref="AA6:AB6"/>
    <mergeCell ref="AC6:AD6"/>
    <mergeCell ref="AC7:AD7"/>
    <mergeCell ref="B2:AJ2"/>
    <mergeCell ref="B5:AJ5"/>
    <mergeCell ref="B6:G8"/>
    <mergeCell ref="P6:R6"/>
    <mergeCell ref="H6:O6"/>
    <mergeCell ref="S7:T7"/>
    <mergeCell ref="S6:T6"/>
    <mergeCell ref="U6:V6"/>
    <mergeCell ref="U7:V7"/>
    <mergeCell ref="W7:X7"/>
    <mergeCell ref="W6:X6"/>
    <mergeCell ref="Y7:Z7"/>
    <mergeCell ref="Y6:Z6"/>
  </mergeCells>
  <conditionalFormatting sqref="H18">
    <cfRule type="cellIs" dxfId="59" priority="10" operator="equal">
      <formula>"·¡$S$$P$16"</formula>
    </cfRule>
  </conditionalFormatting>
  <conditionalFormatting sqref="H24">
    <cfRule type="cellIs" dxfId="58" priority="308" operator="equal">
      <formula>"·¡$S$$P$16"</formula>
    </cfRule>
  </conditionalFormatting>
  <conditionalFormatting sqref="H37:I40">
    <cfRule type="cellIs" dxfId="57" priority="91" operator="equal">
      <formula>"·¡$S$$P$16"</formula>
    </cfRule>
  </conditionalFormatting>
  <conditionalFormatting sqref="H14:J14 L14 S14:AB14 AG14:AJ14 AH16:AH19 L18 I18:I19 Y20:AG20 AI20:AJ20 I26 H27:I27 H29 H43:I43">
    <cfRule type="cellIs" dxfId="56" priority="536" operator="equal">
      <formula>"·¡$S$$P$16"</formula>
    </cfRule>
  </conditionalFormatting>
  <conditionalFormatting sqref="I28:I29">
    <cfRule type="cellIs" dxfId="55" priority="46" operator="equal">
      <formula>"·¡$S$$P$16"</formula>
    </cfRule>
  </conditionalFormatting>
  <conditionalFormatting sqref="I50">
    <cfRule type="cellIs" dxfId="54" priority="518" operator="equal">
      <formula>"·¡$S$$P$16"</formula>
    </cfRule>
  </conditionalFormatting>
  <conditionalFormatting sqref="J15:J36 J38:J40">
    <cfRule type="cellIs" dxfId="53" priority="151" operator="equal">
      <formula>"·¡$S$$P$16"</formula>
    </cfRule>
  </conditionalFormatting>
  <conditionalFormatting sqref="J49">
    <cfRule type="cellIs" dxfId="52" priority="12" operator="equal">
      <formula>"·¡$S$$P$16"</formula>
    </cfRule>
  </conditionalFormatting>
  <conditionalFormatting sqref="J51">
    <cfRule type="cellIs" dxfId="51" priority="11" operator="equal">
      <formula>"·¡$S$$P$16"</formula>
    </cfRule>
  </conditionalFormatting>
  <conditionalFormatting sqref="J59">
    <cfRule type="cellIs" dxfId="50" priority="113" operator="equal">
      <formula>"·¡$S$$P$16"</formula>
    </cfRule>
  </conditionalFormatting>
  <conditionalFormatting sqref="L20">
    <cfRule type="cellIs" dxfId="49" priority="106" operator="equal">
      <formula>"·¡$S$$P$16"</formula>
    </cfRule>
  </conditionalFormatting>
  <conditionalFormatting sqref="L24">
    <cfRule type="cellIs" dxfId="48" priority="8" operator="equal">
      <formula>"·¡$S$$P$16"</formula>
    </cfRule>
  </conditionalFormatting>
  <conditionalFormatting sqref="L26:L30">
    <cfRule type="cellIs" dxfId="47" priority="7" operator="equal">
      <formula>"·¡$S$$P$16"</formula>
    </cfRule>
  </conditionalFormatting>
  <conditionalFormatting sqref="L34:L38">
    <cfRule type="cellIs" dxfId="46" priority="5" operator="equal">
      <formula>"·¡$S$$P$16"</formula>
    </cfRule>
  </conditionalFormatting>
  <conditionalFormatting sqref="L44:L48">
    <cfRule type="cellIs" dxfId="45" priority="27" operator="equal">
      <formula>"·¡$S$$P$16"</formula>
    </cfRule>
  </conditionalFormatting>
  <conditionalFormatting sqref="N15:N19">
    <cfRule type="cellIs" dxfId="44" priority="50" operator="equal">
      <formula>"·¡$S$$P$16"</formula>
    </cfRule>
  </conditionalFormatting>
  <conditionalFormatting sqref="N26:N29">
    <cfRule type="cellIs" dxfId="43" priority="40" operator="equal">
      <formula>"·¡$S$$P$16"</formula>
    </cfRule>
  </conditionalFormatting>
  <conditionalFormatting sqref="N37:N40">
    <cfRule type="cellIs" dxfId="42" priority="83" operator="equal">
      <formula>"·¡$S$$P$16"</formula>
    </cfRule>
  </conditionalFormatting>
  <conditionalFormatting sqref="N44:N48">
    <cfRule type="cellIs" dxfId="41" priority="34" operator="equal">
      <formula>"·¡$S$$P$16"</formula>
    </cfRule>
  </conditionalFormatting>
  <conditionalFormatting sqref="P31:P33 P35:P36">
    <cfRule type="cellIs" dxfId="40" priority="52" operator="equal">
      <formula>"·¡$S$$P$16"</formula>
    </cfRule>
  </conditionalFormatting>
  <conditionalFormatting sqref="P15:Q19">
    <cfRule type="cellIs" dxfId="39" priority="111" operator="equal">
      <formula>"·¡$S$$P$16"</formula>
    </cfRule>
  </conditionalFormatting>
  <conditionalFormatting sqref="P21:Q25">
    <cfRule type="cellIs" dxfId="38" priority="2" operator="equal">
      <formula>"·¡$S$$P$16"</formula>
    </cfRule>
  </conditionalFormatting>
  <conditionalFormatting sqref="P27:Q27">
    <cfRule type="cellIs" dxfId="37" priority="56" operator="equal">
      <formula>"·¡$S$$P$16"</formula>
    </cfRule>
  </conditionalFormatting>
  <conditionalFormatting sqref="P29:Q29">
    <cfRule type="cellIs" dxfId="36" priority="17" operator="equal">
      <formula>"·¡$S$$P$16"</formula>
    </cfRule>
  </conditionalFormatting>
  <conditionalFormatting sqref="P34:Q34">
    <cfRule type="cellIs" dxfId="35" priority="21" operator="equal">
      <formula>"·¡$S$$P$16"</formula>
    </cfRule>
  </conditionalFormatting>
  <conditionalFormatting sqref="P38:Q40">
    <cfRule type="cellIs" dxfId="34" priority="23" operator="equal">
      <formula>"·¡$S$$P$16"</formula>
    </cfRule>
  </conditionalFormatting>
  <conditionalFormatting sqref="Q32">
    <cfRule type="cellIs" dxfId="33" priority="19" operator="equal">
      <formula>"·¡$S$$P$16"</formula>
    </cfRule>
  </conditionalFormatting>
  <conditionalFormatting sqref="Q36">
    <cfRule type="cellIs" dxfId="32" priority="1" operator="equal">
      <formula>"·¡$S$$P$16"</formula>
    </cfRule>
  </conditionalFormatting>
  <conditionalFormatting sqref="Q43:Q48">
    <cfRule type="cellIs" dxfId="31" priority="162" operator="equal">
      <formula>"·¡$S$$P$16"</formula>
    </cfRule>
  </conditionalFormatting>
  <conditionalFormatting sqref="Q50">
    <cfRule type="cellIs" dxfId="30" priority="234" operator="equal">
      <formula>"·¡$S$$P$16"</formula>
    </cfRule>
  </conditionalFormatting>
  <printOptions horizontalCentered="1"/>
  <pageMargins left="1" right="1" top="1" bottom="1" header="0.5" footer="0.5"/>
  <pageSetup paperSize="5" scale="48" fitToHeight="0" orientation="landscape" r:id="rId1"/>
  <ignoredErrors>
    <ignoredError sqref="M11:O13 M14 O14 K9:K14 K20 H52:R52 H51 Q13:Q14 M10 O10 AB39" formula="1"/>
    <ignoredError sqref="AE9:AE13 AF9:AH26 AD9:AD26 AI40:AJ51 AG31:AG38 AG40:AG51 AJ9 AB9:AB13 AG30:AH30 AI21:AJ38 J19 I18:J18 H15:H25 L16:N16 M15 M19 L17:M18 J15:J17 H26 O21:O25 O26:P26 L19:L20 Q16 AA15:AA18 Y19 U17:U18 U15 U16 U19 W19 R17:S18 R15:S15 W15:W18 Y15:Y18 R16:S16 R19:S19 AA19 Z9 T9 R9:S9 S13:S14 Y10:Y14 S10 S11 U11:U12 W13:W14 W10 W11:W12 S12 U9:Y9 AA9 U10 U13:U14 AA10:AA14 AC9:AC51 I26:J26 L24 L26 L49 L51 N21:N25 M26 J21:J25 M21:M23 M24 M25 I21:I23 I25 I24 L21:L23 L25 I50 I37:J37 I31:I36 L31:L33 I44:I48 I27 I39:J40 L50 L44:L47 L39:L40 L35:L36" unlockedFormula="1"/>
    <ignoredError sqref="AH40:AH51 AB14:AB19 AD27:AD38 AG27:AH29 AF27:AF38 AE14:AE38 AH31:AH38 N17:N18 K15:K19 H27:H38 AD40:AF51 O31:O36 O27 P41:Q41 P42:P43 O28:P30 Q21:Q38 O39:Q40 O37:P38 Q42:Q51 O50 O41:O48 O51:P51 O49:P49 H39:H50 Q20 Q17:Q19 Q15 R11 R12 R13:R14 V10:V14 T11:T12 R10 X10:X14 V19 T15:T19 X19 Z15:Z19 X15:X18 V15:V18 Z10:Z14 T13:T14 T10 Y21:Y25 Y26:Y38 Y43:Y51 Y40:Y42 Y39:Z39 R39:X39 S26:S38 S40:S51 R21:S25 U40:U51 U21:U38 W40:X42 W43:W51 W21:W38 AA21:AA51 AA20 R20:S20 W20 U20 Y20 V21:V38 V40:V51 T40:T51 R42:R51 R26:R38 R40:R41 X43:X51 X21:X38 Z40:Z51 T21:T38 Z21:Z38 Z20 X20 T20 V20 AB40:AB51 AB27:AB38 AB20:AB26 I28:I29 J28:J29 J50 J44:J48 I49:J49 I41:J43 L27:L30 L37:L38 L48 L41:L43 L34 K21:K51 M49:N49 M51:N51 M41:N48 N26:N38 M50:N50 M31:M38 M39:N40 I51:J51 M27:M30 I30:J30 J27 I38:J38 J31:J36" formula="1" unlockedFormula="1"/>
    <ignoredError sqref="E50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5DFDD"/>
  </sheetPr>
  <dimension ref="A1:HT56"/>
  <sheetViews>
    <sheetView topLeftCell="CM1" zoomScale="80" zoomScaleNormal="80" workbookViewId="0">
      <selection activeCell="CP29" sqref="CP29"/>
    </sheetView>
  </sheetViews>
  <sheetFormatPr baseColWidth="10" defaultColWidth="11.42578125" defaultRowHeight="15" x14ac:dyDescent="0.25"/>
  <cols>
    <col min="2" max="2" width="24.7109375" customWidth="1"/>
    <col min="4" max="4" width="55.140625" customWidth="1"/>
    <col min="5" max="5" width="30.28515625" hidden="1" customWidth="1"/>
    <col min="6" max="8" width="0" hidden="1" customWidth="1"/>
    <col min="9" max="11" width="11.5703125" bestFit="1" customWidth="1"/>
    <col min="14" max="14" width="37" customWidth="1"/>
    <col min="16" max="16" width="16.7109375" customWidth="1"/>
    <col min="17" max="19" width="11.5703125" bestFit="1" customWidth="1"/>
    <col min="24" max="24" width="28.42578125" style="38" customWidth="1"/>
    <col min="25" max="27" width="0" hidden="1" customWidth="1"/>
    <col min="28" max="30" width="11.5703125" bestFit="1" customWidth="1"/>
    <col min="34" max="34" width="31.5703125" customWidth="1"/>
    <col min="36" max="36" width="22.85546875" customWidth="1"/>
    <col min="37" max="37" width="11.5703125" hidden="1" customWidth="1"/>
    <col min="38" max="39" width="11.5703125" bestFit="1" customWidth="1"/>
    <col min="42" max="42" width="11.42578125" style="38"/>
    <col min="44" max="44" width="11.42578125" style="38"/>
    <col min="45" max="47" width="0" hidden="1" customWidth="1"/>
    <col min="48" max="50" width="11.5703125" bestFit="1" customWidth="1"/>
    <col min="53" max="53" width="9" customWidth="1"/>
    <col min="54" max="54" width="24.42578125" customWidth="1"/>
    <col min="56" max="56" width="19.5703125" customWidth="1"/>
    <col min="57" max="57" width="17.28515625" customWidth="1"/>
    <col min="58" max="58" width="11.5703125" bestFit="1" customWidth="1"/>
    <col min="61" max="61" width="15.7109375" bestFit="1" customWidth="1"/>
    <col min="62" max="62" width="47.140625" style="38" bestFit="1" customWidth="1"/>
    <col min="63" max="63" width="10.140625" bestFit="1" customWidth="1"/>
    <col min="64" max="64" width="45.42578125" style="38" bestFit="1" customWidth="1"/>
    <col min="65" max="67" width="0" hidden="1" customWidth="1"/>
    <col min="68" max="70" width="11.5703125" bestFit="1" customWidth="1"/>
    <col min="74" max="74" width="29" customWidth="1"/>
    <col min="77" max="77" width="13" hidden="1" customWidth="1"/>
    <col min="78" max="78" width="11.5703125" bestFit="1" customWidth="1"/>
    <col min="81" max="81" width="34.140625" customWidth="1"/>
    <col min="82" max="82" width="15.7109375" customWidth="1"/>
    <col min="83" max="83" width="34.42578125" customWidth="1"/>
    <col min="84" max="86" width="0" hidden="1" customWidth="1"/>
    <col min="87" max="87" width="15.28515625" customWidth="1"/>
    <col min="88" max="89" width="11.5703125" bestFit="1" customWidth="1"/>
    <col min="93" max="93" width="26" customWidth="1"/>
    <col min="94" max="94" width="17.140625" customWidth="1"/>
    <col min="95" max="95" width="31.28515625" customWidth="1"/>
    <col min="96" max="96" width="14.28515625" style="96" hidden="1" customWidth="1"/>
    <col min="97" max="98" width="11.5703125" bestFit="1" customWidth="1"/>
    <col min="101" max="101" width="25" customWidth="1"/>
    <col min="104" max="104" width="13.5703125" style="96" hidden="1" customWidth="1"/>
    <col min="105" max="106" width="12" style="96" hidden="1" customWidth="1"/>
    <col min="107" max="109" width="11.5703125" bestFit="1" customWidth="1"/>
    <col min="113" max="113" width="29.7109375" customWidth="1"/>
    <col min="116" max="116" width="14.42578125" customWidth="1"/>
    <col min="117" max="117" width="11.5703125" bestFit="1" customWidth="1"/>
    <col min="119" max="119" width="11.42578125" style="41"/>
    <col min="120" max="120" width="25.140625" style="595" customWidth="1"/>
    <col min="121" max="121" width="11.42578125" style="595"/>
    <col min="122" max="122" width="35.7109375" style="595" customWidth="1"/>
    <col min="123" max="125" width="0" hidden="1" customWidth="1"/>
    <col min="126" max="128" width="11.5703125" bestFit="1" customWidth="1"/>
    <col min="132" max="132" width="40.7109375" customWidth="1"/>
    <col min="133" max="133" width="9.85546875" customWidth="1"/>
    <col min="134" max="134" width="41.140625" customWidth="1"/>
    <col min="135" max="136" width="11.42578125" hidden="1" customWidth="1"/>
    <col min="137" max="137" width="11.7109375" bestFit="1" customWidth="1"/>
    <col min="139" max="139" width="8.85546875" style="38" customWidth="1"/>
    <col min="140" max="140" width="29.42578125" style="38" customWidth="1"/>
    <col min="141" max="141" width="12.28515625" style="684" customWidth="1"/>
    <col min="142" max="142" width="23.7109375" style="38" customWidth="1"/>
    <col min="143" max="145" width="11.5703125" hidden="1" customWidth="1"/>
    <col min="146" max="146" width="22.42578125" customWidth="1"/>
    <col min="147" max="148" width="11.7109375" bestFit="1" customWidth="1"/>
    <col min="151" max="151" width="15.7109375" customWidth="1"/>
    <col min="152" max="152" width="29.85546875" customWidth="1"/>
    <col min="153" max="155" width="15.7109375" customWidth="1"/>
    <col min="156" max="156" width="0" hidden="1" customWidth="1"/>
    <col min="157" max="157" width="14.7109375" customWidth="1"/>
    <col min="158" max="158" width="11.5703125" bestFit="1" customWidth="1"/>
    <col min="165" max="167" width="0" hidden="1" customWidth="1"/>
    <col min="168" max="170" width="11.5703125" bestFit="1" customWidth="1"/>
    <col min="173" max="173" width="17.28515625" style="38" customWidth="1"/>
    <col min="174" max="174" width="22.85546875" style="38" customWidth="1"/>
    <col min="175" max="175" width="16.28515625" style="38" customWidth="1"/>
    <col min="176" max="176" width="17.5703125" style="38" customWidth="1"/>
    <col min="177" max="177" width="17" hidden="1" customWidth="1"/>
    <col min="178" max="178" width="15.7109375" customWidth="1"/>
    <col min="180" max="180" width="14.28515625" customWidth="1"/>
    <col min="181" max="181" width="28.85546875" customWidth="1"/>
    <col min="182" max="182" width="17.7109375" customWidth="1"/>
    <col min="183" max="183" width="28.85546875" customWidth="1"/>
    <col min="184" max="186" width="15.85546875" hidden="1" customWidth="1"/>
    <col min="187" max="189" width="15" customWidth="1"/>
    <col min="204" max="204" width="18" style="96" hidden="1" customWidth="1"/>
    <col min="205" max="206" width="14.5703125" style="96" hidden="1" customWidth="1"/>
    <col min="207" max="209" width="18.7109375" customWidth="1"/>
    <col min="212" max="212" width="12" style="740" bestFit="1" customWidth="1"/>
    <col min="213" max="213" width="50" style="740" bestFit="1" customWidth="1"/>
    <col min="214" max="214" width="14.140625" style="740" bestFit="1" customWidth="1"/>
    <col min="215" max="215" width="47.140625" style="740" bestFit="1" customWidth="1"/>
    <col min="216" max="216" width="12.28515625" style="740" hidden="1" customWidth="1"/>
    <col min="217" max="217" width="12" style="160" bestFit="1" customWidth="1"/>
    <col min="219" max="219" width="12" style="740" bestFit="1" customWidth="1"/>
    <col min="220" max="220" width="50" style="740" bestFit="1" customWidth="1"/>
    <col min="221" max="221" width="14.140625" style="740" bestFit="1" customWidth="1"/>
    <col min="222" max="222" width="49.28515625" style="740" bestFit="1" customWidth="1"/>
    <col min="223" max="224" width="14.140625" style="740" hidden="1" customWidth="1"/>
    <col min="225" max="225" width="15" style="740" hidden="1" customWidth="1"/>
    <col min="226" max="226" width="14.140625" style="740" bestFit="1" customWidth="1"/>
    <col min="227" max="227" width="12" style="740" bestFit="1" customWidth="1"/>
    <col min="228" max="228" width="10.5703125" style="740" bestFit="1" customWidth="1"/>
  </cols>
  <sheetData>
    <row r="1" spans="1:228" s="40" customFormat="1" x14ac:dyDescent="0.25">
      <c r="A1" s="1803" t="s">
        <v>507</v>
      </c>
      <c r="B1" s="1803"/>
      <c r="C1" s="1803"/>
      <c r="D1" s="1803"/>
      <c r="E1" s="1803"/>
      <c r="J1" s="40">
        <v>1000</v>
      </c>
      <c r="K1" s="40">
        <v>1.0349999999999999</v>
      </c>
      <c r="M1" s="1803" t="s">
        <v>136</v>
      </c>
      <c r="N1" s="1803"/>
      <c r="O1" s="1803"/>
      <c r="P1" s="1803"/>
      <c r="Q1" s="1803"/>
      <c r="R1" s="40">
        <v>1000</v>
      </c>
      <c r="S1" s="40">
        <v>1.0349999999999999</v>
      </c>
      <c r="U1" s="1803" t="s">
        <v>881</v>
      </c>
      <c r="V1" s="1803"/>
      <c r="W1" s="1803"/>
      <c r="X1" s="1803"/>
      <c r="Y1" s="1803"/>
      <c r="Z1" s="1803"/>
      <c r="AA1" s="1803"/>
      <c r="AC1" s="40">
        <v>1000</v>
      </c>
      <c r="AD1" s="40">
        <v>1.0349999999999999</v>
      </c>
      <c r="AG1" s="1805" t="s">
        <v>885</v>
      </c>
      <c r="AH1" s="1804"/>
      <c r="AI1" s="1804"/>
      <c r="AJ1" s="1804"/>
      <c r="AK1" s="1804"/>
      <c r="AL1" s="40">
        <v>1000</v>
      </c>
      <c r="AM1" s="40">
        <v>1.0349999999999999</v>
      </c>
      <c r="AO1" s="1804" t="s">
        <v>884</v>
      </c>
      <c r="AP1" s="1804"/>
      <c r="AQ1" s="1804"/>
      <c r="AR1" s="1804"/>
      <c r="AS1" s="1804"/>
      <c r="AT1" s="1804"/>
      <c r="AU1" s="1804"/>
      <c r="AV1" s="1804"/>
      <c r="AW1" s="40">
        <v>1000</v>
      </c>
      <c r="AX1" s="40">
        <v>1.0349999999999999</v>
      </c>
      <c r="BA1" s="40" t="s">
        <v>7</v>
      </c>
      <c r="BD1" s="40">
        <v>1000</v>
      </c>
      <c r="BE1" s="40">
        <v>1.0349999999999999</v>
      </c>
      <c r="BI1" s="40" t="s">
        <v>891</v>
      </c>
      <c r="BJ1" s="756"/>
      <c r="BL1" s="756"/>
      <c r="BP1" s="40">
        <v>1000</v>
      </c>
      <c r="BR1" s="40">
        <v>1.0349999999999999</v>
      </c>
      <c r="BU1" s="40" t="s">
        <v>8</v>
      </c>
      <c r="BZ1" s="40">
        <v>1000</v>
      </c>
      <c r="CA1" s="40">
        <v>1.0349999999999999</v>
      </c>
      <c r="CB1" s="40" t="s">
        <v>898</v>
      </c>
      <c r="CK1" s="40">
        <v>1000</v>
      </c>
      <c r="CL1" s="40">
        <v>1.0349999999999999</v>
      </c>
      <c r="CN1" s="1803" t="s">
        <v>9</v>
      </c>
      <c r="CO1" s="1803"/>
      <c r="CP1" s="1803"/>
      <c r="CQ1" s="1803"/>
      <c r="CR1" s="572"/>
      <c r="CS1" s="572">
        <v>1000</v>
      </c>
      <c r="CT1" s="40">
        <v>1.0349999999999999</v>
      </c>
      <c r="CV1" s="1803" t="s">
        <v>913</v>
      </c>
      <c r="CW1" s="1803"/>
      <c r="CX1" s="1803"/>
      <c r="CY1" s="1803"/>
      <c r="CZ1" s="1803"/>
      <c r="DA1" s="1803"/>
      <c r="DB1" s="1803"/>
      <c r="DC1" s="1803"/>
      <c r="DD1" s="40">
        <v>1000</v>
      </c>
      <c r="DE1" s="40">
        <v>1.0349999999999999</v>
      </c>
      <c r="DH1" s="1804" t="s">
        <v>922</v>
      </c>
      <c r="DI1" s="1804"/>
      <c r="DJ1" s="1804"/>
      <c r="DK1" s="1804"/>
      <c r="DL1" s="40">
        <v>1000</v>
      </c>
      <c r="DM1" s="40">
        <v>1</v>
      </c>
      <c r="DO1" s="1806" t="s">
        <v>771</v>
      </c>
      <c r="DP1" s="1806"/>
      <c r="DQ1" s="1806"/>
      <c r="DR1" s="1806"/>
      <c r="DW1" s="40">
        <v>1000</v>
      </c>
      <c r="DX1" s="40">
        <v>1</v>
      </c>
      <c r="EA1" s="1803" t="s">
        <v>10</v>
      </c>
      <c r="EB1" s="1803"/>
      <c r="EC1" s="1803"/>
      <c r="ED1" s="1803"/>
      <c r="EE1" s="1803"/>
      <c r="EF1" s="40">
        <v>1000</v>
      </c>
      <c r="EG1" s="40">
        <v>1</v>
      </c>
      <c r="EI1" s="1804" t="s">
        <v>772</v>
      </c>
      <c r="EJ1" s="1804"/>
      <c r="EK1" s="1804"/>
      <c r="EL1" s="1804"/>
      <c r="EM1" s="1804"/>
      <c r="EN1" s="1804"/>
      <c r="EO1" s="1804"/>
      <c r="EP1" s="1804"/>
      <c r="EQ1" s="40">
        <v>1000</v>
      </c>
      <c r="ER1" s="40">
        <v>1</v>
      </c>
      <c r="EU1" s="1803" t="s">
        <v>11</v>
      </c>
      <c r="EV1" s="1803"/>
      <c r="EW1" s="1803"/>
      <c r="EX1" s="1803"/>
      <c r="EY1" s="1803"/>
      <c r="FA1" s="40">
        <v>1000</v>
      </c>
      <c r="FB1" s="40">
        <v>1</v>
      </c>
      <c r="FD1" s="1803" t="s">
        <v>929</v>
      </c>
      <c r="FE1" s="1803"/>
      <c r="FF1" s="1803"/>
      <c r="FG1" s="1803"/>
      <c r="FH1" s="1803"/>
      <c r="FI1" s="1803"/>
      <c r="FJ1" s="1803"/>
      <c r="FK1" s="1803"/>
      <c r="FL1" s="1803"/>
      <c r="FM1" s="40">
        <v>1000</v>
      </c>
      <c r="FN1" s="40">
        <v>1</v>
      </c>
      <c r="FQ1" s="1803" t="s">
        <v>933</v>
      </c>
      <c r="FR1" s="1803"/>
      <c r="FS1" s="1803"/>
      <c r="FT1" s="1803"/>
      <c r="FU1" s="40">
        <v>1000</v>
      </c>
      <c r="FV1" s="40">
        <v>1</v>
      </c>
      <c r="FX1" s="1803" t="s">
        <v>934</v>
      </c>
      <c r="FY1" s="1803"/>
      <c r="FZ1" s="1803"/>
      <c r="GA1" s="1803"/>
      <c r="GE1" s="40">
        <v>1000</v>
      </c>
      <c r="GF1" s="40">
        <v>1</v>
      </c>
      <c r="GJ1" s="1803" t="s">
        <v>13</v>
      </c>
      <c r="GK1" s="1803"/>
      <c r="GL1" s="1803"/>
      <c r="GM1" s="1803"/>
      <c r="GN1" s="40">
        <v>1000</v>
      </c>
      <c r="GO1" s="40">
        <v>1</v>
      </c>
      <c r="GR1" s="1803" t="s">
        <v>939</v>
      </c>
      <c r="GS1" s="1803"/>
      <c r="GT1" s="1803"/>
      <c r="GU1" s="1803"/>
      <c r="GV1" s="1803"/>
      <c r="GW1" s="1803"/>
      <c r="GX1" s="1803"/>
      <c r="GZ1" s="40">
        <v>1000</v>
      </c>
      <c r="HA1" s="40">
        <v>1</v>
      </c>
      <c r="HD1" s="1802" t="s">
        <v>944</v>
      </c>
      <c r="HE1" s="1802"/>
      <c r="HF1" s="1802"/>
      <c r="HG1" s="1802"/>
      <c r="HH1" s="757">
        <v>1000</v>
      </c>
      <c r="HI1" s="758">
        <v>1</v>
      </c>
      <c r="HK1" s="1802" t="s">
        <v>945</v>
      </c>
      <c r="HL1" s="1802"/>
      <c r="HM1" s="1802"/>
      <c r="HN1" s="1802"/>
      <c r="HO1" s="1802"/>
      <c r="HP1" s="1802"/>
      <c r="HQ1" s="1802"/>
      <c r="HR1" s="1802"/>
      <c r="HS1" s="757">
        <v>1000</v>
      </c>
      <c r="HT1" s="757">
        <v>1</v>
      </c>
    </row>
    <row r="2" spans="1:228" ht="45" x14ac:dyDescent="0.25">
      <c r="A2" s="670" t="s">
        <v>411</v>
      </c>
      <c r="B2" s="670" t="s">
        <v>437</v>
      </c>
      <c r="C2" s="670" t="s">
        <v>412</v>
      </c>
      <c r="D2" s="670" t="s">
        <v>512</v>
      </c>
      <c r="E2" s="670" t="s">
        <v>413</v>
      </c>
      <c r="F2" s="670" t="s">
        <v>449</v>
      </c>
      <c r="G2" s="670" t="s">
        <v>469</v>
      </c>
      <c r="H2" s="670" t="s">
        <v>414</v>
      </c>
      <c r="I2" s="670" t="s">
        <v>449</v>
      </c>
      <c r="J2" s="670" t="s">
        <v>469</v>
      </c>
      <c r="K2" s="670" t="s">
        <v>414</v>
      </c>
      <c r="M2" s="670" t="s">
        <v>411</v>
      </c>
      <c r="N2" s="670" t="s">
        <v>437</v>
      </c>
      <c r="O2" s="670" t="s">
        <v>412</v>
      </c>
      <c r="P2" s="670" t="s">
        <v>512</v>
      </c>
      <c r="Q2" s="670" t="s">
        <v>414</v>
      </c>
      <c r="R2" s="670" t="s">
        <v>414</v>
      </c>
      <c r="U2" s="670" t="s">
        <v>411</v>
      </c>
      <c r="V2" s="670" t="s">
        <v>437</v>
      </c>
      <c r="W2" s="670" t="s">
        <v>412</v>
      </c>
      <c r="X2" s="670" t="s">
        <v>512</v>
      </c>
      <c r="Y2" s="670" t="s">
        <v>449</v>
      </c>
      <c r="Z2" s="670" t="s">
        <v>469</v>
      </c>
      <c r="AA2" s="670" t="s">
        <v>414</v>
      </c>
      <c r="AB2" s="670" t="s">
        <v>449</v>
      </c>
      <c r="AC2" s="670" t="s">
        <v>469</v>
      </c>
      <c r="AD2" s="670" t="s">
        <v>414</v>
      </c>
      <c r="AG2" s="670" t="s">
        <v>411</v>
      </c>
      <c r="AH2" s="670" t="s">
        <v>437</v>
      </c>
      <c r="AI2" s="670" t="s">
        <v>412</v>
      </c>
      <c r="AJ2" s="670" t="s">
        <v>512</v>
      </c>
      <c r="AK2" s="670" t="s">
        <v>414</v>
      </c>
      <c r="AL2" s="670" t="s">
        <v>414</v>
      </c>
      <c r="AO2" s="670" t="s">
        <v>411</v>
      </c>
      <c r="AP2" s="670" t="s">
        <v>437</v>
      </c>
      <c r="AQ2" s="670" t="s">
        <v>412</v>
      </c>
      <c r="AR2" s="670" t="s">
        <v>512</v>
      </c>
      <c r="AS2" s="670" t="s">
        <v>449</v>
      </c>
      <c r="AT2" s="670" t="s">
        <v>469</v>
      </c>
      <c r="AU2" s="670" t="s">
        <v>414</v>
      </c>
      <c r="AV2" s="670" t="s">
        <v>449</v>
      </c>
      <c r="AW2" s="670" t="s">
        <v>469</v>
      </c>
      <c r="AX2" s="670" t="s">
        <v>414</v>
      </c>
      <c r="BA2" s="670" t="s">
        <v>411</v>
      </c>
      <c r="BB2" s="670" t="s">
        <v>437</v>
      </c>
      <c r="BC2" s="670" t="s">
        <v>412</v>
      </c>
      <c r="BD2" s="670" t="s">
        <v>512</v>
      </c>
      <c r="BE2" s="670" t="s">
        <v>414</v>
      </c>
      <c r="BF2" s="670" t="str">
        <f>+BE2</f>
        <v>Monto Devengo</v>
      </c>
      <c r="BI2" s="670" t="s">
        <v>411</v>
      </c>
      <c r="BJ2" s="670" t="s">
        <v>437</v>
      </c>
      <c r="BK2" s="670" t="s">
        <v>412</v>
      </c>
      <c r="BL2" s="670" t="s">
        <v>512</v>
      </c>
      <c r="BM2" s="670" t="s">
        <v>449</v>
      </c>
      <c r="BN2" s="670" t="s">
        <v>469</v>
      </c>
      <c r="BO2" s="670" t="s">
        <v>414</v>
      </c>
      <c r="BP2" s="670" t="s">
        <v>1030</v>
      </c>
      <c r="BQ2" s="670" t="s">
        <v>469</v>
      </c>
      <c r="BR2" s="670" t="s">
        <v>1031</v>
      </c>
      <c r="BU2" s="670" t="s">
        <v>411</v>
      </c>
      <c r="BV2" s="670" t="s">
        <v>437</v>
      </c>
      <c r="BW2" s="670" t="s">
        <v>412</v>
      </c>
      <c r="BX2" s="670" t="s">
        <v>512</v>
      </c>
      <c r="BY2" s="670" t="s">
        <v>414</v>
      </c>
      <c r="BZ2" s="670" t="s">
        <v>901</v>
      </c>
      <c r="CB2" s="670" t="s">
        <v>411</v>
      </c>
      <c r="CC2" s="670" t="s">
        <v>437</v>
      </c>
      <c r="CD2" s="670" t="s">
        <v>412</v>
      </c>
      <c r="CE2" s="670" t="s">
        <v>512</v>
      </c>
      <c r="CF2" s="670" t="s">
        <v>449</v>
      </c>
      <c r="CG2" s="670" t="s">
        <v>469</v>
      </c>
      <c r="CH2" s="670" t="s">
        <v>414</v>
      </c>
      <c r="CI2" s="670" t="s">
        <v>344</v>
      </c>
      <c r="CJ2" s="670" t="s">
        <v>902</v>
      </c>
      <c r="CK2" s="670" t="s">
        <v>901</v>
      </c>
      <c r="CN2" s="1665" t="s">
        <v>411</v>
      </c>
      <c r="CO2" s="1665" t="s">
        <v>437</v>
      </c>
      <c r="CP2" s="1665" t="s">
        <v>412</v>
      </c>
      <c r="CQ2" s="1665" t="s">
        <v>512</v>
      </c>
      <c r="CR2" s="1665" t="s">
        <v>414</v>
      </c>
      <c r="CS2" s="1665" t="s">
        <v>414</v>
      </c>
      <c r="CV2" s="1665" t="s">
        <v>411</v>
      </c>
      <c r="CW2" s="1665" t="s">
        <v>437</v>
      </c>
      <c r="CX2" s="1665" t="s">
        <v>412</v>
      </c>
      <c r="CY2" s="1665" t="s">
        <v>512</v>
      </c>
      <c r="CZ2" s="1665" t="s">
        <v>449</v>
      </c>
      <c r="DA2" s="1665" t="s">
        <v>469</v>
      </c>
      <c r="DB2" s="1665" t="s">
        <v>414</v>
      </c>
      <c r="DC2" s="1665" t="s">
        <v>1021</v>
      </c>
      <c r="DD2" s="1665" t="s">
        <v>1028</v>
      </c>
      <c r="DE2" s="1665" t="s">
        <v>1027</v>
      </c>
      <c r="DH2" s="670" t="s">
        <v>411</v>
      </c>
      <c r="DI2" s="670" t="s">
        <v>437</v>
      </c>
      <c r="DJ2" s="670" t="s">
        <v>412</v>
      </c>
      <c r="DK2" s="670" t="s">
        <v>512</v>
      </c>
      <c r="DL2" s="670" t="s">
        <v>414</v>
      </c>
      <c r="DM2" s="670" t="s">
        <v>414</v>
      </c>
      <c r="DO2" s="670" t="s">
        <v>411</v>
      </c>
      <c r="DP2" s="670" t="s">
        <v>437</v>
      </c>
      <c r="DQ2" s="670" t="s">
        <v>412</v>
      </c>
      <c r="DR2" s="670" t="s">
        <v>512</v>
      </c>
      <c r="DS2" s="670" t="s">
        <v>449</v>
      </c>
      <c r="DT2" s="670" t="s">
        <v>469</v>
      </c>
      <c r="DU2" s="670" t="s">
        <v>414</v>
      </c>
      <c r="DV2" s="670" t="s">
        <v>449</v>
      </c>
      <c r="DW2" s="670" t="s">
        <v>469</v>
      </c>
      <c r="DX2" s="670" t="s">
        <v>414</v>
      </c>
      <c r="EA2" s="670" t="s">
        <v>411</v>
      </c>
      <c r="EB2" s="670" t="s">
        <v>437</v>
      </c>
      <c r="EC2" s="670" t="s">
        <v>412</v>
      </c>
      <c r="ED2" s="670" t="s">
        <v>512</v>
      </c>
      <c r="EE2" s="670" t="s">
        <v>413</v>
      </c>
      <c r="EF2" s="670" t="s">
        <v>414</v>
      </c>
      <c r="EG2" s="670" t="s">
        <v>414</v>
      </c>
      <c r="EI2" s="670" t="s">
        <v>411</v>
      </c>
      <c r="EJ2" s="670" t="s">
        <v>437</v>
      </c>
      <c r="EK2" s="670" t="s">
        <v>412</v>
      </c>
      <c r="EL2" s="670" t="s">
        <v>512</v>
      </c>
      <c r="EM2" s="670" t="s">
        <v>449</v>
      </c>
      <c r="EN2" s="670" t="s">
        <v>469</v>
      </c>
      <c r="EO2" s="670" t="s">
        <v>414</v>
      </c>
      <c r="EP2" s="670" t="s">
        <v>449</v>
      </c>
      <c r="EQ2" s="670" t="s">
        <v>469</v>
      </c>
      <c r="ER2" s="670" t="s">
        <v>414</v>
      </c>
      <c r="EU2" s="670" t="s">
        <v>411</v>
      </c>
      <c r="EV2" s="670" t="s">
        <v>437</v>
      </c>
      <c r="EW2" s="670" t="s">
        <v>412</v>
      </c>
      <c r="EX2" s="670" t="s">
        <v>512</v>
      </c>
      <c r="EY2" s="670" t="s">
        <v>413</v>
      </c>
      <c r="EZ2" s="670" t="s">
        <v>414</v>
      </c>
      <c r="FA2" s="670" t="s">
        <v>414</v>
      </c>
      <c r="FD2" s="670" t="s">
        <v>411</v>
      </c>
      <c r="FE2" s="670" t="s">
        <v>437</v>
      </c>
      <c r="FF2" s="670" t="s">
        <v>412</v>
      </c>
      <c r="FG2" s="670" t="s">
        <v>512</v>
      </c>
      <c r="FH2" s="670" t="s">
        <v>413</v>
      </c>
      <c r="FI2" s="670" t="s">
        <v>449</v>
      </c>
      <c r="FJ2" s="670" t="s">
        <v>469</v>
      </c>
      <c r="FK2" s="670" t="s">
        <v>414</v>
      </c>
      <c r="FL2" s="670" t="s">
        <v>449</v>
      </c>
      <c r="FM2" s="670" t="s">
        <v>469</v>
      </c>
      <c r="FN2" s="670" t="s">
        <v>414</v>
      </c>
      <c r="FQ2" s="670" t="s">
        <v>411</v>
      </c>
      <c r="FR2" s="670" t="s">
        <v>437</v>
      </c>
      <c r="FS2" s="670" t="s">
        <v>412</v>
      </c>
      <c r="FT2" s="670" t="s">
        <v>512</v>
      </c>
      <c r="FU2" s="670" t="s">
        <v>414</v>
      </c>
      <c r="FV2" s="670" t="str">
        <f>+FU2</f>
        <v>Monto Devengo</v>
      </c>
      <c r="FX2" s="670" t="s">
        <v>411</v>
      </c>
      <c r="FY2" s="670" t="s">
        <v>437</v>
      </c>
      <c r="FZ2" s="670" t="s">
        <v>412</v>
      </c>
      <c r="GA2" s="670" t="s">
        <v>512</v>
      </c>
      <c r="GB2" s="670" t="s">
        <v>449</v>
      </c>
      <c r="GC2" s="670" t="s">
        <v>414</v>
      </c>
      <c r="GD2" s="670" t="s">
        <v>469</v>
      </c>
      <c r="GE2" s="670" t="s">
        <v>449</v>
      </c>
      <c r="GF2" s="670" t="s">
        <v>414</v>
      </c>
      <c r="GG2" s="670" t="s">
        <v>469</v>
      </c>
      <c r="GJ2" s="670" t="s">
        <v>411</v>
      </c>
      <c r="GK2" s="670" t="s">
        <v>437</v>
      </c>
      <c r="GL2" s="670" t="s">
        <v>412</v>
      </c>
      <c r="GM2" s="670" t="s">
        <v>512</v>
      </c>
      <c r="GN2" s="670" t="s">
        <v>414</v>
      </c>
      <c r="GO2" s="670" t="str">
        <f>+GN2</f>
        <v>Monto Devengo</v>
      </c>
      <c r="GR2" s="670" t="s">
        <v>411</v>
      </c>
      <c r="GS2" s="670" t="s">
        <v>437</v>
      </c>
      <c r="GT2" s="670" t="s">
        <v>412</v>
      </c>
      <c r="GU2" s="670" t="s">
        <v>512</v>
      </c>
      <c r="GV2" s="670" t="s">
        <v>449</v>
      </c>
      <c r="GW2" s="670" t="s">
        <v>469</v>
      </c>
      <c r="GX2" s="670" t="s">
        <v>414</v>
      </c>
      <c r="GY2" s="670" t="str">
        <f>+GV2</f>
        <v>Monto Requerimiento</v>
      </c>
      <c r="GZ2" s="670" t="str">
        <f>+GW2</f>
        <v>Monto Compromiso</v>
      </c>
      <c r="HA2" s="670" t="str">
        <f>+GX2</f>
        <v>Monto Devengo</v>
      </c>
      <c r="HD2" s="670" t="s">
        <v>411</v>
      </c>
      <c r="HE2" s="670" t="s">
        <v>437</v>
      </c>
      <c r="HF2" s="670" t="s">
        <v>412</v>
      </c>
      <c r="HG2" s="670" t="s">
        <v>512</v>
      </c>
      <c r="HH2" s="670" t="s">
        <v>414</v>
      </c>
      <c r="HI2" s="670" t="s">
        <v>414</v>
      </c>
      <c r="HK2" s="670" t="s">
        <v>411</v>
      </c>
      <c r="HL2" s="670" t="s">
        <v>437</v>
      </c>
      <c r="HM2" s="670" t="s">
        <v>412</v>
      </c>
      <c r="HN2" s="670" t="s">
        <v>512</v>
      </c>
      <c r="HO2" s="670" t="s">
        <v>449</v>
      </c>
      <c r="HP2" s="670" t="s">
        <v>469</v>
      </c>
      <c r="HQ2" s="670" t="s">
        <v>414</v>
      </c>
      <c r="HR2" s="670" t="s">
        <v>449</v>
      </c>
      <c r="HS2" s="670" t="s">
        <v>469</v>
      </c>
      <c r="HT2" s="670" t="s">
        <v>414</v>
      </c>
    </row>
    <row r="3" spans="1:228" x14ac:dyDescent="0.25">
      <c r="A3" s="671" t="s">
        <v>864</v>
      </c>
      <c r="B3" s="672" t="s">
        <v>865</v>
      </c>
      <c r="C3" s="671" t="s">
        <v>431</v>
      </c>
      <c r="D3" s="672" t="s">
        <v>431</v>
      </c>
      <c r="E3" s="672" t="s">
        <v>418</v>
      </c>
      <c r="F3" s="673">
        <v>192906000</v>
      </c>
      <c r="G3" s="673">
        <v>0</v>
      </c>
      <c r="H3" s="673">
        <v>0</v>
      </c>
      <c r="I3" s="673">
        <f>+F3/$J$1*$K$1</f>
        <v>199657.71</v>
      </c>
      <c r="J3" s="673">
        <f>+G3/$J$1*$K$1</f>
        <v>0</v>
      </c>
      <c r="K3" s="673">
        <f>+H3/$J$1*$K$1</f>
        <v>0</v>
      </c>
      <c r="M3" s="671" t="s">
        <v>415</v>
      </c>
      <c r="N3" s="672" t="s">
        <v>438</v>
      </c>
      <c r="O3" s="671" t="s">
        <v>658</v>
      </c>
      <c r="P3" s="672" t="s">
        <v>659</v>
      </c>
      <c r="Q3" s="673">
        <v>0</v>
      </c>
      <c r="R3" s="674">
        <f>+Q3/$R$1*$S$1</f>
        <v>0</v>
      </c>
      <c r="U3" s="671" t="s">
        <v>864</v>
      </c>
      <c r="V3" s="671" t="s">
        <v>865</v>
      </c>
      <c r="W3" s="671" t="s">
        <v>431</v>
      </c>
      <c r="X3" s="672" t="s">
        <v>431</v>
      </c>
      <c r="Y3" s="673">
        <v>192906000</v>
      </c>
      <c r="Z3" s="673">
        <v>0</v>
      </c>
      <c r="AA3" s="673">
        <v>0</v>
      </c>
      <c r="AB3" s="673">
        <f>+Y3/$AC$1*$AD$1</f>
        <v>199657.71</v>
      </c>
      <c r="AC3" s="673">
        <f>+Z3/$AC$1*$AD$1</f>
        <v>0</v>
      </c>
      <c r="AD3" s="673">
        <f>+AA3/$AC$1*$AD$1</f>
        <v>0</v>
      </c>
      <c r="AG3" s="675" t="s">
        <v>415</v>
      </c>
      <c r="AH3" s="675" t="s">
        <v>438</v>
      </c>
      <c r="AI3" s="675" t="s">
        <v>441</v>
      </c>
      <c r="AJ3" s="675" t="s">
        <v>267</v>
      </c>
      <c r="AK3" s="676">
        <v>7800000</v>
      </c>
      <c r="AL3" s="676">
        <f>+AK3/$AL$1*$AM$1</f>
        <v>8072.9999999999991</v>
      </c>
      <c r="AO3" s="677" t="s">
        <v>864</v>
      </c>
      <c r="AP3" s="678" t="s">
        <v>865</v>
      </c>
      <c r="AQ3" s="677" t="s">
        <v>431</v>
      </c>
      <c r="AR3" s="678" t="s">
        <v>431</v>
      </c>
      <c r="AS3" s="679">
        <v>192906000</v>
      </c>
      <c r="AT3" s="679">
        <v>0</v>
      </c>
      <c r="AU3" s="679">
        <v>0</v>
      </c>
      <c r="AV3" s="679">
        <f>+AS3/$AW$1*$AX$1</f>
        <v>199657.71</v>
      </c>
      <c r="AW3" s="679">
        <f>+AT3/$AW$1*$AX$1</f>
        <v>0</v>
      </c>
      <c r="AX3" s="679">
        <f>+AU3/$AW$1*$AX$1</f>
        <v>0</v>
      </c>
      <c r="BA3" s="672" t="s">
        <v>864</v>
      </c>
      <c r="BB3" s="672" t="s">
        <v>865</v>
      </c>
      <c r="BC3" s="672" t="s">
        <v>431</v>
      </c>
      <c r="BD3" s="672" t="s">
        <v>431</v>
      </c>
      <c r="BE3" s="680">
        <v>192906000</v>
      </c>
      <c r="BF3" s="681">
        <f>+BE3/$BD$1*$BE$1</f>
        <v>199657.71</v>
      </c>
      <c r="BI3" s="671" t="s">
        <v>864</v>
      </c>
      <c r="BJ3" s="672" t="s">
        <v>865</v>
      </c>
      <c r="BK3" s="671" t="s">
        <v>431</v>
      </c>
      <c r="BL3" s="672" t="s">
        <v>431</v>
      </c>
      <c r="BM3" s="673">
        <v>192906000</v>
      </c>
      <c r="BN3" s="673">
        <v>0</v>
      </c>
      <c r="BO3" s="673">
        <v>0</v>
      </c>
      <c r="BP3" s="96">
        <f>+BM3/$BP$1*$BR$1</f>
        <v>199657.71</v>
      </c>
      <c r="BQ3" s="96">
        <f>+BN3/$BP$1*$BR$1</f>
        <v>0</v>
      </c>
      <c r="BR3" s="96">
        <f>+BO3/$BP$1*$BR$1</f>
        <v>0</v>
      </c>
      <c r="BU3" s="672" t="s">
        <v>415</v>
      </c>
      <c r="BV3" s="672" t="s">
        <v>438</v>
      </c>
      <c r="BW3" s="672" t="s">
        <v>431</v>
      </c>
      <c r="BX3" s="672" t="s">
        <v>431</v>
      </c>
      <c r="BY3" s="673">
        <v>0</v>
      </c>
      <c r="BZ3" s="96">
        <f>+BY3/$BZ$1*$CA$1</f>
        <v>0</v>
      </c>
      <c r="CB3" s="672" t="s">
        <v>864</v>
      </c>
      <c r="CC3" s="672" t="s">
        <v>865</v>
      </c>
      <c r="CD3" s="672" t="s">
        <v>431</v>
      </c>
      <c r="CE3" s="672" t="s">
        <v>431</v>
      </c>
      <c r="CF3" s="673">
        <v>192906000</v>
      </c>
      <c r="CG3" s="673">
        <v>0</v>
      </c>
      <c r="CH3" s="673">
        <v>0</v>
      </c>
      <c r="CI3" s="296">
        <f>+CF3/$CK$1*$CL$1</f>
        <v>199657.71</v>
      </c>
      <c r="CJ3" s="296">
        <f>+CG3/$CK$1*$CL$1</f>
        <v>0</v>
      </c>
      <c r="CK3" s="296">
        <f>+CH3/$CK$1*$CL$1</f>
        <v>0</v>
      </c>
      <c r="CN3" t="s">
        <v>415</v>
      </c>
      <c r="CO3" t="s">
        <v>438</v>
      </c>
      <c r="CP3" t="s">
        <v>416</v>
      </c>
      <c r="CQ3" t="s">
        <v>417</v>
      </c>
      <c r="CR3" s="96">
        <v>72000000</v>
      </c>
      <c r="CS3" s="157">
        <f>+CR3/$CS$1*$CT$1</f>
        <v>74520</v>
      </c>
      <c r="CV3" t="s">
        <v>864</v>
      </c>
      <c r="CW3" t="s">
        <v>865</v>
      </c>
      <c r="CX3" t="s">
        <v>431</v>
      </c>
      <c r="CY3" t="s">
        <v>431</v>
      </c>
      <c r="CZ3" s="96">
        <v>192906000</v>
      </c>
      <c r="DA3" s="96">
        <v>0</v>
      </c>
      <c r="DB3" s="96">
        <v>0</v>
      </c>
      <c r="DC3" s="96">
        <f>+CZ3/$DD$1*$DE$1</f>
        <v>199657.71</v>
      </c>
      <c r="DD3" s="96">
        <f>+DA3/$DD$1*$DE$1</f>
        <v>0</v>
      </c>
      <c r="DE3" s="96">
        <f>+DB3/$DD$1*$DE$1</f>
        <v>0</v>
      </c>
      <c r="DH3" t="s">
        <v>415</v>
      </c>
      <c r="DI3" t="s">
        <v>438</v>
      </c>
      <c r="DJ3" t="s">
        <v>658</v>
      </c>
      <c r="DK3" t="s">
        <v>659</v>
      </c>
      <c r="DL3" s="96">
        <v>648187</v>
      </c>
      <c r="DM3" s="96">
        <f t="shared" ref="DM3:DM10" si="0">+DL3/$DL$1*$DM$1</f>
        <v>648.18700000000001</v>
      </c>
      <c r="DO3" s="593" t="s">
        <v>864</v>
      </c>
      <c r="DP3" s="594" t="s">
        <v>865</v>
      </c>
      <c r="DQ3" s="594" t="s">
        <v>431</v>
      </c>
      <c r="DR3" s="594" t="s">
        <v>431</v>
      </c>
      <c r="DS3" s="676">
        <v>192906000</v>
      </c>
      <c r="DT3" s="676">
        <v>0</v>
      </c>
      <c r="DU3" s="676">
        <v>0</v>
      </c>
      <c r="DV3" s="96">
        <f t="shared" ref="DV3:DV34" si="1">+DS3/$DW$1*$DX$1</f>
        <v>192906</v>
      </c>
      <c r="DW3" s="96">
        <f t="shared" ref="DW3:DW34" si="2">+DT3/$DW$1*$DX$1</f>
        <v>0</v>
      </c>
      <c r="DX3" s="96">
        <f t="shared" ref="DX3:DX34" si="3">+DU3/$DW$1*$DX$1</f>
        <v>0</v>
      </c>
      <c r="EA3" s="672" t="s">
        <v>415</v>
      </c>
      <c r="EB3" s="672" t="s">
        <v>438</v>
      </c>
      <c r="EC3" s="672" t="s">
        <v>441</v>
      </c>
      <c r="ED3" s="672" t="s">
        <v>267</v>
      </c>
      <c r="EE3" s="672" t="s">
        <v>418</v>
      </c>
      <c r="EF3" s="680">
        <v>51500000</v>
      </c>
      <c r="EG3" s="296">
        <f t="shared" ref="EG3:EG11" si="4">+EF3/$EF$1*$EG$1</f>
        <v>51500</v>
      </c>
      <c r="EI3" s="672" t="s">
        <v>864</v>
      </c>
      <c r="EJ3" s="672" t="s">
        <v>865</v>
      </c>
      <c r="EK3" s="671" t="s">
        <v>431</v>
      </c>
      <c r="EL3" s="672" t="s">
        <v>431</v>
      </c>
      <c r="EM3" s="673">
        <v>192906000</v>
      </c>
      <c r="EN3" s="673">
        <v>0</v>
      </c>
      <c r="EO3" s="673">
        <v>0</v>
      </c>
      <c r="EP3" s="296">
        <f t="shared" ref="EP3:EP34" si="5">+EM3/$EQ$1*$ER$1</f>
        <v>192906</v>
      </c>
      <c r="EQ3" s="296">
        <f t="shared" ref="EQ3:EQ34" si="6">+EN3/$EQ$1*$ER$1</f>
        <v>0</v>
      </c>
      <c r="ER3" s="296">
        <f t="shared" ref="ER3:ER34" si="7">+EO3/$EQ$1*$ER$1</f>
        <v>0</v>
      </c>
      <c r="EU3" s="671" t="s">
        <v>415</v>
      </c>
      <c r="EV3" s="671" t="s">
        <v>438</v>
      </c>
      <c r="EW3" s="671" t="s">
        <v>441</v>
      </c>
      <c r="EX3" s="671" t="s">
        <v>267</v>
      </c>
      <c r="EY3" s="672" t="s">
        <v>418</v>
      </c>
      <c r="EZ3" s="673">
        <v>33000000</v>
      </c>
      <c r="FA3" s="374">
        <f>+EZ3/$FA$1*$FB$1</f>
        <v>33000</v>
      </c>
      <c r="FD3" s="671" t="s">
        <v>864</v>
      </c>
      <c r="FE3" s="671" t="s">
        <v>865</v>
      </c>
      <c r="FF3" s="671" t="s">
        <v>431</v>
      </c>
      <c r="FG3" s="671" t="s">
        <v>431</v>
      </c>
      <c r="FH3" s="672" t="s">
        <v>418</v>
      </c>
      <c r="FI3" s="673">
        <v>192906000</v>
      </c>
      <c r="FJ3" s="673">
        <v>0</v>
      </c>
      <c r="FK3" s="673">
        <v>0</v>
      </c>
      <c r="FL3" s="96">
        <f>+FI3/$FM$1*$FN$1</f>
        <v>192906</v>
      </c>
      <c r="FM3" s="96">
        <f>+FJ3/$FM$1*$FN$1</f>
        <v>0</v>
      </c>
      <c r="FN3" s="96">
        <f>+FK3/$FM$1*$FN$1</f>
        <v>0</v>
      </c>
      <c r="FQ3" s="672" t="s">
        <v>415</v>
      </c>
      <c r="FR3" s="672" t="s">
        <v>438</v>
      </c>
      <c r="FS3" s="672" t="s">
        <v>441</v>
      </c>
      <c r="FT3" s="672" t="s">
        <v>267</v>
      </c>
      <c r="FU3" s="673">
        <v>199940000</v>
      </c>
      <c r="FV3" s="296">
        <f>+FU3/$FU$1*$FV$1</f>
        <v>199940</v>
      </c>
      <c r="FX3" s="671" t="s">
        <v>864</v>
      </c>
      <c r="FY3" s="672" t="s">
        <v>865</v>
      </c>
      <c r="FZ3" s="671" t="s">
        <v>431</v>
      </c>
      <c r="GA3" s="672" t="s">
        <v>431</v>
      </c>
      <c r="GB3" s="673">
        <v>192906000</v>
      </c>
      <c r="GC3" s="673">
        <v>0</v>
      </c>
      <c r="GD3" s="673">
        <v>0</v>
      </c>
      <c r="GE3" s="296">
        <f>+GB3/$GE$1*$GF$1</f>
        <v>192906</v>
      </c>
      <c r="GF3" s="296">
        <f>+GC3/$GE$1*$GF$1</f>
        <v>0</v>
      </c>
      <c r="GG3" s="296">
        <f>+GD3/$GE$1*$GF$1</f>
        <v>0</v>
      </c>
      <c r="GJ3" s="185" t="s">
        <v>415</v>
      </c>
      <c r="GK3" s="185" t="s">
        <v>438</v>
      </c>
      <c r="GL3" s="185" t="s">
        <v>441</v>
      </c>
      <c r="GM3" s="185" t="s">
        <v>267</v>
      </c>
      <c r="GN3" s="138">
        <v>80950000</v>
      </c>
      <c r="GO3" s="96">
        <f>+GN3/$GN$1*$GO$1</f>
        <v>80950</v>
      </c>
      <c r="GR3" t="s">
        <v>864</v>
      </c>
      <c r="GS3" t="s">
        <v>865</v>
      </c>
      <c r="GT3" t="s">
        <v>431</v>
      </c>
      <c r="GU3" t="s">
        <v>431</v>
      </c>
      <c r="GV3" s="96">
        <v>192906000</v>
      </c>
      <c r="GW3" s="96">
        <v>0</v>
      </c>
      <c r="GX3" s="96">
        <v>0</v>
      </c>
      <c r="GY3" s="96">
        <f>+GV3/$GZ$1*$HA$1</f>
        <v>192906</v>
      </c>
      <c r="GZ3" s="96">
        <f>+GW3/$GZ$1*$HA$1</f>
        <v>0</v>
      </c>
      <c r="HA3" s="96">
        <f>+GX3/$GZ$1*$HA$1</f>
        <v>0</v>
      </c>
      <c r="HD3" s="552" t="s">
        <v>415</v>
      </c>
      <c r="HE3" s="552" t="s">
        <v>438</v>
      </c>
      <c r="HF3" s="552" t="s">
        <v>658</v>
      </c>
      <c r="HG3" s="552" t="s">
        <v>659</v>
      </c>
      <c r="HH3" s="560">
        <v>3330000</v>
      </c>
      <c r="HI3" s="748">
        <f>+HH3/$HH$1*$HI$1</f>
        <v>3330</v>
      </c>
      <c r="HK3" s="552" t="s">
        <v>864</v>
      </c>
      <c r="HL3" s="552" t="s">
        <v>865</v>
      </c>
      <c r="HM3" s="552" t="s">
        <v>431</v>
      </c>
      <c r="HN3" s="552" t="s">
        <v>431</v>
      </c>
      <c r="HO3" s="560">
        <v>192906000</v>
      </c>
      <c r="HP3" s="560">
        <v>0</v>
      </c>
      <c r="HQ3" s="560">
        <v>0</v>
      </c>
      <c r="HR3" s="748">
        <f>+HO3/$HS$1*$HT$1</f>
        <v>192906</v>
      </c>
      <c r="HS3" s="748">
        <f>+HP3/$HS$1*$HT$1</f>
        <v>0</v>
      </c>
      <c r="HT3" s="748">
        <f>+HQ3/$HS$1*$HT$1</f>
        <v>0</v>
      </c>
    </row>
    <row r="4" spans="1:228" x14ac:dyDescent="0.25">
      <c r="A4" s="671" t="s">
        <v>415</v>
      </c>
      <c r="B4" s="672" t="s">
        <v>438</v>
      </c>
      <c r="C4" s="671" t="s">
        <v>441</v>
      </c>
      <c r="D4" s="672" t="s">
        <v>267</v>
      </c>
      <c r="E4" s="672" t="s">
        <v>418</v>
      </c>
      <c r="F4" s="673">
        <v>1074172000</v>
      </c>
      <c r="G4" s="673">
        <v>0</v>
      </c>
      <c r="H4" s="673">
        <v>0</v>
      </c>
      <c r="I4" s="673">
        <f t="shared" ref="I4:I36" si="8">+F4/$J$1*$K$1</f>
        <v>1111768.02</v>
      </c>
      <c r="J4" s="673">
        <f t="shared" ref="J4:J36" si="9">+G4/$J$1*$K$1</f>
        <v>0</v>
      </c>
      <c r="K4" s="673">
        <f t="shared" ref="K4:K36" si="10">+H4/$J$1*$K$1</f>
        <v>0</v>
      </c>
      <c r="M4" s="671" t="s">
        <v>415</v>
      </c>
      <c r="N4" s="672" t="s">
        <v>438</v>
      </c>
      <c r="O4" s="671" t="s">
        <v>600</v>
      </c>
      <c r="P4" s="672" t="s">
        <v>322</v>
      </c>
      <c r="Q4" s="673">
        <v>0</v>
      </c>
      <c r="R4" s="674">
        <f t="shared" ref="R4:R20" si="11">+Q4/$R$1*$S$1</f>
        <v>0</v>
      </c>
      <c r="U4" s="671" t="s">
        <v>415</v>
      </c>
      <c r="V4" s="671" t="s">
        <v>438</v>
      </c>
      <c r="W4" s="671" t="s">
        <v>441</v>
      </c>
      <c r="X4" s="672" t="s">
        <v>267</v>
      </c>
      <c r="Y4" s="673">
        <v>1075022000</v>
      </c>
      <c r="Z4" s="673">
        <v>0</v>
      </c>
      <c r="AA4" s="673">
        <v>0</v>
      </c>
      <c r="AB4" s="673">
        <f t="shared" ref="AB4:AB41" si="12">+Y4/$AC$1*$AD$1</f>
        <v>1112647.77</v>
      </c>
      <c r="AC4" s="673">
        <f t="shared" ref="AC4:AC41" si="13">+Z4/$AC$1*$AD$1</f>
        <v>0</v>
      </c>
      <c r="AD4" s="673">
        <f t="shared" ref="AD4:AD41" si="14">+AA4/$AC$1*$AD$1</f>
        <v>0</v>
      </c>
      <c r="AG4" s="675" t="s">
        <v>415</v>
      </c>
      <c r="AH4" s="675" t="s">
        <v>438</v>
      </c>
      <c r="AI4" s="675" t="s">
        <v>658</v>
      </c>
      <c r="AJ4" s="675" t="s">
        <v>659</v>
      </c>
      <c r="AK4" s="676">
        <v>0</v>
      </c>
      <c r="AL4" s="676">
        <f t="shared" ref="AL4:AL16" si="15">+AK4/$AL$1*$AM$1</f>
        <v>0</v>
      </c>
      <c r="AO4" s="677" t="s">
        <v>415</v>
      </c>
      <c r="AP4" s="678" t="s">
        <v>438</v>
      </c>
      <c r="AQ4" s="677" t="s">
        <v>441</v>
      </c>
      <c r="AR4" s="678" t="s">
        <v>267</v>
      </c>
      <c r="AS4" s="679">
        <v>1075022000</v>
      </c>
      <c r="AT4" s="679">
        <v>0</v>
      </c>
      <c r="AU4" s="679">
        <v>0</v>
      </c>
      <c r="AV4" s="679">
        <f t="shared" ref="AV4:AV43" si="16">+AS4/$AW$1*$AX$1</f>
        <v>1112647.77</v>
      </c>
      <c r="AW4" s="679">
        <f t="shared" ref="AW4:AW43" si="17">+AT4/$AW$1*$AX$1</f>
        <v>0</v>
      </c>
      <c r="AX4" s="679">
        <f t="shared" ref="AX4:AX43" si="18">+AU4/$AW$1*$AX$1</f>
        <v>0</v>
      </c>
      <c r="BA4" s="672" t="s">
        <v>415</v>
      </c>
      <c r="BB4" s="672" t="s">
        <v>438</v>
      </c>
      <c r="BC4" s="672" t="s">
        <v>658</v>
      </c>
      <c r="BD4" s="672" t="s">
        <v>659</v>
      </c>
      <c r="BE4" s="680">
        <v>2450000</v>
      </c>
      <c r="BF4" s="681">
        <f t="shared" ref="BF4:BF10" si="19">+BE4/$BD$1*$BE$1</f>
        <v>2535.75</v>
      </c>
      <c r="BI4" s="671" t="s">
        <v>864</v>
      </c>
      <c r="BJ4" s="672" t="s">
        <v>865</v>
      </c>
      <c r="BK4" s="671" t="s">
        <v>431</v>
      </c>
      <c r="BL4" s="672" t="s">
        <v>431</v>
      </c>
      <c r="BM4" s="673">
        <v>0</v>
      </c>
      <c r="BN4" s="673">
        <v>192906000</v>
      </c>
      <c r="BO4" s="673">
        <v>192906000</v>
      </c>
      <c r="BP4" s="96">
        <f t="shared" ref="BP4:BP46" si="20">+BM4/$BP$1*$BR$1</f>
        <v>0</v>
      </c>
      <c r="BQ4" s="96">
        <f t="shared" ref="BQ4:BQ46" si="21">+BN4/$BP$1*$BR$1</f>
        <v>199657.71</v>
      </c>
      <c r="BR4" s="96">
        <f t="shared" ref="BR4:BR46" si="22">+BO4/$BP$1*$BR$1</f>
        <v>199657.71</v>
      </c>
      <c r="BU4" s="672" t="s">
        <v>415</v>
      </c>
      <c r="BV4" s="672" t="s">
        <v>438</v>
      </c>
      <c r="BW4" s="672" t="s">
        <v>416</v>
      </c>
      <c r="BX4" s="672" t="s">
        <v>417</v>
      </c>
      <c r="BY4" s="673">
        <v>154360000</v>
      </c>
      <c r="BZ4" s="96">
        <f t="shared" ref="BZ4:BZ23" si="23">+BY4/$BZ$1*$CA$1</f>
        <v>159762.59999999998</v>
      </c>
      <c r="CB4" s="672" t="s">
        <v>864</v>
      </c>
      <c r="CC4" s="672" t="s">
        <v>865</v>
      </c>
      <c r="CD4" s="672" t="s">
        <v>431</v>
      </c>
      <c r="CE4" s="672" t="s">
        <v>431</v>
      </c>
      <c r="CF4" s="673">
        <v>0</v>
      </c>
      <c r="CG4" s="673">
        <v>192906000</v>
      </c>
      <c r="CH4" s="673">
        <v>192906000</v>
      </c>
      <c r="CI4" s="296">
        <f t="shared" ref="CI4:CI49" si="24">+CF4/$CK$1*$CL$1</f>
        <v>0</v>
      </c>
      <c r="CJ4" s="296">
        <f t="shared" ref="CJ4:CJ49" si="25">+CG4/$CK$1*$CL$1</f>
        <v>199657.71</v>
      </c>
      <c r="CK4" s="296">
        <f t="shared" ref="CK4:CK49" si="26">+CH4/$CK$1*$CL$1</f>
        <v>199657.71</v>
      </c>
      <c r="CN4" t="s">
        <v>415</v>
      </c>
      <c r="CO4" t="s">
        <v>438</v>
      </c>
      <c r="CP4" t="s">
        <v>658</v>
      </c>
      <c r="CQ4" t="s">
        <v>659</v>
      </c>
      <c r="CR4" s="96">
        <v>547376</v>
      </c>
      <c r="CS4" s="157">
        <f t="shared" ref="CS4:CS11" si="27">+CR4/$CS$1*$CT$1</f>
        <v>566.53415999999993</v>
      </c>
      <c r="CV4" t="s">
        <v>864</v>
      </c>
      <c r="CW4" t="s">
        <v>865</v>
      </c>
      <c r="CX4" t="s">
        <v>431</v>
      </c>
      <c r="CY4" t="s">
        <v>431</v>
      </c>
      <c r="CZ4" s="96">
        <v>0</v>
      </c>
      <c r="DA4" s="96">
        <v>192906000</v>
      </c>
      <c r="DB4" s="96">
        <v>192906000</v>
      </c>
      <c r="DC4" s="96">
        <f t="shared" ref="DC4:DC50" si="28">+CZ4/$DD$1*$DE$1</f>
        <v>0</v>
      </c>
      <c r="DD4" s="96">
        <f t="shared" ref="DD4:DD50" si="29">+DA4/$DD$1*$DE$1</f>
        <v>199657.71</v>
      </c>
      <c r="DE4" s="96">
        <f t="shared" ref="DE4:DE50" si="30">+DB4/$DD$1*$DE$1</f>
        <v>199657.71</v>
      </c>
      <c r="DH4" t="s">
        <v>419</v>
      </c>
      <c r="DI4" t="s">
        <v>299</v>
      </c>
      <c r="DJ4" t="s">
        <v>422</v>
      </c>
      <c r="DK4" t="s">
        <v>320</v>
      </c>
      <c r="DL4" s="96">
        <v>3990000</v>
      </c>
      <c r="DM4" s="96">
        <f t="shared" si="0"/>
        <v>3990</v>
      </c>
      <c r="DO4" s="593" t="s">
        <v>864</v>
      </c>
      <c r="DP4" s="594" t="s">
        <v>865</v>
      </c>
      <c r="DQ4" s="594" t="s">
        <v>431</v>
      </c>
      <c r="DR4" s="594" t="s">
        <v>431</v>
      </c>
      <c r="DS4" s="676">
        <v>0</v>
      </c>
      <c r="DT4" s="676">
        <v>192906000</v>
      </c>
      <c r="DU4" s="676">
        <v>192906000</v>
      </c>
      <c r="DV4" s="96">
        <f t="shared" si="1"/>
        <v>0</v>
      </c>
      <c r="DW4" s="96">
        <f t="shared" si="2"/>
        <v>192906</v>
      </c>
      <c r="DX4" s="96">
        <f t="shared" si="3"/>
        <v>192906</v>
      </c>
      <c r="EA4" s="672" t="s">
        <v>419</v>
      </c>
      <c r="EB4" s="672" t="s">
        <v>299</v>
      </c>
      <c r="EC4" s="672" t="s">
        <v>421</v>
      </c>
      <c r="ED4" s="672" t="s">
        <v>330</v>
      </c>
      <c r="EE4" s="672" t="s">
        <v>418</v>
      </c>
      <c r="EF4" s="680">
        <v>3830086</v>
      </c>
      <c r="EG4" s="296">
        <f t="shared" si="4"/>
        <v>3830.0859999999998</v>
      </c>
      <c r="EI4" s="672" t="s">
        <v>864</v>
      </c>
      <c r="EJ4" s="672" t="s">
        <v>865</v>
      </c>
      <c r="EK4" s="671" t="s">
        <v>431</v>
      </c>
      <c r="EL4" s="672" t="s">
        <v>431</v>
      </c>
      <c r="EM4" s="673">
        <v>0</v>
      </c>
      <c r="EN4" s="673">
        <v>192906000</v>
      </c>
      <c r="EO4" s="673">
        <v>192906000</v>
      </c>
      <c r="EP4" s="296">
        <f t="shared" si="5"/>
        <v>0</v>
      </c>
      <c r="EQ4" s="296">
        <f t="shared" si="6"/>
        <v>192906</v>
      </c>
      <c r="ER4" s="296">
        <f t="shared" si="7"/>
        <v>192906</v>
      </c>
      <c r="EU4" s="671" t="s">
        <v>415</v>
      </c>
      <c r="EV4" s="671" t="s">
        <v>438</v>
      </c>
      <c r="EW4" s="671" t="s">
        <v>439</v>
      </c>
      <c r="EX4" s="671" t="s">
        <v>440</v>
      </c>
      <c r="EY4" s="672" t="s">
        <v>418</v>
      </c>
      <c r="EZ4" s="673">
        <v>50000000</v>
      </c>
      <c r="FA4" s="374">
        <f t="shared" ref="FA4:FA9" si="31">+EZ4/$FA$1*$FB$1</f>
        <v>50000</v>
      </c>
      <c r="FD4" s="671" t="s">
        <v>864</v>
      </c>
      <c r="FE4" s="671" t="s">
        <v>865</v>
      </c>
      <c r="FF4" s="671" t="s">
        <v>431</v>
      </c>
      <c r="FG4" s="671" t="s">
        <v>431</v>
      </c>
      <c r="FH4" s="672" t="s">
        <v>418</v>
      </c>
      <c r="FI4" s="673">
        <v>0</v>
      </c>
      <c r="FJ4" s="673">
        <v>192906000</v>
      </c>
      <c r="FK4" s="673">
        <v>192906000</v>
      </c>
      <c r="FL4" s="96">
        <f t="shared" ref="FL4:FL54" si="32">+FI4/$FM$1*$FN$1</f>
        <v>0</v>
      </c>
      <c r="FM4" s="96">
        <f t="shared" ref="FM4:FM54" si="33">+FJ4/$FM$1*$FN$1</f>
        <v>192906</v>
      </c>
      <c r="FN4" s="96">
        <f t="shared" ref="FN4:FN54" si="34">+FK4/$FM$1*$FN$1</f>
        <v>192906</v>
      </c>
      <c r="FQ4" s="672" t="s">
        <v>419</v>
      </c>
      <c r="FR4" s="672" t="s">
        <v>299</v>
      </c>
      <c r="FS4" s="672" t="s">
        <v>422</v>
      </c>
      <c r="FT4" s="672" t="s">
        <v>320</v>
      </c>
      <c r="FU4" s="673">
        <v>3990000</v>
      </c>
      <c r="FV4" s="296">
        <f t="shared" ref="FV4:FV9" si="35">+FU4/$FU$1*$FV$1</f>
        <v>3990</v>
      </c>
      <c r="FX4" s="671" t="s">
        <v>864</v>
      </c>
      <c r="FY4" s="672" t="s">
        <v>865</v>
      </c>
      <c r="FZ4" s="671" t="s">
        <v>431</v>
      </c>
      <c r="GA4" s="672" t="s">
        <v>431</v>
      </c>
      <c r="GB4" s="673">
        <v>0</v>
      </c>
      <c r="GC4" s="673">
        <v>192906000</v>
      </c>
      <c r="GD4" s="673">
        <v>192906000</v>
      </c>
      <c r="GE4" s="296">
        <f t="shared" ref="GE4:GE54" si="36">+GB4/$GE$1*$GF$1</f>
        <v>0</v>
      </c>
      <c r="GF4" s="296">
        <f t="shared" ref="GF4:GF54" si="37">+GC4/$GE$1*$GF$1</f>
        <v>192906</v>
      </c>
      <c r="GG4" s="296">
        <f t="shared" ref="GG4:GG54" si="38">+GD4/$GE$1*$GF$1</f>
        <v>192906</v>
      </c>
      <c r="GJ4" s="185" t="s">
        <v>415</v>
      </c>
      <c r="GK4" s="185" t="s">
        <v>438</v>
      </c>
      <c r="GL4" s="185" t="s">
        <v>658</v>
      </c>
      <c r="GM4" s="185" t="s">
        <v>659</v>
      </c>
      <c r="GN4" s="138">
        <v>6660000</v>
      </c>
      <c r="GO4" s="96">
        <f t="shared" ref="GO4:GO12" si="39">+GN4/$GN$1*$GO$1</f>
        <v>6660</v>
      </c>
      <c r="GR4" t="s">
        <v>864</v>
      </c>
      <c r="GS4" t="s">
        <v>865</v>
      </c>
      <c r="GT4" t="s">
        <v>431</v>
      </c>
      <c r="GU4" t="s">
        <v>431</v>
      </c>
      <c r="GV4" s="96">
        <v>0</v>
      </c>
      <c r="GW4" s="96">
        <v>192906000</v>
      </c>
      <c r="GX4" s="96">
        <v>192906000</v>
      </c>
      <c r="GY4" s="96">
        <f t="shared" ref="GY4:GY54" si="40">+GV4/$GZ$1*$HA$1</f>
        <v>0</v>
      </c>
      <c r="GZ4" s="96">
        <f t="shared" ref="GZ4:GZ54" si="41">+GW4/$GZ$1*$HA$1</f>
        <v>192906</v>
      </c>
      <c r="HA4" s="96">
        <f t="shared" ref="HA4:HA54" si="42">+GX4/$GZ$1*$HA$1</f>
        <v>192906</v>
      </c>
      <c r="HD4" s="552" t="s">
        <v>415</v>
      </c>
      <c r="HE4" s="552" t="s">
        <v>438</v>
      </c>
      <c r="HF4" s="552" t="s">
        <v>441</v>
      </c>
      <c r="HG4" s="552" t="s">
        <v>267</v>
      </c>
      <c r="HH4" s="560">
        <v>522803375</v>
      </c>
      <c r="HI4" s="748">
        <f t="shared" ref="HI4:HI15" si="43">+HH4/$HH$1*$HI$1</f>
        <v>522803.375</v>
      </c>
      <c r="HK4" s="552" t="s">
        <v>864</v>
      </c>
      <c r="HL4" s="552" t="s">
        <v>865</v>
      </c>
      <c r="HM4" s="552" t="s">
        <v>431</v>
      </c>
      <c r="HN4" s="552" t="s">
        <v>431</v>
      </c>
      <c r="HO4" s="560">
        <v>0</v>
      </c>
      <c r="HP4" s="560">
        <v>192906000</v>
      </c>
      <c r="HQ4" s="560">
        <v>192906000</v>
      </c>
      <c r="HR4" s="748">
        <f t="shared" ref="HR4:HR55" si="44">+HO4/$HS$1*$HT$1</f>
        <v>0</v>
      </c>
      <c r="HS4" s="748">
        <f t="shared" ref="HS4:HS55" si="45">+HP4/$HS$1*$HT$1</f>
        <v>192906</v>
      </c>
      <c r="HT4" s="748">
        <f t="shared" ref="HT4:HT55" si="46">+HQ4/$HS$1*$HT$1</f>
        <v>192906</v>
      </c>
    </row>
    <row r="5" spans="1:228" x14ac:dyDescent="0.25">
      <c r="A5" s="671" t="s">
        <v>415</v>
      </c>
      <c r="B5" s="672" t="s">
        <v>438</v>
      </c>
      <c r="C5" s="671" t="s">
        <v>416</v>
      </c>
      <c r="D5" s="672" t="s">
        <v>417</v>
      </c>
      <c r="E5" s="672" t="s">
        <v>418</v>
      </c>
      <c r="F5" s="673">
        <v>339360000</v>
      </c>
      <c r="G5" s="673">
        <v>0</v>
      </c>
      <c r="H5" s="673">
        <v>0</v>
      </c>
      <c r="I5" s="673">
        <f t="shared" si="8"/>
        <v>351237.6</v>
      </c>
      <c r="J5" s="673">
        <f t="shared" si="9"/>
        <v>0</v>
      </c>
      <c r="K5" s="673">
        <f t="shared" si="10"/>
        <v>0</v>
      </c>
      <c r="M5" s="671" t="s">
        <v>415</v>
      </c>
      <c r="N5" s="672" t="s">
        <v>438</v>
      </c>
      <c r="O5" s="671" t="s">
        <v>441</v>
      </c>
      <c r="P5" s="672" t="s">
        <v>267</v>
      </c>
      <c r="Q5" s="673">
        <v>0</v>
      </c>
      <c r="R5" s="674">
        <f t="shared" si="11"/>
        <v>0</v>
      </c>
      <c r="U5" s="671" t="s">
        <v>415</v>
      </c>
      <c r="V5" s="671" t="s">
        <v>438</v>
      </c>
      <c r="W5" s="671" t="s">
        <v>416</v>
      </c>
      <c r="X5" s="672" t="s">
        <v>417</v>
      </c>
      <c r="Y5" s="673">
        <v>315360000</v>
      </c>
      <c r="Z5" s="673">
        <v>0</v>
      </c>
      <c r="AA5" s="673">
        <v>0</v>
      </c>
      <c r="AB5" s="673">
        <f t="shared" si="12"/>
        <v>326397.59999999998</v>
      </c>
      <c r="AC5" s="673">
        <f t="shared" si="13"/>
        <v>0</v>
      </c>
      <c r="AD5" s="673">
        <f t="shared" si="14"/>
        <v>0</v>
      </c>
      <c r="AG5" s="675" t="s">
        <v>415</v>
      </c>
      <c r="AH5" s="675" t="s">
        <v>438</v>
      </c>
      <c r="AI5" s="675" t="s">
        <v>431</v>
      </c>
      <c r="AJ5" s="675" t="s">
        <v>431</v>
      </c>
      <c r="AK5" s="676">
        <v>0</v>
      </c>
      <c r="AL5" s="676">
        <f t="shared" si="15"/>
        <v>0</v>
      </c>
      <c r="AO5" s="677" t="s">
        <v>415</v>
      </c>
      <c r="AP5" s="678" t="s">
        <v>438</v>
      </c>
      <c r="AQ5" s="677" t="s">
        <v>416</v>
      </c>
      <c r="AR5" s="678" t="s">
        <v>417</v>
      </c>
      <c r="AS5" s="679">
        <v>315360000</v>
      </c>
      <c r="AT5" s="679">
        <v>0</v>
      </c>
      <c r="AU5" s="679">
        <v>0</v>
      </c>
      <c r="AV5" s="679">
        <f t="shared" si="16"/>
        <v>326397.59999999998</v>
      </c>
      <c r="AW5" s="679">
        <f t="shared" si="17"/>
        <v>0</v>
      </c>
      <c r="AX5" s="679">
        <f t="shared" si="18"/>
        <v>0</v>
      </c>
      <c r="BA5" s="672" t="s">
        <v>419</v>
      </c>
      <c r="BB5" s="672" t="s">
        <v>299</v>
      </c>
      <c r="BC5" s="672" t="s">
        <v>420</v>
      </c>
      <c r="BD5" s="672" t="s">
        <v>319</v>
      </c>
      <c r="BE5" s="680">
        <v>53485571</v>
      </c>
      <c r="BF5" s="681">
        <f t="shared" si="19"/>
        <v>55357.565985000001</v>
      </c>
      <c r="BI5" s="671" t="s">
        <v>415</v>
      </c>
      <c r="BJ5" s="672" t="s">
        <v>438</v>
      </c>
      <c r="BK5" s="671" t="s">
        <v>441</v>
      </c>
      <c r="BL5" s="672" t="s">
        <v>267</v>
      </c>
      <c r="BM5" s="673">
        <v>1075022000</v>
      </c>
      <c r="BN5" s="673">
        <v>0</v>
      </c>
      <c r="BO5" s="673">
        <v>0</v>
      </c>
      <c r="BP5" s="96">
        <f t="shared" si="20"/>
        <v>1112647.77</v>
      </c>
      <c r="BQ5" s="96">
        <f t="shared" si="21"/>
        <v>0</v>
      </c>
      <c r="BR5" s="96">
        <f t="shared" si="22"/>
        <v>0</v>
      </c>
      <c r="BU5" s="672" t="s">
        <v>415</v>
      </c>
      <c r="BV5" s="672" t="s">
        <v>438</v>
      </c>
      <c r="BW5" s="672" t="s">
        <v>441</v>
      </c>
      <c r="BX5" s="672" t="s">
        <v>267</v>
      </c>
      <c r="BY5" s="673">
        <v>38172000</v>
      </c>
      <c r="BZ5" s="96">
        <f t="shared" si="23"/>
        <v>39508.019999999997</v>
      </c>
      <c r="CB5" s="672" t="s">
        <v>415</v>
      </c>
      <c r="CC5" s="672" t="s">
        <v>438</v>
      </c>
      <c r="CD5" s="672" t="s">
        <v>441</v>
      </c>
      <c r="CE5" s="672" t="s">
        <v>267</v>
      </c>
      <c r="CF5" s="673">
        <v>1075022000</v>
      </c>
      <c r="CG5" s="673">
        <v>0</v>
      </c>
      <c r="CH5" s="673">
        <v>0</v>
      </c>
      <c r="CI5" s="296">
        <f t="shared" si="24"/>
        <v>1112647.77</v>
      </c>
      <c r="CJ5" s="296">
        <f t="shared" si="25"/>
        <v>0</v>
      </c>
      <c r="CK5" s="296">
        <f t="shared" si="26"/>
        <v>0</v>
      </c>
      <c r="CN5" t="s">
        <v>419</v>
      </c>
      <c r="CO5" t="s">
        <v>299</v>
      </c>
      <c r="CP5" t="s">
        <v>420</v>
      </c>
      <c r="CQ5" t="s">
        <v>319</v>
      </c>
      <c r="CR5" s="96">
        <v>311934584</v>
      </c>
      <c r="CS5" s="157">
        <f t="shared" si="27"/>
        <v>322852.29443999997</v>
      </c>
      <c r="CV5" t="s">
        <v>415</v>
      </c>
      <c r="CW5" t="s">
        <v>438</v>
      </c>
      <c r="CX5" t="s">
        <v>441</v>
      </c>
      <c r="CY5" t="s">
        <v>267</v>
      </c>
      <c r="CZ5" s="96">
        <v>1077322000</v>
      </c>
      <c r="DA5" s="96">
        <v>0</v>
      </c>
      <c r="DB5" s="96">
        <v>0</v>
      </c>
      <c r="DC5" s="96">
        <f t="shared" si="28"/>
        <v>1115028.27</v>
      </c>
      <c r="DD5" s="96">
        <f t="shared" si="29"/>
        <v>0</v>
      </c>
      <c r="DE5" s="96">
        <f t="shared" si="30"/>
        <v>0</v>
      </c>
      <c r="DH5" t="s">
        <v>419</v>
      </c>
      <c r="DI5" t="s">
        <v>299</v>
      </c>
      <c r="DJ5" t="s">
        <v>421</v>
      </c>
      <c r="DK5" t="s">
        <v>330</v>
      </c>
      <c r="DL5" s="96">
        <v>10992922</v>
      </c>
      <c r="DM5" s="96">
        <f t="shared" si="0"/>
        <v>10992.922</v>
      </c>
      <c r="DO5" s="593" t="s">
        <v>415</v>
      </c>
      <c r="DP5" s="594" t="s">
        <v>438</v>
      </c>
      <c r="DQ5" s="594" t="s">
        <v>441</v>
      </c>
      <c r="DR5" s="594" t="s">
        <v>267</v>
      </c>
      <c r="DS5" s="676">
        <v>1077322000</v>
      </c>
      <c r="DT5" s="676">
        <v>0</v>
      </c>
      <c r="DU5" s="676">
        <v>0</v>
      </c>
      <c r="DV5" s="96">
        <f t="shared" si="1"/>
        <v>1077322</v>
      </c>
      <c r="DW5" s="96">
        <f t="shared" si="2"/>
        <v>0</v>
      </c>
      <c r="DX5" s="96">
        <f t="shared" si="3"/>
        <v>0</v>
      </c>
      <c r="EA5" s="672" t="s">
        <v>419</v>
      </c>
      <c r="EB5" s="672" t="s">
        <v>299</v>
      </c>
      <c r="EC5" s="672" t="s">
        <v>422</v>
      </c>
      <c r="ED5" s="672" t="s">
        <v>320</v>
      </c>
      <c r="EE5" s="672" t="s">
        <v>418</v>
      </c>
      <c r="EF5" s="680">
        <v>3990000</v>
      </c>
      <c r="EG5" s="296">
        <f t="shared" si="4"/>
        <v>3990</v>
      </c>
      <c r="EI5" s="672" t="s">
        <v>415</v>
      </c>
      <c r="EJ5" s="672" t="s">
        <v>438</v>
      </c>
      <c r="EK5" s="671" t="s">
        <v>441</v>
      </c>
      <c r="EL5" s="672" t="s">
        <v>267</v>
      </c>
      <c r="EM5" s="673">
        <v>1164954907</v>
      </c>
      <c r="EN5" s="673">
        <v>0</v>
      </c>
      <c r="EO5" s="673">
        <v>0</v>
      </c>
      <c r="EP5" s="296">
        <f t="shared" si="5"/>
        <v>1164954.9069999999</v>
      </c>
      <c r="EQ5" s="296">
        <f t="shared" si="6"/>
        <v>0</v>
      </c>
      <c r="ER5" s="296">
        <f t="shared" si="7"/>
        <v>0</v>
      </c>
      <c r="EU5" s="671" t="s">
        <v>419</v>
      </c>
      <c r="EV5" s="671" t="s">
        <v>299</v>
      </c>
      <c r="EW5" s="671" t="s">
        <v>420</v>
      </c>
      <c r="EX5" s="671" t="s">
        <v>319</v>
      </c>
      <c r="EY5" s="672" t="s">
        <v>418</v>
      </c>
      <c r="EZ5" s="673">
        <v>99253664</v>
      </c>
      <c r="FA5" s="374">
        <f t="shared" si="31"/>
        <v>99253.664000000004</v>
      </c>
      <c r="FD5" s="671" t="s">
        <v>415</v>
      </c>
      <c r="FE5" s="671" t="s">
        <v>438</v>
      </c>
      <c r="FF5" s="671" t="s">
        <v>441</v>
      </c>
      <c r="FG5" s="671" t="s">
        <v>267</v>
      </c>
      <c r="FH5" s="672" t="s">
        <v>418</v>
      </c>
      <c r="FI5" s="673">
        <v>1181604907</v>
      </c>
      <c r="FJ5" s="673">
        <v>0</v>
      </c>
      <c r="FK5" s="673">
        <v>0</v>
      </c>
      <c r="FL5" s="96">
        <f t="shared" si="32"/>
        <v>1181604.9069999999</v>
      </c>
      <c r="FM5" s="96">
        <f t="shared" si="33"/>
        <v>0</v>
      </c>
      <c r="FN5" s="96">
        <f t="shared" si="34"/>
        <v>0</v>
      </c>
      <c r="FQ5" s="672" t="s">
        <v>419</v>
      </c>
      <c r="FR5" s="672" t="s">
        <v>299</v>
      </c>
      <c r="FS5" s="672" t="s">
        <v>421</v>
      </c>
      <c r="FT5" s="672" t="s">
        <v>330</v>
      </c>
      <c r="FU5" s="673">
        <v>31124135</v>
      </c>
      <c r="FV5" s="296">
        <f t="shared" si="35"/>
        <v>31124.134999999998</v>
      </c>
      <c r="FX5" s="671" t="s">
        <v>415</v>
      </c>
      <c r="FY5" s="672" t="s">
        <v>438</v>
      </c>
      <c r="FZ5" s="671" t="s">
        <v>441</v>
      </c>
      <c r="GA5" s="672" t="s">
        <v>267</v>
      </c>
      <c r="GB5" s="673">
        <v>1181604907</v>
      </c>
      <c r="GC5" s="673">
        <v>0</v>
      </c>
      <c r="GD5" s="673">
        <v>0</v>
      </c>
      <c r="GE5" s="296">
        <f t="shared" si="36"/>
        <v>1181604.9069999999</v>
      </c>
      <c r="GF5" s="296">
        <f t="shared" si="37"/>
        <v>0</v>
      </c>
      <c r="GG5" s="296">
        <f t="shared" si="38"/>
        <v>0</v>
      </c>
      <c r="GJ5" s="185" t="s">
        <v>419</v>
      </c>
      <c r="GK5" s="185" t="s">
        <v>299</v>
      </c>
      <c r="GL5" s="185" t="s">
        <v>421</v>
      </c>
      <c r="GM5" s="185" t="s">
        <v>330</v>
      </c>
      <c r="GN5" s="138">
        <v>5772560</v>
      </c>
      <c r="GO5" s="96">
        <f t="shared" si="39"/>
        <v>5772.56</v>
      </c>
      <c r="GR5" t="s">
        <v>415</v>
      </c>
      <c r="GS5" t="s">
        <v>438</v>
      </c>
      <c r="GT5" t="s">
        <v>441</v>
      </c>
      <c r="GU5" t="s">
        <v>267</v>
      </c>
      <c r="GV5" s="96">
        <v>1181604907</v>
      </c>
      <c r="GW5" s="96">
        <v>0</v>
      </c>
      <c r="GX5" s="96">
        <v>0</v>
      </c>
      <c r="GY5" s="96">
        <f t="shared" si="40"/>
        <v>1181604.9069999999</v>
      </c>
      <c r="GZ5" s="96">
        <f t="shared" si="41"/>
        <v>0</v>
      </c>
      <c r="HA5" s="96">
        <f t="shared" si="42"/>
        <v>0</v>
      </c>
      <c r="HD5" s="552" t="s">
        <v>415</v>
      </c>
      <c r="HE5" s="552" t="s">
        <v>438</v>
      </c>
      <c r="HF5" s="552" t="s">
        <v>439</v>
      </c>
      <c r="HG5" s="552" t="s">
        <v>440</v>
      </c>
      <c r="HH5" s="560">
        <v>52122500</v>
      </c>
      <c r="HI5" s="748">
        <f t="shared" si="43"/>
        <v>52122.5</v>
      </c>
      <c r="HK5" s="552" t="s">
        <v>415</v>
      </c>
      <c r="HL5" s="552" t="s">
        <v>438</v>
      </c>
      <c r="HM5" s="552" t="s">
        <v>441</v>
      </c>
      <c r="HN5" s="552" t="s">
        <v>267</v>
      </c>
      <c r="HO5" s="560">
        <v>1129088007</v>
      </c>
      <c r="HP5" s="560">
        <v>0</v>
      </c>
      <c r="HQ5" s="560">
        <v>0</v>
      </c>
      <c r="HR5" s="748">
        <f t="shared" si="44"/>
        <v>1129088.007</v>
      </c>
      <c r="HS5" s="748">
        <f t="shared" si="45"/>
        <v>0</v>
      </c>
      <c r="HT5" s="748">
        <f t="shared" si="46"/>
        <v>0</v>
      </c>
    </row>
    <row r="6" spans="1:228" x14ac:dyDescent="0.25">
      <c r="A6" s="671" t="s">
        <v>415</v>
      </c>
      <c r="B6" s="672" t="s">
        <v>438</v>
      </c>
      <c r="C6" s="671" t="s">
        <v>439</v>
      </c>
      <c r="D6" s="672" t="s">
        <v>440</v>
      </c>
      <c r="E6" s="672" t="s">
        <v>418</v>
      </c>
      <c r="F6" s="673">
        <v>70000000</v>
      </c>
      <c r="G6" s="673">
        <v>0</v>
      </c>
      <c r="H6" s="673">
        <v>0</v>
      </c>
      <c r="I6" s="673">
        <f t="shared" si="8"/>
        <v>72450</v>
      </c>
      <c r="J6" s="673">
        <f t="shared" si="9"/>
        <v>0</v>
      </c>
      <c r="K6" s="673">
        <f t="shared" si="10"/>
        <v>0</v>
      </c>
      <c r="M6" s="671" t="s">
        <v>415</v>
      </c>
      <c r="N6" s="672" t="s">
        <v>438</v>
      </c>
      <c r="O6" s="671" t="s">
        <v>441</v>
      </c>
      <c r="P6" s="672" t="s">
        <v>267</v>
      </c>
      <c r="Q6" s="673">
        <v>0</v>
      </c>
      <c r="R6" s="674">
        <f t="shared" si="11"/>
        <v>0</v>
      </c>
      <c r="U6" s="671" t="s">
        <v>415</v>
      </c>
      <c r="V6" s="671" t="s">
        <v>438</v>
      </c>
      <c r="W6" s="671" t="s">
        <v>439</v>
      </c>
      <c r="X6" s="672" t="s">
        <v>440</v>
      </c>
      <c r="Y6" s="673">
        <v>70000000</v>
      </c>
      <c r="Z6" s="673">
        <v>0</v>
      </c>
      <c r="AA6" s="673">
        <v>0</v>
      </c>
      <c r="AB6" s="673">
        <f t="shared" si="12"/>
        <v>72450</v>
      </c>
      <c r="AC6" s="673">
        <f t="shared" si="13"/>
        <v>0</v>
      </c>
      <c r="AD6" s="673">
        <f t="shared" si="14"/>
        <v>0</v>
      </c>
      <c r="AG6" s="675" t="s">
        <v>419</v>
      </c>
      <c r="AH6" s="675" t="s">
        <v>299</v>
      </c>
      <c r="AI6" s="675" t="s">
        <v>443</v>
      </c>
      <c r="AJ6" s="675" t="s">
        <v>322</v>
      </c>
      <c r="AK6" s="676">
        <v>0</v>
      </c>
      <c r="AL6" s="676">
        <f t="shared" si="15"/>
        <v>0</v>
      </c>
      <c r="AO6" s="677" t="s">
        <v>415</v>
      </c>
      <c r="AP6" s="678" t="s">
        <v>438</v>
      </c>
      <c r="AQ6" s="677" t="s">
        <v>439</v>
      </c>
      <c r="AR6" s="678" t="s">
        <v>440</v>
      </c>
      <c r="AS6" s="679">
        <v>70000000</v>
      </c>
      <c r="AT6" s="679">
        <v>0</v>
      </c>
      <c r="AU6" s="679">
        <v>0</v>
      </c>
      <c r="AV6" s="679">
        <f t="shared" si="16"/>
        <v>72450</v>
      </c>
      <c r="AW6" s="679">
        <f t="shared" si="17"/>
        <v>0</v>
      </c>
      <c r="AX6" s="679">
        <f t="shared" si="18"/>
        <v>0</v>
      </c>
      <c r="BA6" s="672" t="s">
        <v>419</v>
      </c>
      <c r="BB6" s="672" t="s">
        <v>299</v>
      </c>
      <c r="BC6" s="672" t="s">
        <v>422</v>
      </c>
      <c r="BD6" s="672" t="s">
        <v>320</v>
      </c>
      <c r="BE6" s="680">
        <v>10200000</v>
      </c>
      <c r="BF6" s="681">
        <f t="shared" si="19"/>
        <v>10557</v>
      </c>
      <c r="BI6" s="671" t="s">
        <v>415</v>
      </c>
      <c r="BJ6" s="672" t="s">
        <v>438</v>
      </c>
      <c r="BK6" s="671" t="s">
        <v>416</v>
      </c>
      <c r="BL6" s="672" t="s">
        <v>417</v>
      </c>
      <c r="BM6" s="673">
        <v>315360000</v>
      </c>
      <c r="BN6" s="673">
        <v>0</v>
      </c>
      <c r="BO6" s="673">
        <v>0</v>
      </c>
      <c r="BP6" s="96">
        <f t="shared" si="20"/>
        <v>326397.59999999998</v>
      </c>
      <c r="BQ6" s="96">
        <f t="shared" si="21"/>
        <v>0</v>
      </c>
      <c r="BR6" s="96">
        <f t="shared" si="22"/>
        <v>0</v>
      </c>
      <c r="BU6" s="672" t="s">
        <v>415</v>
      </c>
      <c r="BV6" s="672" t="s">
        <v>438</v>
      </c>
      <c r="BW6" s="672" t="s">
        <v>658</v>
      </c>
      <c r="BX6" s="672" t="s">
        <v>659</v>
      </c>
      <c r="BY6" s="673">
        <v>2851030</v>
      </c>
      <c r="BZ6" s="96">
        <f t="shared" si="23"/>
        <v>2950.8160499999999</v>
      </c>
      <c r="CB6" s="672" t="s">
        <v>415</v>
      </c>
      <c r="CC6" s="672" t="s">
        <v>438</v>
      </c>
      <c r="CD6" s="672" t="s">
        <v>416</v>
      </c>
      <c r="CE6" s="672" t="s">
        <v>417</v>
      </c>
      <c r="CF6" s="673">
        <v>315360000</v>
      </c>
      <c r="CG6" s="673">
        <v>0</v>
      </c>
      <c r="CH6" s="673">
        <v>0</v>
      </c>
      <c r="CI6" s="296">
        <f t="shared" si="24"/>
        <v>326397.59999999998</v>
      </c>
      <c r="CJ6" s="296">
        <f t="shared" si="25"/>
        <v>0</v>
      </c>
      <c r="CK6" s="296">
        <f t="shared" si="26"/>
        <v>0</v>
      </c>
      <c r="CN6" t="s">
        <v>419</v>
      </c>
      <c r="CO6" t="s">
        <v>299</v>
      </c>
      <c r="CP6" t="s">
        <v>422</v>
      </c>
      <c r="CQ6" t="s">
        <v>320</v>
      </c>
      <c r="CR6" s="96">
        <v>3990000</v>
      </c>
      <c r="CS6" s="157">
        <f t="shared" si="27"/>
        <v>4129.6499999999996</v>
      </c>
      <c r="CV6" t="s">
        <v>415</v>
      </c>
      <c r="CW6" t="s">
        <v>438</v>
      </c>
      <c r="CX6" t="s">
        <v>416</v>
      </c>
      <c r="CY6" t="s">
        <v>417</v>
      </c>
      <c r="CZ6" s="96">
        <v>286360000</v>
      </c>
      <c r="DA6" s="96">
        <v>0</v>
      </c>
      <c r="DB6" s="96">
        <v>0</v>
      </c>
      <c r="DC6" s="96">
        <f t="shared" si="28"/>
        <v>296382.59999999998</v>
      </c>
      <c r="DD6" s="96">
        <f t="shared" si="29"/>
        <v>0</v>
      </c>
      <c r="DE6" s="96">
        <f t="shared" si="30"/>
        <v>0</v>
      </c>
      <c r="DH6" t="s">
        <v>419</v>
      </c>
      <c r="DI6" t="s">
        <v>299</v>
      </c>
      <c r="DJ6" t="s">
        <v>443</v>
      </c>
      <c r="DK6" t="s">
        <v>322</v>
      </c>
      <c r="DL6" s="96">
        <v>3750000</v>
      </c>
      <c r="DM6" s="96">
        <f t="shared" si="0"/>
        <v>3750</v>
      </c>
      <c r="DO6" s="593" t="s">
        <v>415</v>
      </c>
      <c r="DP6" s="594" t="s">
        <v>438</v>
      </c>
      <c r="DQ6" s="594" t="s">
        <v>416</v>
      </c>
      <c r="DR6" s="594" t="s">
        <v>417</v>
      </c>
      <c r="DS6" s="676">
        <v>286360000</v>
      </c>
      <c r="DT6" s="676">
        <v>0</v>
      </c>
      <c r="DU6" s="676">
        <v>0</v>
      </c>
      <c r="DV6" s="96">
        <f t="shared" si="1"/>
        <v>286360</v>
      </c>
      <c r="DW6" s="96">
        <f t="shared" si="2"/>
        <v>0</v>
      </c>
      <c r="DX6" s="96">
        <f t="shared" si="3"/>
        <v>0</v>
      </c>
      <c r="EA6" s="672" t="s">
        <v>419</v>
      </c>
      <c r="EB6" s="672" t="s">
        <v>299</v>
      </c>
      <c r="EC6" s="672" t="s">
        <v>420</v>
      </c>
      <c r="ED6" s="672" t="s">
        <v>319</v>
      </c>
      <c r="EE6" s="672" t="s">
        <v>418</v>
      </c>
      <c r="EF6" s="680">
        <v>148627920</v>
      </c>
      <c r="EG6" s="296">
        <f t="shared" si="4"/>
        <v>148627.92000000001</v>
      </c>
      <c r="EI6" s="672" t="s">
        <v>415</v>
      </c>
      <c r="EJ6" s="672" t="s">
        <v>438</v>
      </c>
      <c r="EK6" s="671" t="s">
        <v>416</v>
      </c>
      <c r="EL6" s="672" t="s">
        <v>417</v>
      </c>
      <c r="EM6" s="673">
        <v>226360000</v>
      </c>
      <c r="EN6" s="673">
        <v>0</v>
      </c>
      <c r="EO6" s="673">
        <v>0</v>
      </c>
      <c r="EP6" s="296">
        <f t="shared" si="5"/>
        <v>226360</v>
      </c>
      <c r="EQ6" s="296">
        <f t="shared" si="6"/>
        <v>0</v>
      </c>
      <c r="ER6" s="296">
        <f t="shared" si="7"/>
        <v>0</v>
      </c>
      <c r="EU6" s="671" t="s">
        <v>419</v>
      </c>
      <c r="EV6" s="671" t="s">
        <v>299</v>
      </c>
      <c r="EW6" s="671" t="s">
        <v>422</v>
      </c>
      <c r="EX6" s="671" t="s">
        <v>320</v>
      </c>
      <c r="EY6" s="672" t="s">
        <v>418</v>
      </c>
      <c r="EZ6" s="673">
        <v>4046365</v>
      </c>
      <c r="FA6" s="374">
        <f t="shared" si="31"/>
        <v>4046.3649999999998</v>
      </c>
      <c r="FD6" s="671" t="s">
        <v>415</v>
      </c>
      <c r="FE6" s="671" t="s">
        <v>438</v>
      </c>
      <c r="FF6" s="671" t="s">
        <v>416</v>
      </c>
      <c r="FG6" s="671" t="s">
        <v>417</v>
      </c>
      <c r="FH6" s="672" t="s">
        <v>418</v>
      </c>
      <c r="FI6" s="673">
        <v>226360000</v>
      </c>
      <c r="FJ6" s="673">
        <v>0</v>
      </c>
      <c r="FK6" s="673">
        <v>0</v>
      </c>
      <c r="FL6" s="96">
        <f t="shared" si="32"/>
        <v>226360</v>
      </c>
      <c r="FM6" s="96">
        <f t="shared" si="33"/>
        <v>0</v>
      </c>
      <c r="FN6" s="96">
        <f t="shared" si="34"/>
        <v>0</v>
      </c>
      <c r="FQ6" s="672" t="s">
        <v>419</v>
      </c>
      <c r="FR6" s="672" t="s">
        <v>299</v>
      </c>
      <c r="FS6" s="672" t="s">
        <v>420</v>
      </c>
      <c r="FT6" s="672" t="s">
        <v>319</v>
      </c>
      <c r="FU6" s="673">
        <v>259190464</v>
      </c>
      <c r="FV6" s="296">
        <f t="shared" si="35"/>
        <v>259190.46400000001</v>
      </c>
      <c r="FX6" s="671" t="s">
        <v>415</v>
      </c>
      <c r="FY6" s="672" t="s">
        <v>438</v>
      </c>
      <c r="FZ6" s="671" t="s">
        <v>416</v>
      </c>
      <c r="GA6" s="672" t="s">
        <v>417</v>
      </c>
      <c r="GB6" s="673">
        <v>226360000</v>
      </c>
      <c r="GC6" s="673">
        <v>0</v>
      </c>
      <c r="GD6" s="673">
        <v>0</v>
      </c>
      <c r="GE6" s="296">
        <f t="shared" si="36"/>
        <v>226360</v>
      </c>
      <c r="GF6" s="296">
        <f t="shared" si="37"/>
        <v>0</v>
      </c>
      <c r="GG6" s="296">
        <f t="shared" si="38"/>
        <v>0</v>
      </c>
      <c r="GJ6" s="185" t="s">
        <v>419</v>
      </c>
      <c r="GK6" s="185" t="s">
        <v>299</v>
      </c>
      <c r="GL6" s="185" t="s">
        <v>422</v>
      </c>
      <c r="GM6" s="185" t="s">
        <v>320</v>
      </c>
      <c r="GN6" s="138">
        <v>3990000</v>
      </c>
      <c r="GO6" s="96">
        <f t="shared" si="39"/>
        <v>3990</v>
      </c>
      <c r="GR6" t="s">
        <v>415</v>
      </c>
      <c r="GS6" t="s">
        <v>438</v>
      </c>
      <c r="GT6" t="s">
        <v>416</v>
      </c>
      <c r="GU6" t="s">
        <v>417</v>
      </c>
      <c r="GV6" s="96">
        <v>226360000</v>
      </c>
      <c r="GW6" s="96">
        <v>0</v>
      </c>
      <c r="GX6" s="96">
        <v>0</v>
      </c>
      <c r="GY6" s="96">
        <f t="shared" si="40"/>
        <v>226360</v>
      </c>
      <c r="GZ6" s="96">
        <f t="shared" si="41"/>
        <v>0</v>
      </c>
      <c r="HA6" s="96">
        <f t="shared" si="42"/>
        <v>0</v>
      </c>
      <c r="HD6" s="552" t="s">
        <v>419</v>
      </c>
      <c r="HE6" s="552" t="s">
        <v>299</v>
      </c>
      <c r="HF6" s="552" t="s">
        <v>422</v>
      </c>
      <c r="HG6" s="552" t="s">
        <v>320</v>
      </c>
      <c r="HH6" s="560">
        <v>4107519</v>
      </c>
      <c r="HI6" s="748">
        <f t="shared" si="43"/>
        <v>4107.5190000000002</v>
      </c>
      <c r="HK6" s="552" t="s">
        <v>415</v>
      </c>
      <c r="HL6" s="552" t="s">
        <v>438</v>
      </c>
      <c r="HM6" s="552" t="s">
        <v>416</v>
      </c>
      <c r="HN6" s="552" t="s">
        <v>417</v>
      </c>
      <c r="HO6" s="560">
        <v>226360000</v>
      </c>
      <c r="HP6" s="560">
        <v>0</v>
      </c>
      <c r="HQ6" s="560">
        <v>0</v>
      </c>
      <c r="HR6" s="748">
        <f t="shared" si="44"/>
        <v>226360</v>
      </c>
      <c r="HS6" s="748">
        <f t="shared" si="45"/>
        <v>0</v>
      </c>
      <c r="HT6" s="748">
        <f t="shared" si="46"/>
        <v>0</v>
      </c>
    </row>
    <row r="7" spans="1:228" x14ac:dyDescent="0.25">
      <c r="A7" s="671" t="s">
        <v>415</v>
      </c>
      <c r="B7" s="672" t="s">
        <v>438</v>
      </c>
      <c r="C7" s="671" t="s">
        <v>658</v>
      </c>
      <c r="D7" s="672" t="s">
        <v>659</v>
      </c>
      <c r="E7" s="672" t="s">
        <v>418</v>
      </c>
      <c r="F7" s="673">
        <v>44436000</v>
      </c>
      <c r="G7" s="673">
        <v>0</v>
      </c>
      <c r="H7" s="673">
        <v>0</v>
      </c>
      <c r="I7" s="673">
        <f t="shared" si="8"/>
        <v>45991.259999999995</v>
      </c>
      <c r="J7" s="673">
        <f t="shared" si="9"/>
        <v>0</v>
      </c>
      <c r="K7" s="673">
        <f t="shared" si="10"/>
        <v>0</v>
      </c>
      <c r="M7" s="671" t="s">
        <v>415</v>
      </c>
      <c r="N7" s="672" t="s">
        <v>438</v>
      </c>
      <c r="O7" s="671" t="s">
        <v>431</v>
      </c>
      <c r="P7" s="672" t="s">
        <v>431</v>
      </c>
      <c r="Q7" s="673">
        <v>0</v>
      </c>
      <c r="R7" s="674">
        <f t="shared" si="11"/>
        <v>0</v>
      </c>
      <c r="U7" s="671" t="s">
        <v>415</v>
      </c>
      <c r="V7" s="671" t="s">
        <v>438</v>
      </c>
      <c r="W7" s="671" t="s">
        <v>658</v>
      </c>
      <c r="X7" s="672" t="s">
        <v>659</v>
      </c>
      <c r="Y7" s="673">
        <v>66586000</v>
      </c>
      <c r="Z7" s="673">
        <v>0</v>
      </c>
      <c r="AA7" s="673">
        <v>0</v>
      </c>
      <c r="AB7" s="673">
        <f t="shared" si="12"/>
        <v>68916.509999999995</v>
      </c>
      <c r="AC7" s="673">
        <f t="shared" si="13"/>
        <v>0</v>
      </c>
      <c r="AD7" s="673">
        <f t="shared" si="14"/>
        <v>0</v>
      </c>
      <c r="AG7" s="675" t="s">
        <v>419</v>
      </c>
      <c r="AH7" s="675" t="s">
        <v>299</v>
      </c>
      <c r="AI7" s="675" t="s">
        <v>422</v>
      </c>
      <c r="AJ7" s="675" t="s">
        <v>320</v>
      </c>
      <c r="AK7" s="676">
        <v>1920000</v>
      </c>
      <c r="AL7" s="676">
        <f t="shared" si="15"/>
        <v>1987.1999999999998</v>
      </c>
      <c r="AO7" s="677" t="s">
        <v>415</v>
      </c>
      <c r="AP7" s="678" t="s">
        <v>438</v>
      </c>
      <c r="AQ7" s="677" t="s">
        <v>658</v>
      </c>
      <c r="AR7" s="678" t="s">
        <v>659</v>
      </c>
      <c r="AS7" s="679">
        <v>66586000</v>
      </c>
      <c r="AT7" s="679">
        <v>0</v>
      </c>
      <c r="AU7" s="679">
        <v>0</v>
      </c>
      <c r="AV7" s="679">
        <f t="shared" si="16"/>
        <v>68916.509999999995</v>
      </c>
      <c r="AW7" s="679">
        <f t="shared" si="17"/>
        <v>0</v>
      </c>
      <c r="AX7" s="679">
        <f t="shared" si="18"/>
        <v>0</v>
      </c>
      <c r="BA7" s="672" t="s">
        <v>419</v>
      </c>
      <c r="BB7" s="672" t="s">
        <v>299</v>
      </c>
      <c r="BC7" s="672" t="s">
        <v>421</v>
      </c>
      <c r="BD7" s="672" t="s">
        <v>330</v>
      </c>
      <c r="BE7" s="680">
        <v>7473302</v>
      </c>
      <c r="BF7" s="681">
        <f t="shared" si="19"/>
        <v>7734.8675699999994</v>
      </c>
      <c r="BI7" s="671" t="s">
        <v>415</v>
      </c>
      <c r="BJ7" s="672" t="s">
        <v>438</v>
      </c>
      <c r="BK7" s="671" t="s">
        <v>439</v>
      </c>
      <c r="BL7" s="672" t="s">
        <v>440</v>
      </c>
      <c r="BM7" s="673">
        <v>70000000</v>
      </c>
      <c r="BN7" s="673">
        <v>0</v>
      </c>
      <c r="BO7" s="673">
        <v>0</v>
      </c>
      <c r="BP7" s="96">
        <f t="shared" si="20"/>
        <v>72450</v>
      </c>
      <c r="BQ7" s="96">
        <f t="shared" si="21"/>
        <v>0</v>
      </c>
      <c r="BR7" s="96">
        <f t="shared" si="22"/>
        <v>0</v>
      </c>
      <c r="BU7" s="672" t="s">
        <v>419</v>
      </c>
      <c r="BV7" s="672" t="s">
        <v>299</v>
      </c>
      <c r="BW7" s="672" t="s">
        <v>420</v>
      </c>
      <c r="BX7" s="672" t="s">
        <v>319</v>
      </c>
      <c r="BY7" s="673">
        <v>189632937</v>
      </c>
      <c r="BZ7" s="96">
        <f t="shared" si="23"/>
        <v>196270.08979499998</v>
      </c>
      <c r="CB7" s="672" t="s">
        <v>415</v>
      </c>
      <c r="CC7" s="672" t="s">
        <v>438</v>
      </c>
      <c r="CD7" s="672" t="s">
        <v>439</v>
      </c>
      <c r="CE7" s="672" t="s">
        <v>440</v>
      </c>
      <c r="CF7" s="673">
        <v>70000000</v>
      </c>
      <c r="CG7" s="673">
        <v>0</v>
      </c>
      <c r="CH7" s="673">
        <v>0</v>
      </c>
      <c r="CI7" s="296">
        <f t="shared" si="24"/>
        <v>72450</v>
      </c>
      <c r="CJ7" s="296">
        <f t="shared" si="25"/>
        <v>0</v>
      </c>
      <c r="CK7" s="296">
        <f t="shared" si="26"/>
        <v>0</v>
      </c>
      <c r="CN7" t="s">
        <v>419</v>
      </c>
      <c r="CO7" t="s">
        <v>299</v>
      </c>
      <c r="CP7" t="s">
        <v>443</v>
      </c>
      <c r="CQ7" t="s">
        <v>322</v>
      </c>
      <c r="CR7" s="96">
        <v>1157160</v>
      </c>
      <c r="CS7" s="157">
        <f t="shared" si="27"/>
        <v>1197.6605999999999</v>
      </c>
      <c r="CV7" t="s">
        <v>415</v>
      </c>
      <c r="CW7" t="s">
        <v>438</v>
      </c>
      <c r="CX7" t="s">
        <v>439</v>
      </c>
      <c r="CY7" t="s">
        <v>440</v>
      </c>
      <c r="CZ7" s="96">
        <v>101122500</v>
      </c>
      <c r="DA7" s="96">
        <v>0</v>
      </c>
      <c r="DB7" s="96">
        <v>0</v>
      </c>
      <c r="DC7" s="96">
        <f t="shared" si="28"/>
        <v>104661.78749999999</v>
      </c>
      <c r="DD7" s="96">
        <f t="shared" si="29"/>
        <v>0</v>
      </c>
      <c r="DE7" s="96">
        <f t="shared" si="30"/>
        <v>0</v>
      </c>
      <c r="DH7" t="s">
        <v>419</v>
      </c>
      <c r="DI7" t="s">
        <v>299</v>
      </c>
      <c r="DJ7" t="s">
        <v>420</v>
      </c>
      <c r="DK7" t="s">
        <v>319</v>
      </c>
      <c r="DL7" s="96">
        <v>52006280</v>
      </c>
      <c r="DM7" s="96">
        <f t="shared" si="0"/>
        <v>52006.28</v>
      </c>
      <c r="DO7" s="593" t="s">
        <v>415</v>
      </c>
      <c r="DP7" s="594" t="s">
        <v>438</v>
      </c>
      <c r="DQ7" s="594" t="s">
        <v>439</v>
      </c>
      <c r="DR7" s="594" t="s">
        <v>440</v>
      </c>
      <c r="DS7" s="676">
        <v>101122500</v>
      </c>
      <c r="DT7" s="676">
        <v>0</v>
      </c>
      <c r="DU7" s="676">
        <v>0</v>
      </c>
      <c r="DV7" s="96">
        <f t="shared" si="1"/>
        <v>101122.5</v>
      </c>
      <c r="DW7" s="96">
        <f t="shared" si="2"/>
        <v>0</v>
      </c>
      <c r="DX7" s="96">
        <f t="shared" si="3"/>
        <v>0</v>
      </c>
      <c r="EA7" s="672" t="s">
        <v>423</v>
      </c>
      <c r="EB7" s="672" t="s">
        <v>326</v>
      </c>
      <c r="EC7" s="672" t="s">
        <v>470</v>
      </c>
      <c r="ED7" s="672" t="s">
        <v>603</v>
      </c>
      <c r="EE7" s="672" t="s">
        <v>418</v>
      </c>
      <c r="EF7" s="680">
        <v>150000000</v>
      </c>
      <c r="EG7" s="296">
        <f t="shared" si="4"/>
        <v>150000</v>
      </c>
      <c r="EI7" s="672" t="s">
        <v>415</v>
      </c>
      <c r="EJ7" s="672" t="s">
        <v>438</v>
      </c>
      <c r="EK7" s="671" t="s">
        <v>439</v>
      </c>
      <c r="EL7" s="672" t="s">
        <v>440</v>
      </c>
      <c r="EM7" s="673">
        <v>101122500</v>
      </c>
      <c r="EN7" s="673">
        <v>0</v>
      </c>
      <c r="EO7" s="673">
        <v>0</v>
      </c>
      <c r="EP7" s="296">
        <f t="shared" si="5"/>
        <v>101122.5</v>
      </c>
      <c r="EQ7" s="296">
        <f t="shared" si="6"/>
        <v>0</v>
      </c>
      <c r="ER7" s="296">
        <f t="shared" si="7"/>
        <v>0</v>
      </c>
      <c r="EU7" s="671" t="s">
        <v>419</v>
      </c>
      <c r="EV7" s="671" t="s">
        <v>299</v>
      </c>
      <c r="EW7" s="671" t="s">
        <v>443</v>
      </c>
      <c r="EX7" s="671" t="s">
        <v>322</v>
      </c>
      <c r="EY7" s="672" t="s">
        <v>418</v>
      </c>
      <c r="EZ7" s="673">
        <v>5625000</v>
      </c>
      <c r="FA7" s="374">
        <f t="shared" si="31"/>
        <v>5625</v>
      </c>
      <c r="FD7" s="671" t="s">
        <v>415</v>
      </c>
      <c r="FE7" s="671" t="s">
        <v>438</v>
      </c>
      <c r="FF7" s="671" t="s">
        <v>439</v>
      </c>
      <c r="FG7" s="671" t="s">
        <v>440</v>
      </c>
      <c r="FH7" s="672" t="s">
        <v>418</v>
      </c>
      <c r="FI7" s="673">
        <v>101122500</v>
      </c>
      <c r="FJ7" s="673">
        <v>0</v>
      </c>
      <c r="FK7" s="673">
        <v>0</v>
      </c>
      <c r="FL7" s="96">
        <f t="shared" si="32"/>
        <v>101122.5</v>
      </c>
      <c r="FM7" s="96">
        <f t="shared" si="33"/>
        <v>0</v>
      </c>
      <c r="FN7" s="96">
        <f t="shared" si="34"/>
        <v>0</v>
      </c>
      <c r="FQ7" s="672" t="s">
        <v>488</v>
      </c>
      <c r="FR7" s="672" t="s">
        <v>503</v>
      </c>
      <c r="FS7" s="672" t="s">
        <v>431</v>
      </c>
      <c r="FT7" s="672" t="s">
        <v>431</v>
      </c>
      <c r="FU7" s="673">
        <v>17565500</v>
      </c>
      <c r="FV7" s="296">
        <f t="shared" si="35"/>
        <v>17565.5</v>
      </c>
      <c r="FX7" s="671" t="s">
        <v>415</v>
      </c>
      <c r="FY7" s="672" t="s">
        <v>438</v>
      </c>
      <c r="FZ7" s="671" t="s">
        <v>439</v>
      </c>
      <c r="GA7" s="672" t="s">
        <v>440</v>
      </c>
      <c r="GB7" s="673">
        <v>101122500</v>
      </c>
      <c r="GC7" s="673">
        <v>0</v>
      </c>
      <c r="GD7" s="673">
        <v>0</v>
      </c>
      <c r="GE7" s="296">
        <f t="shared" si="36"/>
        <v>101122.5</v>
      </c>
      <c r="GF7" s="296">
        <f t="shared" si="37"/>
        <v>0</v>
      </c>
      <c r="GG7" s="296">
        <f t="shared" si="38"/>
        <v>0</v>
      </c>
      <c r="GJ7" s="185" t="s">
        <v>419</v>
      </c>
      <c r="GK7" s="185" t="s">
        <v>299</v>
      </c>
      <c r="GL7" s="185" t="s">
        <v>420</v>
      </c>
      <c r="GM7" s="185" t="s">
        <v>319</v>
      </c>
      <c r="GN7" s="138">
        <v>233796808</v>
      </c>
      <c r="GO7" s="96">
        <f t="shared" si="39"/>
        <v>233796.80799999999</v>
      </c>
      <c r="GR7" t="s">
        <v>415</v>
      </c>
      <c r="GS7" t="s">
        <v>438</v>
      </c>
      <c r="GT7" t="s">
        <v>439</v>
      </c>
      <c r="GU7" t="s">
        <v>440</v>
      </c>
      <c r="GV7" s="96">
        <v>101122500</v>
      </c>
      <c r="GW7" s="96">
        <v>0</v>
      </c>
      <c r="GX7" s="96">
        <v>0</v>
      </c>
      <c r="GY7" s="96">
        <f t="shared" si="40"/>
        <v>101122.5</v>
      </c>
      <c r="GZ7" s="96">
        <f t="shared" si="41"/>
        <v>0</v>
      </c>
      <c r="HA7" s="96">
        <f t="shared" si="42"/>
        <v>0</v>
      </c>
      <c r="HD7" s="552" t="s">
        <v>419</v>
      </c>
      <c r="HE7" s="552" t="s">
        <v>299</v>
      </c>
      <c r="HF7" s="552" t="s">
        <v>421</v>
      </c>
      <c r="HG7" s="552" t="s">
        <v>330</v>
      </c>
      <c r="HH7" s="560">
        <v>29791300</v>
      </c>
      <c r="HI7" s="748">
        <f t="shared" si="43"/>
        <v>29791.3</v>
      </c>
      <c r="HK7" s="552" t="s">
        <v>415</v>
      </c>
      <c r="HL7" s="552" t="s">
        <v>438</v>
      </c>
      <c r="HM7" s="552" t="s">
        <v>439</v>
      </c>
      <c r="HN7" s="552" t="s">
        <v>440</v>
      </c>
      <c r="HO7" s="560">
        <v>102122500</v>
      </c>
      <c r="HP7" s="560">
        <v>0</v>
      </c>
      <c r="HQ7" s="560">
        <v>0</v>
      </c>
      <c r="HR7" s="748">
        <f t="shared" si="44"/>
        <v>102122.5</v>
      </c>
      <c r="HS7" s="748">
        <f t="shared" si="45"/>
        <v>0</v>
      </c>
      <c r="HT7" s="748">
        <f t="shared" si="46"/>
        <v>0</v>
      </c>
    </row>
    <row r="8" spans="1:228" x14ac:dyDescent="0.25">
      <c r="A8" s="671" t="s">
        <v>415</v>
      </c>
      <c r="B8" s="672" t="s">
        <v>438</v>
      </c>
      <c r="C8" s="671" t="s">
        <v>600</v>
      </c>
      <c r="D8" s="672" t="s">
        <v>322</v>
      </c>
      <c r="E8" s="672" t="s">
        <v>418</v>
      </c>
      <c r="F8" s="673">
        <v>6034000</v>
      </c>
      <c r="G8" s="673">
        <v>0</v>
      </c>
      <c r="H8" s="673">
        <v>0</v>
      </c>
      <c r="I8" s="673">
        <f t="shared" si="8"/>
        <v>6245.19</v>
      </c>
      <c r="J8" s="673">
        <f t="shared" si="9"/>
        <v>0</v>
      </c>
      <c r="K8" s="673">
        <f t="shared" si="10"/>
        <v>0</v>
      </c>
      <c r="M8" s="671" t="s">
        <v>415</v>
      </c>
      <c r="N8" s="672" t="s">
        <v>438</v>
      </c>
      <c r="O8" s="671" t="s">
        <v>416</v>
      </c>
      <c r="P8" s="672" t="s">
        <v>417</v>
      </c>
      <c r="Q8" s="673">
        <v>0</v>
      </c>
      <c r="R8" s="674">
        <f t="shared" si="11"/>
        <v>0</v>
      </c>
      <c r="U8" s="671" t="s">
        <v>415</v>
      </c>
      <c r="V8" s="671" t="s">
        <v>438</v>
      </c>
      <c r="W8" s="671" t="s">
        <v>600</v>
      </c>
      <c r="X8" s="672" t="s">
        <v>322</v>
      </c>
      <c r="Y8" s="673">
        <v>7034000</v>
      </c>
      <c r="Z8" s="673">
        <v>0</v>
      </c>
      <c r="AA8" s="673">
        <v>0</v>
      </c>
      <c r="AB8" s="673">
        <f t="shared" si="12"/>
        <v>7280.19</v>
      </c>
      <c r="AC8" s="673">
        <f t="shared" si="13"/>
        <v>0</v>
      </c>
      <c r="AD8" s="673">
        <f t="shared" si="14"/>
        <v>0</v>
      </c>
      <c r="AG8" s="675" t="s">
        <v>419</v>
      </c>
      <c r="AH8" s="675" t="s">
        <v>299</v>
      </c>
      <c r="AI8" s="675" t="s">
        <v>431</v>
      </c>
      <c r="AJ8" s="675" t="s">
        <v>431</v>
      </c>
      <c r="AK8" s="676">
        <v>0</v>
      </c>
      <c r="AL8" s="676">
        <f t="shared" si="15"/>
        <v>0</v>
      </c>
      <c r="AO8" s="677" t="s">
        <v>415</v>
      </c>
      <c r="AP8" s="678" t="s">
        <v>438</v>
      </c>
      <c r="AQ8" s="677" t="s">
        <v>600</v>
      </c>
      <c r="AR8" s="678" t="s">
        <v>322</v>
      </c>
      <c r="AS8" s="679">
        <v>7034000</v>
      </c>
      <c r="AT8" s="679">
        <v>0</v>
      </c>
      <c r="AU8" s="679">
        <v>0</v>
      </c>
      <c r="AV8" s="679">
        <f t="shared" si="16"/>
        <v>7280.19</v>
      </c>
      <c r="AW8" s="679">
        <f t="shared" si="17"/>
        <v>0</v>
      </c>
      <c r="AX8" s="679">
        <f t="shared" si="18"/>
        <v>0</v>
      </c>
      <c r="BA8" s="672" t="s">
        <v>419</v>
      </c>
      <c r="BB8" s="672" t="s">
        <v>299</v>
      </c>
      <c r="BC8" s="672" t="s">
        <v>442</v>
      </c>
      <c r="BD8" s="672" t="s">
        <v>321</v>
      </c>
      <c r="BE8" s="680">
        <v>28928</v>
      </c>
      <c r="BF8" s="681">
        <f t="shared" si="19"/>
        <v>29.940479999999997</v>
      </c>
      <c r="BI8" s="671" t="s">
        <v>415</v>
      </c>
      <c r="BJ8" s="672" t="s">
        <v>438</v>
      </c>
      <c r="BK8" s="671" t="s">
        <v>658</v>
      </c>
      <c r="BL8" s="672" t="s">
        <v>659</v>
      </c>
      <c r="BM8" s="673">
        <v>66586000</v>
      </c>
      <c r="BN8" s="673">
        <v>0</v>
      </c>
      <c r="BO8" s="673">
        <v>0</v>
      </c>
      <c r="BP8" s="96">
        <f t="shared" si="20"/>
        <v>68916.509999999995</v>
      </c>
      <c r="BQ8" s="96">
        <f t="shared" si="21"/>
        <v>0</v>
      </c>
      <c r="BR8" s="96">
        <f t="shared" si="22"/>
        <v>0</v>
      </c>
      <c r="BU8" s="672" t="s">
        <v>419</v>
      </c>
      <c r="BV8" s="672" t="s">
        <v>299</v>
      </c>
      <c r="BW8" s="672" t="s">
        <v>443</v>
      </c>
      <c r="BX8" s="672" t="s">
        <v>322</v>
      </c>
      <c r="BY8" s="673">
        <v>8649913</v>
      </c>
      <c r="BZ8" s="96">
        <f t="shared" si="23"/>
        <v>8952.6599549999992</v>
      </c>
      <c r="CB8" s="672" t="s">
        <v>415</v>
      </c>
      <c r="CC8" s="672" t="s">
        <v>438</v>
      </c>
      <c r="CD8" s="672" t="s">
        <v>658</v>
      </c>
      <c r="CE8" s="672" t="s">
        <v>659</v>
      </c>
      <c r="CF8" s="673">
        <v>66586000</v>
      </c>
      <c r="CG8" s="673">
        <v>0</v>
      </c>
      <c r="CH8" s="673">
        <v>0</v>
      </c>
      <c r="CI8" s="296">
        <f t="shared" si="24"/>
        <v>68916.509999999995</v>
      </c>
      <c r="CJ8" s="296">
        <f t="shared" si="25"/>
        <v>0</v>
      </c>
      <c r="CK8" s="296">
        <f t="shared" si="26"/>
        <v>0</v>
      </c>
      <c r="CN8" t="s">
        <v>488</v>
      </c>
      <c r="CO8" t="s">
        <v>503</v>
      </c>
      <c r="CP8" t="s">
        <v>431</v>
      </c>
      <c r="CQ8" t="s">
        <v>431</v>
      </c>
      <c r="CR8" s="96">
        <v>9375466</v>
      </c>
      <c r="CS8" s="157">
        <f t="shared" si="27"/>
        <v>9703.6073099999994</v>
      </c>
      <c r="CV8" t="s">
        <v>415</v>
      </c>
      <c r="CW8" t="s">
        <v>438</v>
      </c>
      <c r="CX8" t="s">
        <v>658</v>
      </c>
      <c r="CY8" t="s">
        <v>659</v>
      </c>
      <c r="CZ8" s="96">
        <v>66586000</v>
      </c>
      <c r="DA8" s="96">
        <v>0</v>
      </c>
      <c r="DB8" s="96">
        <v>0</v>
      </c>
      <c r="DC8" s="96">
        <f t="shared" si="28"/>
        <v>68916.509999999995</v>
      </c>
      <c r="DD8" s="96">
        <f t="shared" si="29"/>
        <v>0</v>
      </c>
      <c r="DE8" s="96">
        <f t="shared" si="30"/>
        <v>0</v>
      </c>
      <c r="DH8" t="s">
        <v>423</v>
      </c>
      <c r="DI8" t="s">
        <v>326</v>
      </c>
      <c r="DJ8" t="s">
        <v>480</v>
      </c>
      <c r="DK8" t="s">
        <v>604</v>
      </c>
      <c r="DL8" s="96">
        <v>40000000</v>
      </c>
      <c r="DM8" s="96">
        <f t="shared" si="0"/>
        <v>40000</v>
      </c>
      <c r="DO8" s="593" t="s">
        <v>415</v>
      </c>
      <c r="DP8" s="594" t="s">
        <v>438</v>
      </c>
      <c r="DQ8" s="594" t="s">
        <v>658</v>
      </c>
      <c r="DR8" s="594" t="s">
        <v>659</v>
      </c>
      <c r="DS8" s="676">
        <v>66586000</v>
      </c>
      <c r="DT8" s="676">
        <v>0</v>
      </c>
      <c r="DU8" s="676">
        <v>0</v>
      </c>
      <c r="DV8" s="96">
        <f t="shared" si="1"/>
        <v>66586</v>
      </c>
      <c r="DW8" s="96">
        <f t="shared" si="2"/>
        <v>0</v>
      </c>
      <c r="DX8" s="96">
        <f t="shared" si="3"/>
        <v>0</v>
      </c>
      <c r="EA8" s="672" t="s">
        <v>423</v>
      </c>
      <c r="EB8" s="672" t="s">
        <v>326</v>
      </c>
      <c r="EC8" s="672" t="s">
        <v>601</v>
      </c>
      <c r="ED8" s="672" t="s">
        <v>602</v>
      </c>
      <c r="EE8" s="672" t="s">
        <v>418</v>
      </c>
      <c r="EF8" s="680">
        <v>780000</v>
      </c>
      <c r="EG8" s="296">
        <f t="shared" si="4"/>
        <v>780</v>
      </c>
      <c r="EI8" s="672" t="s">
        <v>415</v>
      </c>
      <c r="EJ8" s="672" t="s">
        <v>438</v>
      </c>
      <c r="EK8" s="671" t="s">
        <v>658</v>
      </c>
      <c r="EL8" s="672" t="s">
        <v>659</v>
      </c>
      <c r="EM8" s="673">
        <v>41564593</v>
      </c>
      <c r="EN8" s="673">
        <v>0</v>
      </c>
      <c r="EO8" s="673">
        <v>0</v>
      </c>
      <c r="EP8" s="296">
        <f t="shared" si="5"/>
        <v>41564.593000000001</v>
      </c>
      <c r="EQ8" s="296">
        <f t="shared" si="6"/>
        <v>0</v>
      </c>
      <c r="ER8" s="296">
        <f t="shared" si="7"/>
        <v>0</v>
      </c>
      <c r="EU8" s="671" t="s">
        <v>447</v>
      </c>
      <c r="EV8" s="671" t="s">
        <v>448</v>
      </c>
      <c r="EW8" s="671" t="s">
        <v>431</v>
      </c>
      <c r="EX8" s="671" t="s">
        <v>431</v>
      </c>
      <c r="EY8" s="672" t="s">
        <v>418</v>
      </c>
      <c r="EZ8" s="673">
        <v>31074851</v>
      </c>
      <c r="FA8" s="374">
        <f t="shared" si="31"/>
        <v>31074.850999999999</v>
      </c>
      <c r="FD8" s="671" t="s">
        <v>415</v>
      </c>
      <c r="FE8" s="671" t="s">
        <v>438</v>
      </c>
      <c r="FF8" s="671" t="s">
        <v>658</v>
      </c>
      <c r="FG8" s="671" t="s">
        <v>659</v>
      </c>
      <c r="FH8" s="672" t="s">
        <v>418</v>
      </c>
      <c r="FI8" s="673">
        <v>24914593</v>
      </c>
      <c r="FJ8" s="673">
        <v>0</v>
      </c>
      <c r="FK8" s="673">
        <v>0</v>
      </c>
      <c r="FL8" s="96">
        <f t="shared" si="32"/>
        <v>24914.593000000001</v>
      </c>
      <c r="FM8" s="96">
        <f t="shared" si="33"/>
        <v>0</v>
      </c>
      <c r="FN8" s="96">
        <f t="shared" si="34"/>
        <v>0</v>
      </c>
      <c r="FQ8" s="672" t="s">
        <v>447</v>
      </c>
      <c r="FR8" s="672" t="s">
        <v>448</v>
      </c>
      <c r="FS8" s="672" t="s">
        <v>431</v>
      </c>
      <c r="FT8" s="672" t="s">
        <v>431</v>
      </c>
      <c r="FU8" s="673">
        <v>16096839</v>
      </c>
      <c r="FV8" s="296">
        <f t="shared" si="35"/>
        <v>16096.839</v>
      </c>
      <c r="FX8" s="671" t="s">
        <v>415</v>
      </c>
      <c r="FY8" s="672" t="s">
        <v>438</v>
      </c>
      <c r="FZ8" s="671" t="s">
        <v>658</v>
      </c>
      <c r="GA8" s="672" t="s">
        <v>659</v>
      </c>
      <c r="GB8" s="673">
        <v>24914593</v>
      </c>
      <c r="GC8" s="673">
        <v>0</v>
      </c>
      <c r="GD8" s="673">
        <v>0</v>
      </c>
      <c r="GE8" s="296">
        <f t="shared" si="36"/>
        <v>24914.593000000001</v>
      </c>
      <c r="GF8" s="296">
        <f t="shared" si="37"/>
        <v>0</v>
      </c>
      <c r="GG8" s="296">
        <f t="shared" si="38"/>
        <v>0</v>
      </c>
      <c r="GJ8" s="185" t="s">
        <v>419</v>
      </c>
      <c r="GK8" s="185" t="s">
        <v>299</v>
      </c>
      <c r="GL8" s="185" t="s">
        <v>443</v>
      </c>
      <c r="GM8" s="185" t="s">
        <v>322</v>
      </c>
      <c r="GN8" s="138">
        <v>2332734</v>
      </c>
      <c r="GO8" s="96">
        <f t="shared" si="39"/>
        <v>2332.7339999999999</v>
      </c>
      <c r="GR8" t="s">
        <v>415</v>
      </c>
      <c r="GS8" t="s">
        <v>438</v>
      </c>
      <c r="GT8" t="s">
        <v>658</v>
      </c>
      <c r="GU8" t="s">
        <v>659</v>
      </c>
      <c r="GV8" s="96">
        <v>24914593</v>
      </c>
      <c r="GW8" s="96">
        <v>0</v>
      </c>
      <c r="GX8" s="96">
        <v>0</v>
      </c>
      <c r="GY8" s="96">
        <f t="shared" si="40"/>
        <v>24914.593000000001</v>
      </c>
      <c r="GZ8" s="96">
        <f t="shared" si="41"/>
        <v>0</v>
      </c>
      <c r="HA8" s="96">
        <f t="shared" si="42"/>
        <v>0</v>
      </c>
      <c r="HD8" s="552" t="s">
        <v>419</v>
      </c>
      <c r="HE8" s="552" t="s">
        <v>299</v>
      </c>
      <c r="HF8" s="552" t="s">
        <v>420</v>
      </c>
      <c r="HG8" s="552" t="s">
        <v>319</v>
      </c>
      <c r="HH8" s="560">
        <v>137232525</v>
      </c>
      <c r="HI8" s="748">
        <f t="shared" si="43"/>
        <v>137232.52499999999</v>
      </c>
      <c r="HK8" s="552" t="s">
        <v>415</v>
      </c>
      <c r="HL8" s="552" t="s">
        <v>438</v>
      </c>
      <c r="HM8" s="552" t="s">
        <v>658</v>
      </c>
      <c r="HN8" s="552" t="s">
        <v>659</v>
      </c>
      <c r="HO8" s="560">
        <v>24431493</v>
      </c>
      <c r="HP8" s="560">
        <v>0</v>
      </c>
      <c r="HQ8" s="560">
        <v>0</v>
      </c>
      <c r="HR8" s="748">
        <f t="shared" si="44"/>
        <v>24431.492999999999</v>
      </c>
      <c r="HS8" s="748">
        <f t="shared" si="45"/>
        <v>0</v>
      </c>
      <c r="HT8" s="748">
        <f t="shared" si="46"/>
        <v>0</v>
      </c>
    </row>
    <row r="9" spans="1:228" x14ac:dyDescent="0.25">
      <c r="A9" s="671" t="s">
        <v>415</v>
      </c>
      <c r="B9" s="672" t="s">
        <v>438</v>
      </c>
      <c r="C9" s="671" t="s">
        <v>658</v>
      </c>
      <c r="D9" s="672" t="s">
        <v>659</v>
      </c>
      <c r="E9" s="672" t="s">
        <v>418</v>
      </c>
      <c r="F9" s="673">
        <v>0</v>
      </c>
      <c r="G9" s="673">
        <v>1768000</v>
      </c>
      <c r="H9" s="673">
        <v>1768000</v>
      </c>
      <c r="I9" s="673">
        <f t="shared" si="8"/>
        <v>0</v>
      </c>
      <c r="J9" s="673">
        <f t="shared" si="9"/>
        <v>1829.8799999999999</v>
      </c>
      <c r="K9" s="673">
        <f t="shared" si="10"/>
        <v>1829.8799999999999</v>
      </c>
      <c r="M9" s="671" t="s">
        <v>419</v>
      </c>
      <c r="N9" s="672" t="s">
        <v>299</v>
      </c>
      <c r="O9" s="671" t="s">
        <v>420</v>
      </c>
      <c r="P9" s="672" t="s">
        <v>319</v>
      </c>
      <c r="Q9" s="673">
        <v>0</v>
      </c>
      <c r="R9" s="674">
        <f t="shared" si="11"/>
        <v>0</v>
      </c>
      <c r="U9" s="671" t="s">
        <v>415</v>
      </c>
      <c r="V9" s="671" t="s">
        <v>438</v>
      </c>
      <c r="W9" s="671" t="s">
        <v>658</v>
      </c>
      <c r="X9" s="672" t="s">
        <v>659</v>
      </c>
      <c r="Y9" s="673">
        <v>0</v>
      </c>
      <c r="Z9" s="673">
        <v>1768000</v>
      </c>
      <c r="AA9" s="673">
        <v>1768000</v>
      </c>
      <c r="AB9" s="673">
        <f t="shared" si="12"/>
        <v>0</v>
      </c>
      <c r="AC9" s="673">
        <f t="shared" si="13"/>
        <v>1829.8799999999999</v>
      </c>
      <c r="AD9" s="673">
        <f t="shared" si="14"/>
        <v>1829.8799999999999</v>
      </c>
      <c r="AG9" s="675" t="s">
        <v>419</v>
      </c>
      <c r="AH9" s="675" t="s">
        <v>299</v>
      </c>
      <c r="AI9" s="675" t="s">
        <v>420</v>
      </c>
      <c r="AJ9" s="675" t="s">
        <v>319</v>
      </c>
      <c r="AK9" s="676">
        <v>53670473</v>
      </c>
      <c r="AL9" s="676">
        <f t="shared" si="15"/>
        <v>55548.939554999997</v>
      </c>
      <c r="AO9" s="677" t="s">
        <v>415</v>
      </c>
      <c r="AP9" s="678" t="s">
        <v>438</v>
      </c>
      <c r="AQ9" s="677" t="s">
        <v>658</v>
      </c>
      <c r="AR9" s="678" t="s">
        <v>659</v>
      </c>
      <c r="AS9" s="679">
        <v>0</v>
      </c>
      <c r="AT9" s="679">
        <v>7069030</v>
      </c>
      <c r="AU9" s="679">
        <v>1768000</v>
      </c>
      <c r="AV9" s="679">
        <f t="shared" si="16"/>
        <v>0</v>
      </c>
      <c r="AW9" s="679">
        <f t="shared" si="17"/>
        <v>7316.4460499999996</v>
      </c>
      <c r="AX9" s="679">
        <f t="shared" si="18"/>
        <v>1829.8799999999999</v>
      </c>
      <c r="BA9" s="672" t="s">
        <v>488</v>
      </c>
      <c r="BB9" s="672" t="s">
        <v>503</v>
      </c>
      <c r="BC9" s="672" t="s">
        <v>431</v>
      </c>
      <c r="BD9" s="672" t="s">
        <v>431</v>
      </c>
      <c r="BE9" s="680">
        <v>18221000</v>
      </c>
      <c r="BF9" s="681">
        <f t="shared" si="19"/>
        <v>18858.734999999997</v>
      </c>
      <c r="BI9" s="671" t="s">
        <v>415</v>
      </c>
      <c r="BJ9" s="672" t="s">
        <v>438</v>
      </c>
      <c r="BK9" s="671" t="s">
        <v>600</v>
      </c>
      <c r="BL9" s="672" t="s">
        <v>322</v>
      </c>
      <c r="BM9" s="673">
        <v>7034000</v>
      </c>
      <c r="BN9" s="673">
        <v>0</v>
      </c>
      <c r="BO9" s="673">
        <v>0</v>
      </c>
      <c r="BP9" s="96">
        <f t="shared" si="20"/>
        <v>7280.19</v>
      </c>
      <c r="BQ9" s="96">
        <f t="shared" si="21"/>
        <v>0</v>
      </c>
      <c r="BR9" s="96">
        <f t="shared" si="22"/>
        <v>0</v>
      </c>
      <c r="BU9" s="672" t="s">
        <v>419</v>
      </c>
      <c r="BV9" s="672" t="s">
        <v>299</v>
      </c>
      <c r="BW9" s="672" t="s">
        <v>421</v>
      </c>
      <c r="BX9" s="672" t="s">
        <v>330</v>
      </c>
      <c r="BY9" s="673">
        <v>0</v>
      </c>
      <c r="BZ9" s="96">
        <f t="shared" si="23"/>
        <v>0</v>
      </c>
      <c r="CB9" s="672" t="s">
        <v>415</v>
      </c>
      <c r="CC9" s="672" t="s">
        <v>438</v>
      </c>
      <c r="CD9" s="672" t="s">
        <v>600</v>
      </c>
      <c r="CE9" s="672" t="s">
        <v>322</v>
      </c>
      <c r="CF9" s="673">
        <v>7034000</v>
      </c>
      <c r="CG9" s="673">
        <v>0</v>
      </c>
      <c r="CH9" s="673">
        <v>0</v>
      </c>
      <c r="CI9" s="296">
        <f t="shared" si="24"/>
        <v>7280.19</v>
      </c>
      <c r="CJ9" s="296">
        <f t="shared" si="25"/>
        <v>0</v>
      </c>
      <c r="CK9" s="296">
        <f t="shared" si="26"/>
        <v>0</v>
      </c>
      <c r="CN9" t="s">
        <v>423</v>
      </c>
      <c r="CO9" t="s">
        <v>326</v>
      </c>
      <c r="CP9" t="s">
        <v>480</v>
      </c>
      <c r="CQ9" t="s">
        <v>604</v>
      </c>
      <c r="CR9" s="96">
        <v>-108000000</v>
      </c>
      <c r="CS9" s="157">
        <f t="shared" si="27"/>
        <v>-111779.99999999999</v>
      </c>
      <c r="CV9" t="s">
        <v>415</v>
      </c>
      <c r="CW9" t="s">
        <v>438</v>
      </c>
      <c r="CX9" t="s">
        <v>600</v>
      </c>
      <c r="CY9" t="s">
        <v>322</v>
      </c>
      <c r="CZ9" s="96">
        <v>2611500</v>
      </c>
      <c r="DA9" s="96">
        <v>0</v>
      </c>
      <c r="DB9" s="96">
        <v>0</v>
      </c>
      <c r="DC9" s="96">
        <f t="shared" si="28"/>
        <v>2702.9024999999997</v>
      </c>
      <c r="DD9" s="96">
        <f t="shared" si="29"/>
        <v>0</v>
      </c>
      <c r="DE9" s="96">
        <f t="shared" si="30"/>
        <v>0</v>
      </c>
      <c r="DH9" t="s">
        <v>921</v>
      </c>
      <c r="DI9" t="s">
        <v>51</v>
      </c>
      <c r="DJ9" t="s">
        <v>431</v>
      </c>
      <c r="DK9" t="s">
        <v>431</v>
      </c>
      <c r="DL9" s="96">
        <v>464100</v>
      </c>
      <c r="DM9" s="96">
        <f t="shared" si="0"/>
        <v>464.1</v>
      </c>
      <c r="DO9" s="593" t="s">
        <v>415</v>
      </c>
      <c r="DP9" s="594" t="s">
        <v>438</v>
      </c>
      <c r="DQ9" s="594" t="s">
        <v>600</v>
      </c>
      <c r="DR9" s="594" t="s">
        <v>322</v>
      </c>
      <c r="DS9" s="676">
        <v>2611500</v>
      </c>
      <c r="DT9" s="676">
        <v>0</v>
      </c>
      <c r="DU9" s="676">
        <v>0</v>
      </c>
      <c r="DV9" s="96">
        <f t="shared" si="1"/>
        <v>2611.5</v>
      </c>
      <c r="DW9" s="96">
        <f t="shared" si="2"/>
        <v>0</v>
      </c>
      <c r="DX9" s="96">
        <f t="shared" si="3"/>
        <v>0</v>
      </c>
      <c r="EA9" s="672" t="s">
        <v>423</v>
      </c>
      <c r="EB9" s="672" t="s">
        <v>326</v>
      </c>
      <c r="EC9" s="672" t="s">
        <v>480</v>
      </c>
      <c r="ED9" s="672" t="s">
        <v>604</v>
      </c>
      <c r="EE9" s="672" t="s">
        <v>418</v>
      </c>
      <c r="EF9" s="680">
        <v>30000000</v>
      </c>
      <c r="EG9" s="296">
        <f t="shared" si="4"/>
        <v>30000</v>
      </c>
      <c r="EI9" s="672" t="s">
        <v>415</v>
      </c>
      <c r="EJ9" s="672" t="s">
        <v>438</v>
      </c>
      <c r="EK9" s="671" t="s">
        <v>600</v>
      </c>
      <c r="EL9" s="672" t="s">
        <v>322</v>
      </c>
      <c r="EM9" s="673">
        <v>0</v>
      </c>
      <c r="EN9" s="673">
        <v>0</v>
      </c>
      <c r="EO9" s="673">
        <v>0</v>
      </c>
      <c r="EP9" s="296">
        <f t="shared" si="5"/>
        <v>0</v>
      </c>
      <c r="EQ9" s="296">
        <f t="shared" si="6"/>
        <v>0</v>
      </c>
      <c r="ER9" s="296">
        <f t="shared" si="7"/>
        <v>0</v>
      </c>
      <c r="EU9" s="671" t="s">
        <v>511</v>
      </c>
      <c r="EV9" s="671" t="s">
        <v>514</v>
      </c>
      <c r="EW9" s="671" t="s">
        <v>431</v>
      </c>
      <c r="EX9" s="671" t="s">
        <v>431</v>
      </c>
      <c r="EY9" s="672" t="s">
        <v>418</v>
      </c>
      <c r="EZ9" s="673">
        <v>43011212</v>
      </c>
      <c r="FA9" s="374">
        <f t="shared" si="31"/>
        <v>43011.212</v>
      </c>
      <c r="FD9" s="671" t="s">
        <v>415</v>
      </c>
      <c r="FE9" s="671" t="s">
        <v>438</v>
      </c>
      <c r="FF9" s="671" t="s">
        <v>658</v>
      </c>
      <c r="FG9" s="671" t="s">
        <v>659</v>
      </c>
      <c r="FH9" s="672" t="s">
        <v>418</v>
      </c>
      <c r="FI9" s="673">
        <v>0</v>
      </c>
      <c r="FJ9" s="673">
        <v>24914593</v>
      </c>
      <c r="FK9" s="673">
        <v>8264593</v>
      </c>
      <c r="FL9" s="96">
        <f t="shared" si="32"/>
        <v>0</v>
      </c>
      <c r="FM9" s="96">
        <f t="shared" si="33"/>
        <v>24914.593000000001</v>
      </c>
      <c r="FN9" s="96">
        <f t="shared" si="34"/>
        <v>8264.5930000000008</v>
      </c>
      <c r="FQ9" s="672" t="s">
        <v>511</v>
      </c>
      <c r="FR9" s="672" t="s">
        <v>514</v>
      </c>
      <c r="FS9" s="672" t="s">
        <v>431</v>
      </c>
      <c r="FT9" s="672" t="s">
        <v>431</v>
      </c>
      <c r="FU9" s="673">
        <v>18130606</v>
      </c>
      <c r="FV9" s="296">
        <f t="shared" si="35"/>
        <v>18130.606</v>
      </c>
      <c r="FX9" s="671" t="s">
        <v>415</v>
      </c>
      <c r="FY9" s="672" t="s">
        <v>438</v>
      </c>
      <c r="FZ9" s="671" t="s">
        <v>600</v>
      </c>
      <c r="GA9" s="672" t="s">
        <v>322</v>
      </c>
      <c r="GB9" s="673">
        <v>0</v>
      </c>
      <c r="GC9" s="673">
        <v>0</v>
      </c>
      <c r="GD9" s="673">
        <v>0</v>
      </c>
      <c r="GE9" s="296">
        <f t="shared" si="36"/>
        <v>0</v>
      </c>
      <c r="GF9" s="296">
        <f t="shared" si="37"/>
        <v>0</v>
      </c>
      <c r="GG9" s="296">
        <f t="shared" si="38"/>
        <v>0</v>
      </c>
      <c r="GJ9" s="185" t="s">
        <v>423</v>
      </c>
      <c r="GK9" s="185" t="s">
        <v>326</v>
      </c>
      <c r="GL9" s="185" t="s">
        <v>601</v>
      </c>
      <c r="GM9" s="185" t="s">
        <v>602</v>
      </c>
      <c r="GN9" s="138">
        <v>780000</v>
      </c>
      <c r="GO9" s="96">
        <f t="shared" si="39"/>
        <v>780</v>
      </c>
      <c r="GR9" t="s">
        <v>415</v>
      </c>
      <c r="GS9" t="s">
        <v>438</v>
      </c>
      <c r="GT9" t="s">
        <v>431</v>
      </c>
      <c r="GU9" t="s">
        <v>431</v>
      </c>
      <c r="GV9" s="96">
        <v>0</v>
      </c>
      <c r="GW9" s="96">
        <v>0</v>
      </c>
      <c r="GX9" s="96">
        <v>0</v>
      </c>
      <c r="GY9" s="96">
        <f t="shared" si="40"/>
        <v>0</v>
      </c>
      <c r="GZ9" s="96">
        <f t="shared" si="41"/>
        <v>0</v>
      </c>
      <c r="HA9" s="96">
        <f t="shared" si="42"/>
        <v>0</v>
      </c>
      <c r="HD9" s="552" t="s">
        <v>488</v>
      </c>
      <c r="HE9" s="552" t="s">
        <v>503</v>
      </c>
      <c r="HF9" s="552" t="s">
        <v>431</v>
      </c>
      <c r="HG9" s="552" t="s">
        <v>431</v>
      </c>
      <c r="HH9" s="560">
        <v>5995880</v>
      </c>
      <c r="HI9" s="748">
        <f t="shared" si="43"/>
        <v>5995.88</v>
      </c>
      <c r="HK9" s="552" t="s">
        <v>415</v>
      </c>
      <c r="HL9" s="552" t="s">
        <v>438</v>
      </c>
      <c r="HM9" s="552" t="s">
        <v>441</v>
      </c>
      <c r="HN9" s="552" t="s">
        <v>267</v>
      </c>
      <c r="HO9" s="560">
        <v>0</v>
      </c>
      <c r="HP9" s="560">
        <v>1123939753</v>
      </c>
      <c r="HQ9" s="560">
        <v>934165375</v>
      </c>
      <c r="HR9" s="748">
        <f t="shared" si="44"/>
        <v>0</v>
      </c>
      <c r="HS9" s="748">
        <f t="shared" si="45"/>
        <v>1123939.753</v>
      </c>
      <c r="HT9" s="748">
        <f>+HQ9/$HS$1*$HT$1</f>
        <v>934165.375</v>
      </c>
    </row>
    <row r="10" spans="1:228" x14ac:dyDescent="0.25">
      <c r="A10" s="671" t="s">
        <v>419</v>
      </c>
      <c r="B10" s="672" t="s">
        <v>299</v>
      </c>
      <c r="C10" s="671" t="s">
        <v>420</v>
      </c>
      <c r="D10" s="672" t="s">
        <v>319</v>
      </c>
      <c r="E10" s="672" t="s">
        <v>418</v>
      </c>
      <c r="F10" s="673">
        <v>2086968000</v>
      </c>
      <c r="G10" s="673">
        <v>0</v>
      </c>
      <c r="H10" s="673">
        <v>0</v>
      </c>
      <c r="I10" s="673">
        <f t="shared" si="8"/>
        <v>2160011.88</v>
      </c>
      <c r="J10" s="673">
        <f t="shared" si="9"/>
        <v>0</v>
      </c>
      <c r="K10" s="673">
        <f t="shared" si="10"/>
        <v>0</v>
      </c>
      <c r="M10" s="671" t="s">
        <v>419</v>
      </c>
      <c r="N10" s="672" t="s">
        <v>299</v>
      </c>
      <c r="O10" s="671" t="s">
        <v>443</v>
      </c>
      <c r="P10" s="672" t="s">
        <v>322</v>
      </c>
      <c r="Q10" s="673">
        <v>5237464</v>
      </c>
      <c r="R10" s="674">
        <f t="shared" si="11"/>
        <v>5420.7752399999999</v>
      </c>
      <c r="U10" s="671" t="s">
        <v>415</v>
      </c>
      <c r="V10" s="671" t="s">
        <v>438</v>
      </c>
      <c r="W10" s="671" t="s">
        <v>441</v>
      </c>
      <c r="X10" s="672" t="s">
        <v>267</v>
      </c>
      <c r="Y10" s="673">
        <v>0</v>
      </c>
      <c r="Z10" s="673">
        <v>11700000</v>
      </c>
      <c r="AA10" s="673">
        <v>0</v>
      </c>
      <c r="AB10" s="673">
        <f t="shared" si="12"/>
        <v>0</v>
      </c>
      <c r="AC10" s="673">
        <f t="shared" si="13"/>
        <v>12109.499999999998</v>
      </c>
      <c r="AD10" s="673">
        <f t="shared" si="14"/>
        <v>0</v>
      </c>
      <c r="AG10" s="675" t="s">
        <v>419</v>
      </c>
      <c r="AH10" s="675" t="s">
        <v>299</v>
      </c>
      <c r="AI10" s="675" t="s">
        <v>421</v>
      </c>
      <c r="AJ10" s="675" t="s">
        <v>330</v>
      </c>
      <c r="AK10" s="676">
        <v>4830280</v>
      </c>
      <c r="AL10" s="676">
        <f t="shared" si="15"/>
        <v>4999.3397999999997</v>
      </c>
      <c r="AO10" s="677" t="s">
        <v>415</v>
      </c>
      <c r="AP10" s="678" t="s">
        <v>438</v>
      </c>
      <c r="AQ10" s="677" t="s">
        <v>441</v>
      </c>
      <c r="AR10" s="678" t="s">
        <v>267</v>
      </c>
      <c r="AS10" s="679">
        <v>0</v>
      </c>
      <c r="AT10" s="679">
        <v>11700000</v>
      </c>
      <c r="AU10" s="679">
        <v>7800000</v>
      </c>
      <c r="AV10" s="679">
        <f t="shared" si="16"/>
        <v>0</v>
      </c>
      <c r="AW10" s="679">
        <f t="shared" si="17"/>
        <v>12109.499999999998</v>
      </c>
      <c r="AX10" s="679">
        <f t="shared" si="18"/>
        <v>8072.9999999999991</v>
      </c>
      <c r="BE10" s="669">
        <f>SUM(BE3:BE9)</f>
        <v>284764801</v>
      </c>
      <c r="BF10" s="96">
        <f t="shared" si="19"/>
        <v>294731.56903499993</v>
      </c>
      <c r="BI10" s="671" t="s">
        <v>415</v>
      </c>
      <c r="BJ10" s="672" t="s">
        <v>438</v>
      </c>
      <c r="BK10" s="671" t="s">
        <v>431</v>
      </c>
      <c r="BL10" s="672" t="s">
        <v>431</v>
      </c>
      <c r="BM10" s="673">
        <v>0</v>
      </c>
      <c r="BN10" s="673">
        <v>0</v>
      </c>
      <c r="BO10" s="673">
        <v>0</v>
      </c>
      <c r="BP10" s="96">
        <f t="shared" si="20"/>
        <v>0</v>
      </c>
      <c r="BQ10" s="96">
        <f t="shared" si="21"/>
        <v>0</v>
      </c>
      <c r="BR10" s="96">
        <f t="shared" si="22"/>
        <v>0</v>
      </c>
      <c r="BU10" s="672" t="s">
        <v>419</v>
      </c>
      <c r="BV10" s="672" t="s">
        <v>299</v>
      </c>
      <c r="BW10" s="672" t="s">
        <v>422</v>
      </c>
      <c r="BX10" s="672" t="s">
        <v>320</v>
      </c>
      <c r="BY10" s="673">
        <v>3990000</v>
      </c>
      <c r="BZ10" s="96">
        <f t="shared" si="23"/>
        <v>4129.6499999999996</v>
      </c>
      <c r="CB10" s="672" t="s">
        <v>415</v>
      </c>
      <c r="CC10" s="672" t="s">
        <v>438</v>
      </c>
      <c r="CD10" s="672" t="s">
        <v>658</v>
      </c>
      <c r="CE10" s="672" t="s">
        <v>659</v>
      </c>
      <c r="CF10" s="673">
        <v>0</v>
      </c>
      <c r="CG10" s="673">
        <v>7616406</v>
      </c>
      <c r="CH10" s="673">
        <v>7069030</v>
      </c>
      <c r="CI10" s="296">
        <f t="shared" si="24"/>
        <v>0</v>
      </c>
      <c r="CJ10" s="296">
        <f t="shared" si="25"/>
        <v>7882.9802099999997</v>
      </c>
      <c r="CK10" s="296">
        <f t="shared" si="26"/>
        <v>7316.4460499999996</v>
      </c>
      <c r="CN10" t="s">
        <v>423</v>
      </c>
      <c r="CO10" t="s">
        <v>326</v>
      </c>
      <c r="CP10" t="s">
        <v>424</v>
      </c>
      <c r="CQ10" t="s">
        <v>473</v>
      </c>
      <c r="CR10" s="96">
        <v>120000000</v>
      </c>
      <c r="CS10" s="157">
        <f t="shared" si="27"/>
        <v>124199.99999999999</v>
      </c>
      <c r="CV10" t="s">
        <v>415</v>
      </c>
      <c r="CW10" t="s">
        <v>438</v>
      </c>
      <c r="CX10" t="s">
        <v>658</v>
      </c>
      <c r="CY10" t="s">
        <v>659</v>
      </c>
      <c r="CZ10" s="96">
        <v>0</v>
      </c>
      <c r="DA10" s="96">
        <v>7616406</v>
      </c>
      <c r="DB10" s="96">
        <v>7616406</v>
      </c>
      <c r="DC10" s="96">
        <f t="shared" si="28"/>
        <v>0</v>
      </c>
      <c r="DD10" s="96">
        <f t="shared" si="29"/>
        <v>7882.9802099999997</v>
      </c>
      <c r="DE10" s="96">
        <f t="shared" si="30"/>
        <v>7882.9802099999997</v>
      </c>
      <c r="DH10" t="s">
        <v>447</v>
      </c>
      <c r="DI10" t="s">
        <v>448</v>
      </c>
      <c r="DJ10" t="s">
        <v>431</v>
      </c>
      <c r="DK10" t="s">
        <v>431</v>
      </c>
      <c r="DL10" s="96">
        <v>9717275</v>
      </c>
      <c r="DM10" s="96">
        <f t="shared" si="0"/>
        <v>9717.2749999999996</v>
      </c>
      <c r="DO10" s="593" t="s">
        <v>415</v>
      </c>
      <c r="DP10" s="594" t="s">
        <v>438</v>
      </c>
      <c r="DQ10" s="594" t="s">
        <v>416</v>
      </c>
      <c r="DR10" s="594" t="s">
        <v>417</v>
      </c>
      <c r="DS10" s="676">
        <v>0</v>
      </c>
      <c r="DT10" s="676">
        <v>226360000</v>
      </c>
      <c r="DU10" s="676">
        <v>226360000</v>
      </c>
      <c r="DV10" s="96">
        <f t="shared" si="1"/>
        <v>0</v>
      </c>
      <c r="DW10" s="96">
        <f t="shared" si="2"/>
        <v>226360</v>
      </c>
      <c r="DX10" s="96">
        <f t="shared" si="3"/>
        <v>226360</v>
      </c>
      <c r="EA10" s="672" t="s">
        <v>445</v>
      </c>
      <c r="EB10" s="672" t="s">
        <v>446</v>
      </c>
      <c r="EC10" s="672" t="s">
        <v>431</v>
      </c>
      <c r="ED10" s="672" t="s">
        <v>431</v>
      </c>
      <c r="EE10" s="672" t="s">
        <v>418</v>
      </c>
      <c r="EF10" s="680">
        <v>7298845</v>
      </c>
      <c r="EG10" s="296">
        <f t="shared" si="4"/>
        <v>7298.8450000000003</v>
      </c>
      <c r="EI10" s="672" t="s">
        <v>415</v>
      </c>
      <c r="EJ10" s="672" t="s">
        <v>438</v>
      </c>
      <c r="EK10" s="671" t="s">
        <v>416</v>
      </c>
      <c r="EL10" s="672" t="s">
        <v>417</v>
      </c>
      <c r="EM10" s="673">
        <v>0</v>
      </c>
      <c r="EN10" s="673">
        <v>226360000</v>
      </c>
      <c r="EO10" s="673">
        <v>226360000</v>
      </c>
      <c r="EP10" s="296">
        <f t="shared" si="5"/>
        <v>0</v>
      </c>
      <c r="EQ10" s="296">
        <f t="shared" si="6"/>
        <v>226360</v>
      </c>
      <c r="ER10" s="296">
        <f t="shared" si="7"/>
        <v>226360</v>
      </c>
      <c r="FA10" s="157">
        <f>SUM(FA3:FA9)</f>
        <v>266011.09199999995</v>
      </c>
      <c r="FD10" s="671" t="s">
        <v>415</v>
      </c>
      <c r="FE10" s="671" t="s">
        <v>438</v>
      </c>
      <c r="FF10" s="671" t="s">
        <v>441</v>
      </c>
      <c r="FG10" s="671" t="s">
        <v>267</v>
      </c>
      <c r="FH10" s="672" t="s">
        <v>418</v>
      </c>
      <c r="FI10" s="673">
        <v>0</v>
      </c>
      <c r="FJ10" s="673">
        <v>748257000</v>
      </c>
      <c r="FK10" s="673">
        <v>130472000</v>
      </c>
      <c r="FL10" s="96">
        <f t="shared" si="32"/>
        <v>0</v>
      </c>
      <c r="FM10" s="96">
        <f t="shared" si="33"/>
        <v>748257</v>
      </c>
      <c r="FN10" s="96">
        <f t="shared" si="34"/>
        <v>130472</v>
      </c>
      <c r="FV10" s="157">
        <f>SUM(FV3:FV9)</f>
        <v>546037.54400000011</v>
      </c>
      <c r="FX10" s="671" t="s">
        <v>415</v>
      </c>
      <c r="FY10" s="672" t="s">
        <v>438</v>
      </c>
      <c r="FZ10" s="671" t="s">
        <v>416</v>
      </c>
      <c r="GA10" s="672" t="s">
        <v>417</v>
      </c>
      <c r="GB10" s="673">
        <v>0</v>
      </c>
      <c r="GC10" s="673">
        <v>226360000</v>
      </c>
      <c r="GD10" s="673">
        <v>226360000</v>
      </c>
      <c r="GE10" s="296">
        <f t="shared" si="36"/>
        <v>0</v>
      </c>
      <c r="GF10" s="296">
        <f t="shared" si="37"/>
        <v>226360</v>
      </c>
      <c r="GG10" s="296">
        <f t="shared" si="38"/>
        <v>226360</v>
      </c>
      <c r="GJ10" s="185" t="s">
        <v>445</v>
      </c>
      <c r="GK10" s="185" t="s">
        <v>446</v>
      </c>
      <c r="GL10" s="185" t="s">
        <v>431</v>
      </c>
      <c r="GM10" s="185" t="s">
        <v>431</v>
      </c>
      <c r="GN10" s="138">
        <v>27119209</v>
      </c>
      <c r="GO10" s="96">
        <f t="shared" si="39"/>
        <v>27119.208999999999</v>
      </c>
      <c r="GR10" t="s">
        <v>415</v>
      </c>
      <c r="GS10" t="s">
        <v>438</v>
      </c>
      <c r="GT10" t="s">
        <v>441</v>
      </c>
      <c r="GU10" t="s">
        <v>267</v>
      </c>
      <c r="GV10" s="96">
        <v>0</v>
      </c>
      <c r="GW10" s="96">
        <v>748257000</v>
      </c>
      <c r="GX10" s="96">
        <v>411362000</v>
      </c>
      <c r="GY10" s="96">
        <f t="shared" si="40"/>
        <v>0</v>
      </c>
      <c r="GZ10" s="96">
        <f t="shared" si="41"/>
        <v>748257</v>
      </c>
      <c r="HA10" s="96">
        <f t="shared" si="42"/>
        <v>411362</v>
      </c>
      <c r="HD10" s="552" t="s">
        <v>423</v>
      </c>
      <c r="HE10" s="552" t="s">
        <v>326</v>
      </c>
      <c r="HF10" s="552" t="s">
        <v>470</v>
      </c>
      <c r="HG10" s="552" t="s">
        <v>603</v>
      </c>
      <c r="HH10" s="560">
        <v>436000000</v>
      </c>
      <c r="HI10" s="748">
        <f t="shared" si="43"/>
        <v>436000</v>
      </c>
      <c r="HK10" s="552" t="s">
        <v>415</v>
      </c>
      <c r="HL10" s="552" t="s">
        <v>438</v>
      </c>
      <c r="HM10" s="552" t="s">
        <v>658</v>
      </c>
      <c r="HN10" s="552" t="s">
        <v>659</v>
      </c>
      <c r="HO10" s="560">
        <v>0</v>
      </c>
      <c r="HP10" s="560">
        <v>18254593</v>
      </c>
      <c r="HQ10" s="560">
        <v>18254593</v>
      </c>
      <c r="HR10" s="748">
        <f t="shared" si="44"/>
        <v>0</v>
      </c>
      <c r="HS10" s="748">
        <f t="shared" si="45"/>
        <v>18254.593000000001</v>
      </c>
      <c r="HT10" s="748">
        <f t="shared" si="46"/>
        <v>18254.593000000001</v>
      </c>
    </row>
    <row r="11" spans="1:228" x14ac:dyDescent="0.25">
      <c r="A11" s="671" t="s">
        <v>419</v>
      </c>
      <c r="B11" s="672" t="s">
        <v>299</v>
      </c>
      <c r="C11" s="671" t="s">
        <v>421</v>
      </c>
      <c r="D11" s="672" t="s">
        <v>330</v>
      </c>
      <c r="E11" s="672" t="s">
        <v>418</v>
      </c>
      <c r="F11" s="673">
        <v>485936000</v>
      </c>
      <c r="G11" s="673">
        <v>0</v>
      </c>
      <c r="H11" s="673">
        <v>0</v>
      </c>
      <c r="I11" s="673">
        <f t="shared" si="8"/>
        <v>502943.75999999995</v>
      </c>
      <c r="J11" s="673">
        <f t="shared" si="9"/>
        <v>0</v>
      </c>
      <c r="K11" s="673">
        <f t="shared" si="10"/>
        <v>0</v>
      </c>
      <c r="M11" s="671" t="s">
        <v>419</v>
      </c>
      <c r="N11" s="672" t="s">
        <v>299</v>
      </c>
      <c r="O11" s="671" t="s">
        <v>422</v>
      </c>
      <c r="P11" s="672" t="s">
        <v>320</v>
      </c>
      <c r="Q11" s="673">
        <v>1920000</v>
      </c>
      <c r="R11" s="674">
        <f t="shared" si="11"/>
        <v>1987.1999999999998</v>
      </c>
      <c r="U11" s="671" t="s">
        <v>415</v>
      </c>
      <c r="V11" s="671" t="s">
        <v>438</v>
      </c>
      <c r="W11" s="671" t="s">
        <v>431</v>
      </c>
      <c r="X11" s="672" t="s">
        <v>431</v>
      </c>
      <c r="Y11" s="673">
        <v>0</v>
      </c>
      <c r="Z11" s="673">
        <v>0</v>
      </c>
      <c r="AA11" s="673">
        <v>0</v>
      </c>
      <c r="AB11" s="673">
        <f t="shared" si="12"/>
        <v>0</v>
      </c>
      <c r="AC11" s="673">
        <f t="shared" si="13"/>
        <v>0</v>
      </c>
      <c r="AD11" s="673">
        <f t="shared" si="14"/>
        <v>0</v>
      </c>
      <c r="AG11" s="675" t="s">
        <v>488</v>
      </c>
      <c r="AH11" s="675" t="s">
        <v>503</v>
      </c>
      <c r="AI11" s="675" t="s">
        <v>431</v>
      </c>
      <c r="AJ11" s="675" t="s">
        <v>431</v>
      </c>
      <c r="AK11" s="676">
        <v>1393000</v>
      </c>
      <c r="AL11" s="676">
        <f t="shared" si="15"/>
        <v>1441.7549999999999</v>
      </c>
      <c r="AO11" s="677" t="s">
        <v>415</v>
      </c>
      <c r="AP11" s="678" t="s">
        <v>438</v>
      </c>
      <c r="AQ11" s="677" t="s">
        <v>431</v>
      </c>
      <c r="AR11" s="678" t="s">
        <v>431</v>
      </c>
      <c r="AS11" s="679">
        <v>0</v>
      </c>
      <c r="AT11" s="679">
        <v>0</v>
      </c>
      <c r="AU11" s="679">
        <v>0</v>
      </c>
      <c r="AV11" s="679">
        <f t="shared" si="16"/>
        <v>0</v>
      </c>
      <c r="AW11" s="679">
        <f t="shared" si="17"/>
        <v>0</v>
      </c>
      <c r="AX11" s="679">
        <f t="shared" si="18"/>
        <v>0</v>
      </c>
      <c r="BI11" s="671" t="s">
        <v>415</v>
      </c>
      <c r="BJ11" s="672" t="s">
        <v>438</v>
      </c>
      <c r="BK11" s="671" t="s">
        <v>441</v>
      </c>
      <c r="BL11" s="672" t="s">
        <v>267</v>
      </c>
      <c r="BM11" s="673">
        <v>0</v>
      </c>
      <c r="BN11" s="673">
        <v>45972000</v>
      </c>
      <c r="BO11" s="673">
        <v>7800000</v>
      </c>
      <c r="BP11" s="96">
        <f t="shared" si="20"/>
        <v>0</v>
      </c>
      <c r="BQ11" s="96">
        <f t="shared" si="21"/>
        <v>47581.02</v>
      </c>
      <c r="BR11" s="96">
        <f t="shared" si="22"/>
        <v>8072.9999999999991</v>
      </c>
      <c r="BU11" s="672" t="s">
        <v>419</v>
      </c>
      <c r="BV11" s="672" t="s">
        <v>299</v>
      </c>
      <c r="BW11" s="672" t="s">
        <v>431</v>
      </c>
      <c r="BX11" s="672" t="s">
        <v>431</v>
      </c>
      <c r="BY11" s="673">
        <v>0</v>
      </c>
      <c r="BZ11" s="96">
        <f t="shared" si="23"/>
        <v>0</v>
      </c>
      <c r="CB11" s="672" t="s">
        <v>415</v>
      </c>
      <c r="CC11" s="672" t="s">
        <v>438</v>
      </c>
      <c r="CD11" s="672" t="s">
        <v>416</v>
      </c>
      <c r="CE11" s="672" t="s">
        <v>417</v>
      </c>
      <c r="CF11" s="673">
        <v>0</v>
      </c>
      <c r="CG11" s="673">
        <v>250360000</v>
      </c>
      <c r="CH11" s="673">
        <v>154360000</v>
      </c>
      <c r="CI11" s="296">
        <f t="shared" si="24"/>
        <v>0</v>
      </c>
      <c r="CJ11" s="296">
        <f t="shared" si="25"/>
        <v>259122.59999999998</v>
      </c>
      <c r="CK11" s="296">
        <f t="shared" si="26"/>
        <v>159762.59999999998</v>
      </c>
      <c r="CN11" t="s">
        <v>447</v>
      </c>
      <c r="CO11" t="s">
        <v>448</v>
      </c>
      <c r="CP11" t="s">
        <v>431</v>
      </c>
      <c r="CQ11" t="s">
        <v>431</v>
      </c>
      <c r="CR11" s="96">
        <v>4428639</v>
      </c>
      <c r="CS11" s="157">
        <f t="shared" si="27"/>
        <v>4583.6413649999995</v>
      </c>
      <c r="CV11" t="s">
        <v>415</v>
      </c>
      <c r="CW11" t="s">
        <v>438</v>
      </c>
      <c r="CX11" t="s">
        <v>441</v>
      </c>
      <c r="CY11" t="s">
        <v>267</v>
      </c>
      <c r="CZ11" s="96">
        <v>0</v>
      </c>
      <c r="DA11" s="96">
        <v>45972000</v>
      </c>
      <c r="DB11" s="96">
        <v>45972000</v>
      </c>
      <c r="DC11" s="96">
        <f t="shared" si="28"/>
        <v>0</v>
      </c>
      <c r="DD11" s="96">
        <f t="shared" si="29"/>
        <v>47581.02</v>
      </c>
      <c r="DE11" s="96">
        <f t="shared" si="30"/>
        <v>47581.02</v>
      </c>
      <c r="DL11" s="96"/>
      <c r="DM11" s="96"/>
      <c r="DO11" s="593" t="s">
        <v>415</v>
      </c>
      <c r="DP11" s="594" t="s">
        <v>438</v>
      </c>
      <c r="DQ11" s="594" t="s">
        <v>441</v>
      </c>
      <c r="DR11" s="594" t="s">
        <v>267</v>
      </c>
      <c r="DS11" s="676">
        <v>0</v>
      </c>
      <c r="DT11" s="676">
        <v>483572000</v>
      </c>
      <c r="DU11" s="676">
        <v>45972000</v>
      </c>
      <c r="DV11" s="96">
        <f t="shared" si="1"/>
        <v>0</v>
      </c>
      <c r="DW11" s="96">
        <f t="shared" si="2"/>
        <v>483572</v>
      </c>
      <c r="DX11" s="96">
        <f t="shared" si="3"/>
        <v>45972</v>
      </c>
      <c r="EA11" s="672" t="s">
        <v>447</v>
      </c>
      <c r="EB11" s="672" t="s">
        <v>448</v>
      </c>
      <c r="EC11" s="672" t="s">
        <v>431</v>
      </c>
      <c r="ED11" s="672" t="s">
        <v>431</v>
      </c>
      <c r="EE11" s="672" t="s">
        <v>418</v>
      </c>
      <c r="EF11" s="680">
        <v>4428639</v>
      </c>
      <c r="EG11" s="296">
        <f t="shared" si="4"/>
        <v>4428.6390000000001</v>
      </c>
      <c r="EI11" s="672" t="s">
        <v>415</v>
      </c>
      <c r="EJ11" s="672" t="s">
        <v>438</v>
      </c>
      <c r="EK11" s="671" t="s">
        <v>431</v>
      </c>
      <c r="EL11" s="672" t="s">
        <v>431</v>
      </c>
      <c r="EM11" s="673">
        <v>0</v>
      </c>
      <c r="EN11" s="673">
        <v>0</v>
      </c>
      <c r="EO11" s="673">
        <v>0</v>
      </c>
      <c r="EP11" s="296">
        <f t="shared" si="5"/>
        <v>0</v>
      </c>
      <c r="EQ11" s="296">
        <f t="shared" si="6"/>
        <v>0</v>
      </c>
      <c r="ER11" s="296">
        <f t="shared" si="7"/>
        <v>0</v>
      </c>
      <c r="FD11" s="671" t="s">
        <v>415</v>
      </c>
      <c r="FE11" s="671" t="s">
        <v>438</v>
      </c>
      <c r="FF11" s="671" t="s">
        <v>439</v>
      </c>
      <c r="FG11" s="671" t="s">
        <v>440</v>
      </c>
      <c r="FH11" s="672" t="s">
        <v>418</v>
      </c>
      <c r="FI11" s="673">
        <v>0</v>
      </c>
      <c r="FJ11" s="673">
        <v>50000000</v>
      </c>
      <c r="FK11" s="673">
        <v>50000000</v>
      </c>
      <c r="FL11" s="96">
        <f t="shared" si="32"/>
        <v>0</v>
      </c>
      <c r="FM11" s="96">
        <f t="shared" si="33"/>
        <v>50000</v>
      </c>
      <c r="FN11" s="96">
        <f t="shared" si="34"/>
        <v>50000</v>
      </c>
      <c r="FX11" s="671" t="s">
        <v>415</v>
      </c>
      <c r="FY11" s="672" t="s">
        <v>438</v>
      </c>
      <c r="FZ11" s="671" t="s">
        <v>431</v>
      </c>
      <c r="GA11" s="672" t="s">
        <v>431</v>
      </c>
      <c r="GB11" s="673">
        <v>0</v>
      </c>
      <c r="GC11" s="673">
        <v>0</v>
      </c>
      <c r="GD11" s="673">
        <v>0</v>
      </c>
      <c r="GE11" s="296">
        <f t="shared" si="36"/>
        <v>0</v>
      </c>
      <c r="GF11" s="296">
        <f t="shared" si="37"/>
        <v>0</v>
      </c>
      <c r="GG11" s="296">
        <f t="shared" si="38"/>
        <v>0</v>
      </c>
      <c r="GJ11" s="185" t="s">
        <v>447</v>
      </c>
      <c r="GK11" s="185" t="s">
        <v>448</v>
      </c>
      <c r="GL11" s="185" t="s">
        <v>431</v>
      </c>
      <c r="GM11" s="185" t="s">
        <v>431</v>
      </c>
      <c r="GN11" s="138">
        <v>8966431</v>
      </c>
      <c r="GO11" s="96">
        <f t="shared" si="39"/>
        <v>8966.4310000000005</v>
      </c>
      <c r="GR11" t="s">
        <v>415</v>
      </c>
      <c r="GS11" t="s">
        <v>438</v>
      </c>
      <c r="GT11" t="s">
        <v>658</v>
      </c>
      <c r="GU11" t="s">
        <v>659</v>
      </c>
      <c r="GV11" s="96">
        <v>0</v>
      </c>
      <c r="GW11" s="96">
        <v>18254593</v>
      </c>
      <c r="GX11" s="96">
        <v>14924593</v>
      </c>
      <c r="GY11" s="96">
        <f t="shared" si="40"/>
        <v>0</v>
      </c>
      <c r="GZ11" s="96">
        <f t="shared" si="41"/>
        <v>18254.593000000001</v>
      </c>
      <c r="HA11" s="96">
        <f t="shared" si="42"/>
        <v>14924.593000000001</v>
      </c>
      <c r="HD11" s="552" t="s">
        <v>423</v>
      </c>
      <c r="HE11" s="552" t="s">
        <v>326</v>
      </c>
      <c r="HF11" s="552" t="s">
        <v>481</v>
      </c>
      <c r="HG11" s="552" t="s">
        <v>471</v>
      </c>
      <c r="HH11" s="560">
        <v>380000000</v>
      </c>
      <c r="HI11" s="748">
        <f t="shared" si="43"/>
        <v>380000</v>
      </c>
      <c r="HK11" s="552" t="s">
        <v>415</v>
      </c>
      <c r="HL11" s="552" t="s">
        <v>438</v>
      </c>
      <c r="HM11" s="552" t="s">
        <v>439</v>
      </c>
      <c r="HN11" s="552" t="s">
        <v>440</v>
      </c>
      <c r="HO11" s="560">
        <v>0</v>
      </c>
      <c r="HP11" s="560">
        <v>102122500</v>
      </c>
      <c r="HQ11" s="560">
        <v>102122500</v>
      </c>
      <c r="HR11" s="748">
        <f t="shared" si="44"/>
        <v>0</v>
      </c>
      <c r="HS11" s="748">
        <f t="shared" si="45"/>
        <v>102122.5</v>
      </c>
      <c r="HT11" s="748">
        <f t="shared" si="46"/>
        <v>102122.5</v>
      </c>
    </row>
    <row r="12" spans="1:228" x14ac:dyDescent="0.25">
      <c r="A12" s="671" t="s">
        <v>419</v>
      </c>
      <c r="B12" s="672" t="s">
        <v>299</v>
      </c>
      <c r="C12" s="671" t="s">
        <v>422</v>
      </c>
      <c r="D12" s="672" t="s">
        <v>320</v>
      </c>
      <c r="E12" s="672" t="s">
        <v>418</v>
      </c>
      <c r="F12" s="673">
        <v>62726000</v>
      </c>
      <c r="G12" s="673">
        <v>0</v>
      </c>
      <c r="H12" s="673">
        <v>0</v>
      </c>
      <c r="I12" s="673">
        <f t="shared" si="8"/>
        <v>64921.409999999996</v>
      </c>
      <c r="J12" s="673">
        <f t="shared" si="9"/>
        <v>0</v>
      </c>
      <c r="K12" s="673">
        <f t="shared" si="10"/>
        <v>0</v>
      </c>
      <c r="M12" s="671" t="s">
        <v>419</v>
      </c>
      <c r="N12" s="672" t="s">
        <v>299</v>
      </c>
      <c r="O12" s="671" t="s">
        <v>431</v>
      </c>
      <c r="P12" s="672" t="s">
        <v>431</v>
      </c>
      <c r="Q12" s="673">
        <v>0</v>
      </c>
      <c r="R12" s="674">
        <f t="shared" si="11"/>
        <v>0</v>
      </c>
      <c r="U12" s="671" t="s">
        <v>419</v>
      </c>
      <c r="V12" s="671" t="s">
        <v>299</v>
      </c>
      <c r="W12" s="671" t="s">
        <v>420</v>
      </c>
      <c r="X12" s="672" t="s">
        <v>319</v>
      </c>
      <c r="Y12" s="673">
        <v>2086968000</v>
      </c>
      <c r="Z12" s="673">
        <v>0</v>
      </c>
      <c r="AA12" s="673">
        <v>0</v>
      </c>
      <c r="AB12" s="673">
        <f t="shared" si="12"/>
        <v>2160011.88</v>
      </c>
      <c r="AC12" s="673">
        <f t="shared" si="13"/>
        <v>0</v>
      </c>
      <c r="AD12" s="673">
        <f t="shared" si="14"/>
        <v>0</v>
      </c>
      <c r="AG12" s="675" t="s">
        <v>423</v>
      </c>
      <c r="AH12" s="675" t="s">
        <v>326</v>
      </c>
      <c r="AI12" s="675" t="s">
        <v>431</v>
      </c>
      <c r="AJ12" s="675" t="s">
        <v>431</v>
      </c>
      <c r="AK12" s="676">
        <v>0</v>
      </c>
      <c r="AL12" s="676">
        <f t="shared" si="15"/>
        <v>0</v>
      </c>
      <c r="AO12" s="677" t="s">
        <v>419</v>
      </c>
      <c r="AP12" s="678" t="s">
        <v>299</v>
      </c>
      <c r="AQ12" s="677" t="s">
        <v>420</v>
      </c>
      <c r="AR12" s="678" t="s">
        <v>319</v>
      </c>
      <c r="AS12" s="679">
        <v>2086968000</v>
      </c>
      <c r="AT12" s="679">
        <v>0</v>
      </c>
      <c r="AU12" s="679">
        <v>0</v>
      </c>
      <c r="AV12" s="679">
        <f t="shared" si="16"/>
        <v>2160011.88</v>
      </c>
      <c r="AW12" s="679">
        <f t="shared" si="17"/>
        <v>0</v>
      </c>
      <c r="AX12" s="679">
        <f t="shared" si="18"/>
        <v>0</v>
      </c>
      <c r="BI12" s="671" t="s">
        <v>415</v>
      </c>
      <c r="BJ12" s="672" t="s">
        <v>438</v>
      </c>
      <c r="BK12" s="671" t="s">
        <v>658</v>
      </c>
      <c r="BL12" s="672" t="s">
        <v>659</v>
      </c>
      <c r="BM12" s="673">
        <v>0</v>
      </c>
      <c r="BN12" s="673">
        <v>7069030</v>
      </c>
      <c r="BO12" s="673">
        <v>4218000</v>
      </c>
      <c r="BP12" s="96">
        <f t="shared" si="20"/>
        <v>0</v>
      </c>
      <c r="BQ12" s="96">
        <f t="shared" si="21"/>
        <v>7316.4460499999996</v>
      </c>
      <c r="BR12" s="96">
        <f t="shared" si="22"/>
        <v>4365.63</v>
      </c>
      <c r="BU12" s="672" t="s">
        <v>488</v>
      </c>
      <c r="BV12" s="672" t="s">
        <v>503</v>
      </c>
      <c r="BW12" s="672" t="s">
        <v>431</v>
      </c>
      <c r="BX12" s="672" t="s">
        <v>431</v>
      </c>
      <c r="BY12" s="673">
        <v>0</v>
      </c>
      <c r="BZ12" s="96">
        <f t="shared" si="23"/>
        <v>0</v>
      </c>
      <c r="CB12" s="672" t="s">
        <v>415</v>
      </c>
      <c r="CC12" s="672" t="s">
        <v>438</v>
      </c>
      <c r="CD12" s="672" t="s">
        <v>441</v>
      </c>
      <c r="CE12" s="672" t="s">
        <v>267</v>
      </c>
      <c r="CF12" s="673">
        <v>0</v>
      </c>
      <c r="CG12" s="673">
        <v>45972000</v>
      </c>
      <c r="CH12" s="673">
        <v>45972000</v>
      </c>
      <c r="CI12" s="296">
        <f t="shared" si="24"/>
        <v>0</v>
      </c>
      <c r="CJ12" s="296">
        <f t="shared" si="25"/>
        <v>47581.02</v>
      </c>
      <c r="CK12" s="296">
        <f t="shared" si="26"/>
        <v>47581.02</v>
      </c>
      <c r="CV12" t="s">
        <v>415</v>
      </c>
      <c r="CW12" t="s">
        <v>438</v>
      </c>
      <c r="CX12" t="s">
        <v>431</v>
      </c>
      <c r="CY12" t="s">
        <v>431</v>
      </c>
      <c r="CZ12" s="96">
        <v>0</v>
      </c>
      <c r="DA12" s="96">
        <v>0</v>
      </c>
      <c r="DB12" s="96">
        <v>0</v>
      </c>
      <c r="DC12" s="96">
        <f t="shared" si="28"/>
        <v>0</v>
      </c>
      <c r="DD12" s="96">
        <f t="shared" si="29"/>
        <v>0</v>
      </c>
      <c r="DE12" s="96">
        <f t="shared" si="30"/>
        <v>0</v>
      </c>
      <c r="DO12" s="593" t="s">
        <v>415</v>
      </c>
      <c r="DP12" s="594" t="s">
        <v>438</v>
      </c>
      <c r="DQ12" s="594" t="s">
        <v>431</v>
      </c>
      <c r="DR12" s="594" t="s">
        <v>431</v>
      </c>
      <c r="DS12" s="676">
        <v>0</v>
      </c>
      <c r="DT12" s="676">
        <v>0</v>
      </c>
      <c r="DU12" s="676">
        <v>0</v>
      </c>
      <c r="DV12" s="96">
        <f t="shared" si="1"/>
        <v>0</v>
      </c>
      <c r="DW12" s="96">
        <f t="shared" si="2"/>
        <v>0</v>
      </c>
      <c r="DX12" s="96">
        <f t="shared" si="3"/>
        <v>0</v>
      </c>
      <c r="EG12" s="682">
        <f>SUM(EG3:EG11)</f>
        <v>400455.49000000005</v>
      </c>
      <c r="EI12" s="672" t="s">
        <v>415</v>
      </c>
      <c r="EJ12" s="672" t="s">
        <v>438</v>
      </c>
      <c r="EK12" s="671" t="s">
        <v>441</v>
      </c>
      <c r="EL12" s="672" t="s">
        <v>267</v>
      </c>
      <c r="EM12" s="673">
        <v>0</v>
      </c>
      <c r="EN12" s="673">
        <v>748257000</v>
      </c>
      <c r="EO12" s="673">
        <v>97472000</v>
      </c>
      <c r="EP12" s="296">
        <f t="shared" si="5"/>
        <v>0</v>
      </c>
      <c r="EQ12" s="296">
        <f t="shared" si="6"/>
        <v>748257</v>
      </c>
      <c r="ER12" s="296">
        <f t="shared" si="7"/>
        <v>97472</v>
      </c>
      <c r="FD12" s="671" t="s">
        <v>415</v>
      </c>
      <c r="FE12" s="671" t="s">
        <v>438</v>
      </c>
      <c r="FF12" s="671" t="s">
        <v>600</v>
      </c>
      <c r="FG12" s="671" t="s">
        <v>322</v>
      </c>
      <c r="FH12" s="672" t="s">
        <v>418</v>
      </c>
      <c r="FI12" s="673">
        <v>0</v>
      </c>
      <c r="FJ12" s="673">
        <v>0</v>
      </c>
      <c r="FK12" s="673">
        <v>0</v>
      </c>
      <c r="FL12" s="96">
        <f t="shared" si="32"/>
        <v>0</v>
      </c>
      <c r="FM12" s="96">
        <f t="shared" si="33"/>
        <v>0</v>
      </c>
      <c r="FN12" s="96">
        <f t="shared" si="34"/>
        <v>0</v>
      </c>
      <c r="FX12" s="671" t="s">
        <v>415</v>
      </c>
      <c r="FY12" s="672" t="s">
        <v>438</v>
      </c>
      <c r="FZ12" s="671" t="s">
        <v>441</v>
      </c>
      <c r="GA12" s="672" t="s">
        <v>267</v>
      </c>
      <c r="GB12" s="673">
        <v>0</v>
      </c>
      <c r="GC12" s="673">
        <v>330412000</v>
      </c>
      <c r="GD12" s="673">
        <v>754257000</v>
      </c>
      <c r="GE12" s="296">
        <f t="shared" si="36"/>
        <v>0</v>
      </c>
      <c r="GF12" s="296">
        <f t="shared" si="37"/>
        <v>330412</v>
      </c>
      <c r="GG12" s="296">
        <f t="shared" si="38"/>
        <v>754257</v>
      </c>
      <c r="GJ12" s="185" t="s">
        <v>511</v>
      </c>
      <c r="GK12" s="185" t="s">
        <v>514</v>
      </c>
      <c r="GL12" s="185" t="s">
        <v>431</v>
      </c>
      <c r="GM12" s="185" t="s">
        <v>431</v>
      </c>
      <c r="GN12" s="138">
        <v>132839460</v>
      </c>
      <c r="GO12" s="96">
        <f t="shared" si="39"/>
        <v>132839.46</v>
      </c>
      <c r="GR12" t="s">
        <v>415</v>
      </c>
      <c r="GS12" t="s">
        <v>438</v>
      </c>
      <c r="GT12" t="s">
        <v>439</v>
      </c>
      <c r="GU12" t="s">
        <v>440</v>
      </c>
      <c r="GV12" s="96">
        <v>0</v>
      </c>
      <c r="GW12" s="96">
        <v>50000000</v>
      </c>
      <c r="GX12" s="96">
        <v>50000000</v>
      </c>
      <c r="GY12" s="96">
        <f t="shared" si="40"/>
        <v>0</v>
      </c>
      <c r="GZ12" s="96">
        <f t="shared" si="41"/>
        <v>50000</v>
      </c>
      <c r="HA12" s="96">
        <f t="shared" si="42"/>
        <v>50000</v>
      </c>
      <c r="HD12" s="552" t="s">
        <v>423</v>
      </c>
      <c r="HE12" s="552" t="s">
        <v>326</v>
      </c>
      <c r="HF12" s="552" t="s">
        <v>480</v>
      </c>
      <c r="HG12" s="552" t="s">
        <v>604</v>
      </c>
      <c r="HH12" s="560">
        <v>105916624</v>
      </c>
      <c r="HI12" s="748">
        <f t="shared" si="43"/>
        <v>105916.624</v>
      </c>
      <c r="HK12" s="552" t="s">
        <v>415</v>
      </c>
      <c r="HL12" s="552" t="s">
        <v>438</v>
      </c>
      <c r="HM12" s="552" t="s">
        <v>600</v>
      </c>
      <c r="HN12" s="552" t="s">
        <v>322</v>
      </c>
      <c r="HO12" s="560">
        <v>0</v>
      </c>
      <c r="HP12" s="560">
        <v>0</v>
      </c>
      <c r="HQ12" s="560">
        <v>0</v>
      </c>
      <c r="HR12" s="748">
        <f t="shared" si="44"/>
        <v>0</v>
      </c>
      <c r="HS12" s="748">
        <f t="shared" si="45"/>
        <v>0</v>
      </c>
      <c r="HT12" s="748">
        <f t="shared" si="46"/>
        <v>0</v>
      </c>
    </row>
    <row r="13" spans="1:228" x14ac:dyDescent="0.25">
      <c r="A13" s="671" t="s">
        <v>419</v>
      </c>
      <c r="B13" s="672" t="s">
        <v>299</v>
      </c>
      <c r="C13" s="671" t="s">
        <v>443</v>
      </c>
      <c r="D13" s="672" t="s">
        <v>322</v>
      </c>
      <c r="E13" s="672" t="s">
        <v>418</v>
      </c>
      <c r="F13" s="673">
        <v>60788000</v>
      </c>
      <c r="G13" s="673">
        <v>0</v>
      </c>
      <c r="H13" s="673">
        <v>0</v>
      </c>
      <c r="I13" s="673">
        <f t="shared" si="8"/>
        <v>62915.579999999994</v>
      </c>
      <c r="J13" s="673">
        <f t="shared" si="9"/>
        <v>0</v>
      </c>
      <c r="K13" s="673">
        <f t="shared" si="10"/>
        <v>0</v>
      </c>
      <c r="M13" s="671" t="s">
        <v>488</v>
      </c>
      <c r="N13" s="672" t="s">
        <v>503</v>
      </c>
      <c r="O13" s="671" t="s">
        <v>431</v>
      </c>
      <c r="P13" s="672" t="s">
        <v>431</v>
      </c>
      <c r="Q13" s="673">
        <v>5688000</v>
      </c>
      <c r="R13" s="674">
        <f t="shared" si="11"/>
        <v>5887.08</v>
      </c>
      <c r="U13" s="671" t="s">
        <v>419</v>
      </c>
      <c r="V13" s="671" t="s">
        <v>299</v>
      </c>
      <c r="W13" s="671" t="s">
        <v>421</v>
      </c>
      <c r="X13" s="672" t="s">
        <v>330</v>
      </c>
      <c r="Y13" s="673">
        <v>485936000</v>
      </c>
      <c r="Z13" s="673">
        <v>0</v>
      </c>
      <c r="AA13" s="673">
        <v>0</v>
      </c>
      <c r="AB13" s="673">
        <f t="shared" si="12"/>
        <v>502943.75999999995</v>
      </c>
      <c r="AC13" s="673">
        <f t="shared" si="13"/>
        <v>0</v>
      </c>
      <c r="AD13" s="673">
        <f t="shared" si="14"/>
        <v>0</v>
      </c>
      <c r="AG13" s="675" t="s">
        <v>423</v>
      </c>
      <c r="AH13" s="675" t="s">
        <v>326</v>
      </c>
      <c r="AI13" s="675" t="s">
        <v>431</v>
      </c>
      <c r="AJ13" s="675" t="s">
        <v>431</v>
      </c>
      <c r="AK13" s="676">
        <v>0</v>
      </c>
      <c r="AL13" s="676">
        <f t="shared" si="15"/>
        <v>0</v>
      </c>
      <c r="AO13" s="677" t="s">
        <v>419</v>
      </c>
      <c r="AP13" s="678" t="s">
        <v>299</v>
      </c>
      <c r="AQ13" s="677" t="s">
        <v>421</v>
      </c>
      <c r="AR13" s="678" t="s">
        <v>330</v>
      </c>
      <c r="AS13" s="679">
        <v>485936000</v>
      </c>
      <c r="AT13" s="679">
        <v>0</v>
      </c>
      <c r="AU13" s="679">
        <v>0</v>
      </c>
      <c r="AV13" s="679">
        <f t="shared" si="16"/>
        <v>502943.75999999995</v>
      </c>
      <c r="AW13" s="679">
        <f t="shared" si="17"/>
        <v>0</v>
      </c>
      <c r="AX13" s="679">
        <f t="shared" si="18"/>
        <v>0</v>
      </c>
      <c r="BI13" s="671" t="s">
        <v>419</v>
      </c>
      <c r="BJ13" s="672" t="s">
        <v>299</v>
      </c>
      <c r="BK13" s="671" t="s">
        <v>420</v>
      </c>
      <c r="BL13" s="672" t="s">
        <v>319</v>
      </c>
      <c r="BM13" s="673">
        <v>2086968000</v>
      </c>
      <c r="BN13" s="673">
        <v>0</v>
      </c>
      <c r="BO13" s="673">
        <v>0</v>
      </c>
      <c r="BP13" s="96">
        <f t="shared" si="20"/>
        <v>2160011.88</v>
      </c>
      <c r="BQ13" s="96">
        <f t="shared" si="21"/>
        <v>0</v>
      </c>
      <c r="BR13" s="96">
        <f t="shared" si="22"/>
        <v>0</v>
      </c>
      <c r="BU13" s="672" t="s">
        <v>423</v>
      </c>
      <c r="BV13" s="672" t="s">
        <v>326</v>
      </c>
      <c r="BW13" s="672" t="s">
        <v>431</v>
      </c>
      <c r="BX13" s="672" t="s">
        <v>431</v>
      </c>
      <c r="BY13" s="673">
        <v>0</v>
      </c>
      <c r="BZ13" s="96">
        <f t="shared" si="23"/>
        <v>0</v>
      </c>
      <c r="CB13" s="672" t="s">
        <v>415</v>
      </c>
      <c r="CC13" s="672" t="s">
        <v>438</v>
      </c>
      <c r="CD13" s="672" t="s">
        <v>431</v>
      </c>
      <c r="CE13" s="672" t="s">
        <v>431</v>
      </c>
      <c r="CF13" s="673">
        <v>0</v>
      </c>
      <c r="CG13" s="673">
        <v>0</v>
      </c>
      <c r="CH13" s="673">
        <v>0</v>
      </c>
      <c r="CI13" s="296">
        <f t="shared" si="24"/>
        <v>0</v>
      </c>
      <c r="CJ13" s="296">
        <f t="shared" si="25"/>
        <v>0</v>
      </c>
      <c r="CK13" s="296">
        <f t="shared" si="26"/>
        <v>0</v>
      </c>
      <c r="CV13" t="s">
        <v>415</v>
      </c>
      <c r="CW13" t="s">
        <v>438</v>
      </c>
      <c r="CX13" t="s">
        <v>416</v>
      </c>
      <c r="CY13" t="s">
        <v>417</v>
      </c>
      <c r="CZ13" s="96">
        <v>0</v>
      </c>
      <c r="DA13" s="96">
        <v>226360000</v>
      </c>
      <c r="DB13" s="96">
        <v>226360000</v>
      </c>
      <c r="DC13" s="96">
        <f t="shared" si="28"/>
        <v>0</v>
      </c>
      <c r="DD13" s="96">
        <f t="shared" si="29"/>
        <v>234282.59999999998</v>
      </c>
      <c r="DE13" s="96">
        <f t="shared" si="30"/>
        <v>234282.59999999998</v>
      </c>
      <c r="DO13" s="593" t="s">
        <v>415</v>
      </c>
      <c r="DP13" s="594" t="s">
        <v>438</v>
      </c>
      <c r="DQ13" s="594" t="s">
        <v>658</v>
      </c>
      <c r="DR13" s="594" t="s">
        <v>659</v>
      </c>
      <c r="DS13" s="676">
        <v>0</v>
      </c>
      <c r="DT13" s="676">
        <v>8264593</v>
      </c>
      <c r="DU13" s="676">
        <v>8264593</v>
      </c>
      <c r="DV13" s="96">
        <f t="shared" si="1"/>
        <v>0</v>
      </c>
      <c r="DW13" s="96">
        <f t="shared" si="2"/>
        <v>8264.5930000000008</v>
      </c>
      <c r="DX13" s="96">
        <f t="shared" si="3"/>
        <v>8264.5930000000008</v>
      </c>
      <c r="EI13" s="672" t="s">
        <v>415</v>
      </c>
      <c r="EJ13" s="672" t="s">
        <v>438</v>
      </c>
      <c r="EK13" s="671" t="s">
        <v>658</v>
      </c>
      <c r="EL13" s="672" t="s">
        <v>659</v>
      </c>
      <c r="EM13" s="673">
        <v>0</v>
      </c>
      <c r="EN13" s="673">
        <v>41564593</v>
      </c>
      <c r="EO13" s="673">
        <v>8264593</v>
      </c>
      <c r="EP13" s="296">
        <f t="shared" si="5"/>
        <v>0</v>
      </c>
      <c r="EQ13" s="296">
        <f t="shared" si="6"/>
        <v>41564.593000000001</v>
      </c>
      <c r="ER13" s="296">
        <f t="shared" si="7"/>
        <v>8264.5930000000008</v>
      </c>
      <c r="FD13" s="671" t="s">
        <v>415</v>
      </c>
      <c r="FE13" s="671" t="s">
        <v>438</v>
      </c>
      <c r="FF13" s="671" t="s">
        <v>431</v>
      </c>
      <c r="FG13" s="671" t="s">
        <v>431</v>
      </c>
      <c r="FH13" s="672" t="s">
        <v>418</v>
      </c>
      <c r="FI13" s="673">
        <v>0</v>
      </c>
      <c r="FJ13" s="673">
        <v>0</v>
      </c>
      <c r="FK13" s="673">
        <v>0</v>
      </c>
      <c r="FL13" s="96">
        <f t="shared" si="32"/>
        <v>0</v>
      </c>
      <c r="FM13" s="96">
        <f t="shared" si="33"/>
        <v>0</v>
      </c>
      <c r="FN13" s="96">
        <f t="shared" si="34"/>
        <v>0</v>
      </c>
      <c r="FV13" s="686"/>
      <c r="FX13" s="671" t="s">
        <v>415</v>
      </c>
      <c r="FY13" s="672" t="s">
        <v>438</v>
      </c>
      <c r="FZ13" s="671" t="s">
        <v>439</v>
      </c>
      <c r="GA13" s="672" t="s">
        <v>440</v>
      </c>
      <c r="GB13" s="673">
        <v>0</v>
      </c>
      <c r="GC13" s="673">
        <v>50000000</v>
      </c>
      <c r="GD13" s="673">
        <v>50000000</v>
      </c>
      <c r="GE13" s="296">
        <f t="shared" si="36"/>
        <v>0</v>
      </c>
      <c r="GF13" s="296">
        <f t="shared" si="37"/>
        <v>50000</v>
      </c>
      <c r="GG13" s="296">
        <f>+GD13/$GE$1*$GF$1</f>
        <v>50000</v>
      </c>
      <c r="GR13" t="s">
        <v>415</v>
      </c>
      <c r="GS13" t="s">
        <v>438</v>
      </c>
      <c r="GT13" t="s">
        <v>600</v>
      </c>
      <c r="GU13" t="s">
        <v>322</v>
      </c>
      <c r="GV13" s="96">
        <v>0</v>
      </c>
      <c r="GW13" s="96">
        <v>0</v>
      </c>
      <c r="GX13" s="96">
        <v>0</v>
      </c>
      <c r="GY13" s="96">
        <f t="shared" si="40"/>
        <v>0</v>
      </c>
      <c r="GZ13" s="96">
        <f t="shared" si="41"/>
        <v>0</v>
      </c>
      <c r="HA13" s="96">
        <f t="shared" si="42"/>
        <v>0</v>
      </c>
      <c r="HD13" s="552" t="s">
        <v>445</v>
      </c>
      <c r="HE13" s="552" t="s">
        <v>446</v>
      </c>
      <c r="HF13" s="552" t="s">
        <v>431</v>
      </c>
      <c r="HG13" s="552" t="s">
        <v>431</v>
      </c>
      <c r="HH13" s="560">
        <v>240422709</v>
      </c>
      <c r="HI13" s="748">
        <f t="shared" si="43"/>
        <v>240422.709</v>
      </c>
      <c r="HK13" s="552" t="s">
        <v>415</v>
      </c>
      <c r="HL13" s="552" t="s">
        <v>438</v>
      </c>
      <c r="HM13" s="552" t="s">
        <v>416</v>
      </c>
      <c r="HN13" s="552" t="s">
        <v>417</v>
      </c>
      <c r="HO13" s="560">
        <v>0</v>
      </c>
      <c r="HP13" s="560">
        <v>226360000</v>
      </c>
      <c r="HQ13" s="560">
        <v>226360000</v>
      </c>
      <c r="HR13" s="748">
        <f t="shared" si="44"/>
        <v>0</v>
      </c>
      <c r="HS13" s="748">
        <f t="shared" si="45"/>
        <v>226360</v>
      </c>
      <c r="HT13" s="748">
        <f t="shared" si="46"/>
        <v>226360</v>
      </c>
    </row>
    <row r="14" spans="1:228" x14ac:dyDescent="0.25">
      <c r="A14" s="671" t="s">
        <v>419</v>
      </c>
      <c r="B14" s="672" t="s">
        <v>299</v>
      </c>
      <c r="C14" s="671" t="s">
        <v>422</v>
      </c>
      <c r="D14" s="672" t="s">
        <v>320</v>
      </c>
      <c r="E14" s="672" t="s">
        <v>418</v>
      </c>
      <c r="F14" s="673">
        <v>0</v>
      </c>
      <c r="G14" s="673">
        <v>47880000</v>
      </c>
      <c r="H14" s="673">
        <v>1920000</v>
      </c>
      <c r="I14" s="673">
        <f t="shared" si="8"/>
        <v>0</v>
      </c>
      <c r="J14" s="673">
        <f t="shared" si="9"/>
        <v>49555.799999999996</v>
      </c>
      <c r="K14" s="673">
        <f t="shared" si="10"/>
        <v>1987.1999999999998</v>
      </c>
      <c r="M14" s="671" t="s">
        <v>423</v>
      </c>
      <c r="N14" s="672" t="s">
        <v>326</v>
      </c>
      <c r="O14" s="671" t="s">
        <v>480</v>
      </c>
      <c r="P14" s="672" t="s">
        <v>604</v>
      </c>
      <c r="Q14" s="673">
        <v>79200000</v>
      </c>
      <c r="R14" s="674">
        <f t="shared" si="11"/>
        <v>81972</v>
      </c>
      <c r="U14" s="671" t="s">
        <v>419</v>
      </c>
      <c r="V14" s="671" t="s">
        <v>299</v>
      </c>
      <c r="W14" s="671" t="s">
        <v>422</v>
      </c>
      <c r="X14" s="672" t="s">
        <v>320</v>
      </c>
      <c r="Y14" s="673">
        <v>62726000</v>
      </c>
      <c r="Z14" s="673">
        <v>0</v>
      </c>
      <c r="AA14" s="673">
        <v>0</v>
      </c>
      <c r="AB14" s="673">
        <f t="shared" si="12"/>
        <v>64921.409999999996</v>
      </c>
      <c r="AC14" s="673">
        <f t="shared" si="13"/>
        <v>0</v>
      </c>
      <c r="AD14" s="673">
        <f t="shared" si="14"/>
        <v>0</v>
      </c>
      <c r="AG14" s="675" t="s">
        <v>423</v>
      </c>
      <c r="AH14" s="675" t="s">
        <v>326</v>
      </c>
      <c r="AI14" s="675" t="s">
        <v>480</v>
      </c>
      <c r="AJ14" s="675" t="s">
        <v>604</v>
      </c>
      <c r="AK14" s="676">
        <v>70000000</v>
      </c>
      <c r="AL14" s="676">
        <f t="shared" si="15"/>
        <v>72450</v>
      </c>
      <c r="AO14" s="677" t="s">
        <v>419</v>
      </c>
      <c r="AP14" s="678" t="s">
        <v>299</v>
      </c>
      <c r="AQ14" s="677" t="s">
        <v>422</v>
      </c>
      <c r="AR14" s="678" t="s">
        <v>320</v>
      </c>
      <c r="AS14" s="679">
        <v>62726000</v>
      </c>
      <c r="AT14" s="679">
        <v>0</v>
      </c>
      <c r="AU14" s="679">
        <v>0</v>
      </c>
      <c r="AV14" s="679">
        <f t="shared" si="16"/>
        <v>64921.409999999996</v>
      </c>
      <c r="AW14" s="679">
        <f t="shared" si="17"/>
        <v>0</v>
      </c>
      <c r="AX14" s="679">
        <f t="shared" si="18"/>
        <v>0</v>
      </c>
      <c r="BI14" s="671" t="s">
        <v>419</v>
      </c>
      <c r="BJ14" s="672" t="s">
        <v>299</v>
      </c>
      <c r="BK14" s="671" t="s">
        <v>421</v>
      </c>
      <c r="BL14" s="672" t="s">
        <v>330</v>
      </c>
      <c r="BM14" s="673">
        <v>485936000</v>
      </c>
      <c r="BN14" s="673">
        <v>0</v>
      </c>
      <c r="BO14" s="673">
        <v>0</v>
      </c>
      <c r="BP14" s="96">
        <f t="shared" si="20"/>
        <v>502943.75999999995</v>
      </c>
      <c r="BQ14" s="96">
        <f t="shared" si="21"/>
        <v>0</v>
      </c>
      <c r="BR14" s="96">
        <f t="shared" si="22"/>
        <v>0</v>
      </c>
      <c r="BU14" s="672" t="s">
        <v>423</v>
      </c>
      <c r="BV14" s="672" t="s">
        <v>326</v>
      </c>
      <c r="BW14" s="672" t="s">
        <v>431</v>
      </c>
      <c r="BX14" s="672" t="s">
        <v>431</v>
      </c>
      <c r="BY14" s="673">
        <v>0</v>
      </c>
      <c r="BZ14" s="96">
        <f t="shared" si="23"/>
        <v>0</v>
      </c>
      <c r="CB14" s="672" t="s">
        <v>419</v>
      </c>
      <c r="CC14" s="672" t="s">
        <v>299</v>
      </c>
      <c r="CD14" s="672" t="s">
        <v>420</v>
      </c>
      <c r="CE14" s="672" t="s">
        <v>319</v>
      </c>
      <c r="CF14" s="673">
        <v>2086968000</v>
      </c>
      <c r="CG14" s="673">
        <v>0</v>
      </c>
      <c r="CH14" s="673">
        <v>0</v>
      </c>
      <c r="CI14" s="296">
        <f t="shared" si="24"/>
        <v>2160011.88</v>
      </c>
      <c r="CJ14" s="296">
        <f t="shared" si="25"/>
        <v>0</v>
      </c>
      <c r="CK14" s="296">
        <f t="shared" si="26"/>
        <v>0</v>
      </c>
      <c r="CV14" t="s">
        <v>419</v>
      </c>
      <c r="CW14" t="s">
        <v>299</v>
      </c>
      <c r="CX14" t="s">
        <v>420</v>
      </c>
      <c r="CY14" t="s">
        <v>319</v>
      </c>
      <c r="CZ14" s="96">
        <v>2086968000</v>
      </c>
      <c r="DA14" s="96">
        <v>0</v>
      </c>
      <c r="DB14" s="96">
        <v>0</v>
      </c>
      <c r="DC14" s="96">
        <f t="shared" si="28"/>
        <v>2160011.88</v>
      </c>
      <c r="DD14" s="96">
        <f t="shared" si="29"/>
        <v>0</v>
      </c>
      <c r="DE14" s="96">
        <f t="shared" si="30"/>
        <v>0</v>
      </c>
      <c r="DO14" s="593" t="s">
        <v>419</v>
      </c>
      <c r="DP14" s="594" t="s">
        <v>299</v>
      </c>
      <c r="DQ14" s="594" t="s">
        <v>420</v>
      </c>
      <c r="DR14" s="594" t="s">
        <v>319</v>
      </c>
      <c r="DS14" s="676">
        <v>2086968000</v>
      </c>
      <c r="DT14" s="676">
        <v>0</v>
      </c>
      <c r="DU14" s="676">
        <v>0</v>
      </c>
      <c r="DV14" s="96">
        <f t="shared" si="1"/>
        <v>2086968</v>
      </c>
      <c r="DW14" s="96">
        <f t="shared" si="2"/>
        <v>0</v>
      </c>
      <c r="DX14" s="96">
        <f t="shared" si="3"/>
        <v>0</v>
      </c>
      <c r="EI14" s="672" t="s">
        <v>415</v>
      </c>
      <c r="EJ14" s="672" t="s">
        <v>438</v>
      </c>
      <c r="EK14" s="671" t="s">
        <v>439</v>
      </c>
      <c r="EL14" s="672" t="s">
        <v>440</v>
      </c>
      <c r="EM14" s="673">
        <v>0</v>
      </c>
      <c r="EN14" s="673">
        <v>50000000</v>
      </c>
      <c r="EO14" s="673">
        <v>0</v>
      </c>
      <c r="EP14" s="296">
        <f t="shared" si="5"/>
        <v>0</v>
      </c>
      <c r="EQ14" s="296">
        <f t="shared" si="6"/>
        <v>50000</v>
      </c>
      <c r="ER14" s="296">
        <f t="shared" si="7"/>
        <v>0</v>
      </c>
      <c r="FD14" s="671" t="s">
        <v>415</v>
      </c>
      <c r="FE14" s="671" t="s">
        <v>438</v>
      </c>
      <c r="FF14" s="671" t="s">
        <v>416</v>
      </c>
      <c r="FG14" s="671" t="s">
        <v>417</v>
      </c>
      <c r="FH14" s="672" t="s">
        <v>418</v>
      </c>
      <c r="FI14" s="673">
        <v>0</v>
      </c>
      <c r="FJ14" s="673">
        <v>226360000</v>
      </c>
      <c r="FK14" s="673">
        <v>226360000</v>
      </c>
      <c r="FL14" s="96">
        <f t="shared" si="32"/>
        <v>0</v>
      </c>
      <c r="FM14" s="96">
        <f t="shared" si="33"/>
        <v>226360</v>
      </c>
      <c r="FN14" s="96">
        <f t="shared" si="34"/>
        <v>226360</v>
      </c>
      <c r="FX14" s="671" t="s">
        <v>415</v>
      </c>
      <c r="FY14" s="672" t="s">
        <v>438</v>
      </c>
      <c r="FZ14" s="671" t="s">
        <v>658</v>
      </c>
      <c r="GA14" s="672" t="s">
        <v>659</v>
      </c>
      <c r="GB14" s="673">
        <v>0</v>
      </c>
      <c r="GC14" s="673">
        <v>8264593</v>
      </c>
      <c r="GD14" s="673">
        <v>24914593</v>
      </c>
      <c r="GE14" s="296">
        <f t="shared" si="36"/>
        <v>0</v>
      </c>
      <c r="GF14" s="296">
        <f t="shared" si="37"/>
        <v>8264.5930000000008</v>
      </c>
      <c r="GG14" s="296">
        <f t="shared" si="38"/>
        <v>24914.593000000001</v>
      </c>
      <c r="GR14" t="s">
        <v>415</v>
      </c>
      <c r="GS14" t="s">
        <v>438</v>
      </c>
      <c r="GT14" t="s">
        <v>416</v>
      </c>
      <c r="GU14" t="s">
        <v>417</v>
      </c>
      <c r="GV14" s="96">
        <v>0</v>
      </c>
      <c r="GW14" s="96">
        <v>226360000</v>
      </c>
      <c r="GX14" s="96">
        <v>226360000</v>
      </c>
      <c r="GY14" s="96">
        <f t="shared" si="40"/>
        <v>0</v>
      </c>
      <c r="GZ14" s="96">
        <f t="shared" si="41"/>
        <v>226360</v>
      </c>
      <c r="HA14" s="96">
        <f t="shared" si="42"/>
        <v>226360</v>
      </c>
      <c r="HD14" s="552" t="s">
        <v>447</v>
      </c>
      <c r="HE14" s="552" t="s">
        <v>448</v>
      </c>
      <c r="HF14" s="552" t="s">
        <v>431</v>
      </c>
      <c r="HG14" s="552" t="s">
        <v>431</v>
      </c>
      <c r="HH14" s="560">
        <v>48602191</v>
      </c>
      <c r="HI14" s="748">
        <f t="shared" si="43"/>
        <v>48602.190999999999</v>
      </c>
      <c r="HK14" s="552" t="s">
        <v>415</v>
      </c>
      <c r="HL14" s="552" t="s">
        <v>438</v>
      </c>
      <c r="HM14" s="552" t="s">
        <v>431</v>
      </c>
      <c r="HN14" s="552" t="s">
        <v>431</v>
      </c>
      <c r="HO14" s="560">
        <v>0</v>
      </c>
      <c r="HP14" s="560">
        <v>0</v>
      </c>
      <c r="HQ14" s="560">
        <v>0</v>
      </c>
      <c r="HR14" s="748">
        <f t="shared" si="44"/>
        <v>0</v>
      </c>
      <c r="HS14" s="748">
        <f t="shared" si="45"/>
        <v>0</v>
      </c>
      <c r="HT14" s="748">
        <f t="shared" si="46"/>
        <v>0</v>
      </c>
    </row>
    <row r="15" spans="1:228" x14ac:dyDescent="0.25">
      <c r="A15" s="671" t="s">
        <v>419</v>
      </c>
      <c r="B15" s="672" t="s">
        <v>299</v>
      </c>
      <c r="C15" s="671" t="s">
        <v>420</v>
      </c>
      <c r="D15" s="672" t="s">
        <v>319</v>
      </c>
      <c r="E15" s="672" t="s">
        <v>418</v>
      </c>
      <c r="F15" s="673">
        <v>0</v>
      </c>
      <c r="G15" s="673">
        <v>16978585</v>
      </c>
      <c r="H15" s="673">
        <v>11633585</v>
      </c>
      <c r="I15" s="673">
        <f t="shared" si="8"/>
        <v>0</v>
      </c>
      <c r="J15" s="673">
        <f t="shared" si="9"/>
        <v>17572.835474999996</v>
      </c>
      <c r="K15" s="673">
        <f t="shared" si="10"/>
        <v>12040.760474999997</v>
      </c>
      <c r="M15" s="671" t="s">
        <v>423</v>
      </c>
      <c r="N15" s="672" t="s">
        <v>326</v>
      </c>
      <c r="O15" s="671" t="s">
        <v>601</v>
      </c>
      <c r="P15" s="672" t="s">
        <v>602</v>
      </c>
      <c r="Q15" s="673">
        <v>780000</v>
      </c>
      <c r="R15" s="674">
        <f t="shared" si="11"/>
        <v>807.3</v>
      </c>
      <c r="U15" s="671" t="s">
        <v>419</v>
      </c>
      <c r="V15" s="671" t="s">
        <v>299</v>
      </c>
      <c r="W15" s="671" t="s">
        <v>443</v>
      </c>
      <c r="X15" s="672" t="s">
        <v>322</v>
      </c>
      <c r="Y15" s="673">
        <v>60788000</v>
      </c>
      <c r="Z15" s="673">
        <v>0</v>
      </c>
      <c r="AA15" s="673">
        <v>0</v>
      </c>
      <c r="AB15" s="673">
        <f t="shared" si="12"/>
        <v>62915.579999999994</v>
      </c>
      <c r="AC15" s="673">
        <f t="shared" si="13"/>
        <v>0</v>
      </c>
      <c r="AD15" s="673">
        <f t="shared" si="14"/>
        <v>0</v>
      </c>
      <c r="AG15" s="675" t="s">
        <v>447</v>
      </c>
      <c r="AH15" s="675" t="s">
        <v>448</v>
      </c>
      <c r="AI15" s="675" t="s">
        <v>431</v>
      </c>
      <c r="AJ15" s="675" t="s">
        <v>431</v>
      </c>
      <c r="AK15" s="676">
        <v>48758587</v>
      </c>
      <c r="AL15" s="676">
        <f t="shared" si="15"/>
        <v>50465.137544999998</v>
      </c>
      <c r="AO15" s="677" t="s">
        <v>419</v>
      </c>
      <c r="AP15" s="678" t="s">
        <v>299</v>
      </c>
      <c r="AQ15" s="677" t="s">
        <v>443</v>
      </c>
      <c r="AR15" s="678" t="s">
        <v>322</v>
      </c>
      <c r="AS15" s="679">
        <v>60788000</v>
      </c>
      <c r="AT15" s="679">
        <v>0</v>
      </c>
      <c r="AU15" s="679">
        <v>0</v>
      </c>
      <c r="AV15" s="679">
        <f t="shared" si="16"/>
        <v>62915.579999999994</v>
      </c>
      <c r="AW15" s="679">
        <f t="shared" si="17"/>
        <v>0</v>
      </c>
      <c r="AX15" s="679">
        <f t="shared" si="18"/>
        <v>0</v>
      </c>
      <c r="BI15" s="671" t="s">
        <v>419</v>
      </c>
      <c r="BJ15" s="672" t="s">
        <v>299</v>
      </c>
      <c r="BK15" s="671" t="s">
        <v>422</v>
      </c>
      <c r="BL15" s="672" t="s">
        <v>320</v>
      </c>
      <c r="BM15" s="673">
        <v>62626000</v>
      </c>
      <c r="BN15" s="673">
        <v>0</v>
      </c>
      <c r="BO15" s="673">
        <v>0</v>
      </c>
      <c r="BP15" s="96">
        <f t="shared" si="20"/>
        <v>64817.909999999996</v>
      </c>
      <c r="BQ15" s="96">
        <f t="shared" si="21"/>
        <v>0</v>
      </c>
      <c r="BR15" s="96">
        <f t="shared" si="22"/>
        <v>0</v>
      </c>
      <c r="BU15" s="672" t="s">
        <v>423</v>
      </c>
      <c r="BV15" s="672" t="s">
        <v>326</v>
      </c>
      <c r="BW15" s="672" t="s">
        <v>431</v>
      </c>
      <c r="BX15" s="672" t="s">
        <v>431</v>
      </c>
      <c r="BY15" s="673">
        <v>0</v>
      </c>
      <c r="BZ15" s="96">
        <f t="shared" si="23"/>
        <v>0</v>
      </c>
      <c r="CB15" s="672" t="s">
        <v>419</v>
      </c>
      <c r="CC15" s="672" t="s">
        <v>299</v>
      </c>
      <c r="CD15" s="672" t="s">
        <v>421</v>
      </c>
      <c r="CE15" s="672" t="s">
        <v>330</v>
      </c>
      <c r="CF15" s="673">
        <v>485936000</v>
      </c>
      <c r="CG15" s="673">
        <v>0</v>
      </c>
      <c r="CH15" s="673">
        <v>0</v>
      </c>
      <c r="CI15" s="296">
        <f t="shared" si="24"/>
        <v>502943.75999999995</v>
      </c>
      <c r="CJ15" s="296">
        <f t="shared" si="25"/>
        <v>0</v>
      </c>
      <c r="CK15" s="296">
        <f t="shared" si="26"/>
        <v>0</v>
      </c>
      <c r="CV15" t="s">
        <v>419</v>
      </c>
      <c r="CW15" t="s">
        <v>299</v>
      </c>
      <c r="CX15" t="s">
        <v>421</v>
      </c>
      <c r="CY15" t="s">
        <v>330</v>
      </c>
      <c r="CZ15" s="96">
        <v>485936000</v>
      </c>
      <c r="DA15" s="96">
        <v>0</v>
      </c>
      <c r="DB15" s="96">
        <v>0</v>
      </c>
      <c r="DC15" s="96">
        <f t="shared" si="28"/>
        <v>502943.75999999995</v>
      </c>
      <c r="DD15" s="96">
        <f t="shared" si="29"/>
        <v>0</v>
      </c>
      <c r="DE15" s="96">
        <f t="shared" si="30"/>
        <v>0</v>
      </c>
      <c r="DO15" s="593" t="s">
        <v>419</v>
      </c>
      <c r="DP15" s="594" t="s">
        <v>299</v>
      </c>
      <c r="DQ15" s="594" t="s">
        <v>421</v>
      </c>
      <c r="DR15" s="594" t="s">
        <v>330</v>
      </c>
      <c r="DS15" s="676">
        <v>485936000</v>
      </c>
      <c r="DT15" s="676">
        <v>0</v>
      </c>
      <c r="DU15" s="676">
        <v>0</v>
      </c>
      <c r="DV15" s="96">
        <f t="shared" si="1"/>
        <v>485936</v>
      </c>
      <c r="DW15" s="96">
        <f t="shared" si="2"/>
        <v>0</v>
      </c>
      <c r="DX15" s="96">
        <f t="shared" si="3"/>
        <v>0</v>
      </c>
      <c r="EI15" s="672" t="s">
        <v>419</v>
      </c>
      <c r="EJ15" s="672" t="s">
        <v>299</v>
      </c>
      <c r="EK15" s="671" t="s">
        <v>420</v>
      </c>
      <c r="EL15" s="672" t="s">
        <v>319</v>
      </c>
      <c r="EM15" s="673">
        <v>2086968000</v>
      </c>
      <c r="EN15" s="673">
        <v>0</v>
      </c>
      <c r="EO15" s="673">
        <v>0</v>
      </c>
      <c r="EP15" s="296">
        <f t="shared" si="5"/>
        <v>2086968</v>
      </c>
      <c r="EQ15" s="296">
        <f t="shared" si="6"/>
        <v>0</v>
      </c>
      <c r="ER15" s="296">
        <f t="shared" si="7"/>
        <v>0</v>
      </c>
      <c r="FD15" s="671" t="s">
        <v>419</v>
      </c>
      <c r="FE15" s="671" t="s">
        <v>299</v>
      </c>
      <c r="FF15" s="671" t="s">
        <v>420</v>
      </c>
      <c r="FG15" s="671" t="s">
        <v>319</v>
      </c>
      <c r="FH15" s="672" t="s">
        <v>418</v>
      </c>
      <c r="FI15" s="673">
        <v>2086968000</v>
      </c>
      <c r="FJ15" s="673">
        <v>0</v>
      </c>
      <c r="FK15" s="673">
        <v>0</v>
      </c>
      <c r="FL15" s="96">
        <f t="shared" si="32"/>
        <v>2086968</v>
      </c>
      <c r="FM15" s="96">
        <f t="shared" si="33"/>
        <v>0</v>
      </c>
      <c r="FN15" s="96">
        <f t="shared" si="34"/>
        <v>0</v>
      </c>
      <c r="FX15" s="671" t="s">
        <v>419</v>
      </c>
      <c r="FY15" s="672" t="s">
        <v>299</v>
      </c>
      <c r="FZ15" s="671" t="s">
        <v>420</v>
      </c>
      <c r="GA15" s="672" t="s">
        <v>319</v>
      </c>
      <c r="GB15" s="673">
        <v>2436968000</v>
      </c>
      <c r="GC15" s="673">
        <v>0</v>
      </c>
      <c r="GD15" s="673">
        <v>0</v>
      </c>
      <c r="GE15" s="296">
        <f t="shared" si="36"/>
        <v>2436968</v>
      </c>
      <c r="GF15" s="296">
        <f t="shared" si="37"/>
        <v>0</v>
      </c>
      <c r="GG15" s="296">
        <f t="shared" si="38"/>
        <v>0</v>
      </c>
      <c r="GR15" t="s">
        <v>419</v>
      </c>
      <c r="GS15" t="s">
        <v>299</v>
      </c>
      <c r="GT15" t="s">
        <v>420</v>
      </c>
      <c r="GU15" t="s">
        <v>319</v>
      </c>
      <c r="GV15" s="96">
        <v>2436968000</v>
      </c>
      <c r="GW15" s="96">
        <v>0</v>
      </c>
      <c r="GX15" s="96">
        <v>0</v>
      </c>
      <c r="GY15" s="96">
        <f t="shared" si="40"/>
        <v>2436968</v>
      </c>
      <c r="GZ15" s="96">
        <f t="shared" si="41"/>
        <v>0</v>
      </c>
      <c r="HA15" s="96">
        <f t="shared" si="42"/>
        <v>0</v>
      </c>
      <c r="HD15" s="552" t="s">
        <v>511</v>
      </c>
      <c r="HE15" s="552" t="s">
        <v>514</v>
      </c>
      <c r="HF15" s="552" t="s">
        <v>431</v>
      </c>
      <c r="HG15" s="552" t="s">
        <v>431</v>
      </c>
      <c r="HH15" s="560">
        <v>79258804</v>
      </c>
      <c r="HI15" s="748">
        <f t="shared" si="43"/>
        <v>79258.804000000004</v>
      </c>
      <c r="HK15" s="552" t="s">
        <v>419</v>
      </c>
      <c r="HL15" s="552" t="s">
        <v>299</v>
      </c>
      <c r="HM15" s="552" t="s">
        <v>420</v>
      </c>
      <c r="HN15" s="552" t="s">
        <v>319</v>
      </c>
      <c r="HO15" s="560">
        <v>1835291000</v>
      </c>
      <c r="HP15" s="560">
        <v>0</v>
      </c>
      <c r="HQ15" s="560">
        <v>0</v>
      </c>
      <c r="HR15" s="748">
        <f t="shared" si="44"/>
        <v>1835291</v>
      </c>
      <c r="HS15" s="748">
        <f t="shared" si="45"/>
        <v>0</v>
      </c>
      <c r="HT15" s="748">
        <f t="shared" si="46"/>
        <v>0</v>
      </c>
    </row>
    <row r="16" spans="1:228" x14ac:dyDescent="0.25">
      <c r="A16" s="671" t="s">
        <v>419</v>
      </c>
      <c r="B16" s="672" t="s">
        <v>299</v>
      </c>
      <c r="C16" s="671" t="s">
        <v>431</v>
      </c>
      <c r="D16" s="672" t="s">
        <v>431</v>
      </c>
      <c r="E16" s="672" t="s">
        <v>418</v>
      </c>
      <c r="F16" s="673">
        <v>0</v>
      </c>
      <c r="G16" s="673">
        <v>0</v>
      </c>
      <c r="H16" s="673">
        <v>0</v>
      </c>
      <c r="I16" s="673">
        <f t="shared" si="8"/>
        <v>0</v>
      </c>
      <c r="J16" s="673">
        <f t="shared" si="9"/>
        <v>0</v>
      </c>
      <c r="K16" s="673">
        <f t="shared" si="10"/>
        <v>0</v>
      </c>
      <c r="M16" s="671" t="s">
        <v>423</v>
      </c>
      <c r="N16" s="672" t="s">
        <v>326</v>
      </c>
      <c r="O16" s="671" t="s">
        <v>444</v>
      </c>
      <c r="P16" s="672" t="s">
        <v>605</v>
      </c>
      <c r="Q16" s="673">
        <v>55000000</v>
      </c>
      <c r="R16" s="674">
        <f t="shared" si="11"/>
        <v>56924.999999999993</v>
      </c>
      <c r="U16" s="671" t="s">
        <v>419</v>
      </c>
      <c r="V16" s="671" t="s">
        <v>299</v>
      </c>
      <c r="W16" s="671" t="s">
        <v>431</v>
      </c>
      <c r="X16" s="672" t="s">
        <v>431</v>
      </c>
      <c r="Y16" s="673">
        <v>0</v>
      </c>
      <c r="Z16" s="673">
        <v>0</v>
      </c>
      <c r="AA16" s="673">
        <v>0</v>
      </c>
      <c r="AB16" s="673">
        <f t="shared" si="12"/>
        <v>0</v>
      </c>
      <c r="AC16" s="673">
        <f t="shared" si="13"/>
        <v>0</v>
      </c>
      <c r="AD16" s="673">
        <f t="shared" si="14"/>
        <v>0</v>
      </c>
      <c r="AG16" s="675" t="s">
        <v>436</v>
      </c>
      <c r="AH16" s="675" t="s">
        <v>127</v>
      </c>
      <c r="AI16" s="675" t="s">
        <v>431</v>
      </c>
      <c r="AJ16" s="675" t="s">
        <v>431</v>
      </c>
      <c r="AK16" s="676">
        <v>0</v>
      </c>
      <c r="AL16" s="676">
        <f t="shared" si="15"/>
        <v>0</v>
      </c>
      <c r="AO16" s="677" t="s">
        <v>419</v>
      </c>
      <c r="AP16" s="678" t="s">
        <v>299</v>
      </c>
      <c r="AQ16" s="677" t="s">
        <v>420</v>
      </c>
      <c r="AR16" s="678" t="s">
        <v>319</v>
      </c>
      <c r="AS16" s="679">
        <v>0</v>
      </c>
      <c r="AT16" s="679">
        <v>476353088</v>
      </c>
      <c r="AU16" s="679">
        <v>65304058</v>
      </c>
      <c r="AV16" s="679">
        <f t="shared" si="16"/>
        <v>0</v>
      </c>
      <c r="AW16" s="679">
        <f t="shared" si="17"/>
        <v>493025.44607999997</v>
      </c>
      <c r="AX16" s="679">
        <f t="shared" si="18"/>
        <v>67589.700029999993</v>
      </c>
      <c r="BI16" s="671" t="s">
        <v>419</v>
      </c>
      <c r="BJ16" s="672" t="s">
        <v>299</v>
      </c>
      <c r="BK16" s="671" t="s">
        <v>443</v>
      </c>
      <c r="BL16" s="672" t="s">
        <v>322</v>
      </c>
      <c r="BM16" s="673">
        <v>60788000</v>
      </c>
      <c r="BN16" s="673">
        <v>0</v>
      </c>
      <c r="BO16" s="673">
        <v>0</v>
      </c>
      <c r="BP16" s="96">
        <f t="shared" si="20"/>
        <v>62915.579999999994</v>
      </c>
      <c r="BQ16" s="96">
        <f t="shared" si="21"/>
        <v>0</v>
      </c>
      <c r="BR16" s="96">
        <f t="shared" si="22"/>
        <v>0</v>
      </c>
      <c r="BU16" s="672" t="s">
        <v>423</v>
      </c>
      <c r="BV16" s="672" t="s">
        <v>326</v>
      </c>
      <c r="BW16" s="672" t="s">
        <v>601</v>
      </c>
      <c r="BX16" s="672" t="s">
        <v>602</v>
      </c>
      <c r="BY16" s="673">
        <v>780000</v>
      </c>
      <c r="BZ16" s="96">
        <f t="shared" si="23"/>
        <v>807.3</v>
      </c>
      <c r="CB16" s="672" t="s">
        <v>419</v>
      </c>
      <c r="CC16" s="672" t="s">
        <v>299</v>
      </c>
      <c r="CD16" s="672" t="s">
        <v>422</v>
      </c>
      <c r="CE16" s="672" t="s">
        <v>320</v>
      </c>
      <c r="CF16" s="673">
        <v>62626000</v>
      </c>
      <c r="CG16" s="673">
        <v>0</v>
      </c>
      <c r="CH16" s="673">
        <v>0</v>
      </c>
      <c r="CI16" s="296">
        <f t="shared" si="24"/>
        <v>64817.909999999996</v>
      </c>
      <c r="CJ16" s="296">
        <f t="shared" si="25"/>
        <v>0</v>
      </c>
      <c r="CK16" s="296">
        <f t="shared" si="26"/>
        <v>0</v>
      </c>
      <c r="CV16" t="s">
        <v>419</v>
      </c>
      <c r="CW16" t="s">
        <v>299</v>
      </c>
      <c r="CX16" t="s">
        <v>422</v>
      </c>
      <c r="CY16" t="s">
        <v>320</v>
      </c>
      <c r="CZ16" s="96">
        <v>62626000</v>
      </c>
      <c r="DA16" s="96">
        <v>0</v>
      </c>
      <c r="DB16" s="96">
        <v>0</v>
      </c>
      <c r="DC16" s="96">
        <f t="shared" si="28"/>
        <v>64817.909999999996</v>
      </c>
      <c r="DD16" s="96">
        <f t="shared" si="29"/>
        <v>0</v>
      </c>
      <c r="DE16" s="96">
        <f t="shared" si="30"/>
        <v>0</v>
      </c>
      <c r="DO16" s="593" t="s">
        <v>419</v>
      </c>
      <c r="DP16" s="594" t="s">
        <v>299</v>
      </c>
      <c r="DQ16" s="594" t="s">
        <v>422</v>
      </c>
      <c r="DR16" s="594" t="s">
        <v>320</v>
      </c>
      <c r="DS16" s="676">
        <v>62626000</v>
      </c>
      <c r="DT16" s="676">
        <v>0</v>
      </c>
      <c r="DU16" s="676">
        <v>0</v>
      </c>
      <c r="DV16" s="96">
        <f t="shared" si="1"/>
        <v>62626</v>
      </c>
      <c r="DW16" s="96">
        <f t="shared" si="2"/>
        <v>0</v>
      </c>
      <c r="DX16" s="96">
        <f t="shared" si="3"/>
        <v>0</v>
      </c>
      <c r="EI16" s="672" t="s">
        <v>419</v>
      </c>
      <c r="EJ16" s="672" t="s">
        <v>299</v>
      </c>
      <c r="EK16" s="671" t="s">
        <v>421</v>
      </c>
      <c r="EL16" s="672" t="s">
        <v>330</v>
      </c>
      <c r="EM16" s="673">
        <v>485936000</v>
      </c>
      <c r="EN16" s="673">
        <v>0</v>
      </c>
      <c r="EO16" s="673">
        <v>0</v>
      </c>
      <c r="EP16" s="296">
        <f t="shared" si="5"/>
        <v>485936</v>
      </c>
      <c r="EQ16" s="296">
        <f t="shared" si="6"/>
        <v>0</v>
      </c>
      <c r="ER16" s="296">
        <f t="shared" si="7"/>
        <v>0</v>
      </c>
      <c r="FD16" s="671" t="s">
        <v>419</v>
      </c>
      <c r="FE16" s="671" t="s">
        <v>299</v>
      </c>
      <c r="FF16" s="671" t="s">
        <v>421</v>
      </c>
      <c r="FG16" s="671" t="s">
        <v>330</v>
      </c>
      <c r="FH16" s="672" t="s">
        <v>418</v>
      </c>
      <c r="FI16" s="673">
        <v>485936000</v>
      </c>
      <c r="FJ16" s="673">
        <v>0</v>
      </c>
      <c r="FK16" s="673">
        <v>0</v>
      </c>
      <c r="FL16" s="96">
        <f t="shared" si="32"/>
        <v>485936</v>
      </c>
      <c r="FM16" s="96">
        <f t="shared" si="33"/>
        <v>0</v>
      </c>
      <c r="FN16" s="96">
        <f t="shared" si="34"/>
        <v>0</v>
      </c>
      <c r="FX16" s="671" t="s">
        <v>419</v>
      </c>
      <c r="FY16" s="672" t="s">
        <v>299</v>
      </c>
      <c r="FZ16" s="671" t="s">
        <v>421</v>
      </c>
      <c r="GA16" s="672" t="s">
        <v>330</v>
      </c>
      <c r="GB16" s="673">
        <v>135936000</v>
      </c>
      <c r="GC16" s="673">
        <v>0</v>
      </c>
      <c r="GD16" s="673">
        <v>0</v>
      </c>
      <c r="GE16" s="296">
        <f t="shared" si="36"/>
        <v>135936</v>
      </c>
      <c r="GF16" s="296">
        <f t="shared" si="37"/>
        <v>0</v>
      </c>
      <c r="GG16" s="296">
        <f t="shared" si="38"/>
        <v>0</v>
      </c>
      <c r="GR16" t="s">
        <v>419</v>
      </c>
      <c r="GS16" t="s">
        <v>299</v>
      </c>
      <c r="GT16" t="s">
        <v>421</v>
      </c>
      <c r="GU16" t="s">
        <v>330</v>
      </c>
      <c r="GV16" s="96">
        <v>135936000</v>
      </c>
      <c r="GW16" s="96">
        <v>0</v>
      </c>
      <c r="GX16" s="96">
        <v>0</v>
      </c>
      <c r="GY16" s="96">
        <f t="shared" si="40"/>
        <v>135936</v>
      </c>
      <c r="GZ16" s="96">
        <f t="shared" si="41"/>
        <v>0</v>
      </c>
      <c r="HA16" s="96">
        <f t="shared" si="42"/>
        <v>0</v>
      </c>
      <c r="HK16" s="552" t="s">
        <v>419</v>
      </c>
      <c r="HL16" s="552" t="s">
        <v>299</v>
      </c>
      <c r="HM16" s="552" t="s">
        <v>421</v>
      </c>
      <c r="HN16" s="552" t="s">
        <v>330</v>
      </c>
      <c r="HO16" s="560">
        <v>135936000</v>
      </c>
      <c r="HP16" s="560">
        <v>0</v>
      </c>
      <c r="HQ16" s="560">
        <v>0</v>
      </c>
      <c r="HR16" s="748">
        <f t="shared" si="44"/>
        <v>135936</v>
      </c>
      <c r="HS16" s="748">
        <f t="shared" si="45"/>
        <v>0</v>
      </c>
      <c r="HT16" s="748">
        <f t="shared" si="46"/>
        <v>0</v>
      </c>
    </row>
    <row r="17" spans="1:228" x14ac:dyDescent="0.25">
      <c r="A17" s="671" t="s">
        <v>419</v>
      </c>
      <c r="B17" s="672" t="s">
        <v>299</v>
      </c>
      <c r="C17" s="671" t="s">
        <v>443</v>
      </c>
      <c r="D17" s="672" t="s">
        <v>322</v>
      </c>
      <c r="E17" s="672" t="s">
        <v>418</v>
      </c>
      <c r="F17" s="673">
        <v>0</v>
      </c>
      <c r="G17" s="673">
        <v>17613729</v>
      </c>
      <c r="H17" s="673">
        <v>738729</v>
      </c>
      <c r="I17" s="673">
        <f t="shared" si="8"/>
        <v>0</v>
      </c>
      <c r="J17" s="673">
        <f t="shared" si="9"/>
        <v>18230.209514999999</v>
      </c>
      <c r="K17" s="673">
        <f t="shared" si="10"/>
        <v>764.58451500000001</v>
      </c>
      <c r="M17" s="671" t="s">
        <v>423</v>
      </c>
      <c r="N17" s="672" t="s">
        <v>326</v>
      </c>
      <c r="O17" s="671" t="s">
        <v>431</v>
      </c>
      <c r="P17" s="672" t="s">
        <v>431</v>
      </c>
      <c r="Q17" s="673">
        <v>0</v>
      </c>
      <c r="R17" s="674">
        <f t="shared" si="11"/>
        <v>0</v>
      </c>
      <c r="U17" s="671" t="s">
        <v>419</v>
      </c>
      <c r="V17" s="671" t="s">
        <v>299</v>
      </c>
      <c r="W17" s="671" t="s">
        <v>443</v>
      </c>
      <c r="X17" s="672" t="s">
        <v>322</v>
      </c>
      <c r="Y17" s="673">
        <v>0</v>
      </c>
      <c r="Z17" s="673">
        <v>19101193</v>
      </c>
      <c r="AA17" s="673">
        <v>5976193</v>
      </c>
      <c r="AB17" s="673">
        <f t="shared" si="12"/>
        <v>0</v>
      </c>
      <c r="AC17" s="673">
        <f t="shared" si="13"/>
        <v>19769.734754999998</v>
      </c>
      <c r="AD17" s="673">
        <f t="shared" si="14"/>
        <v>6185.3597549999995</v>
      </c>
      <c r="AO17" s="677" t="s">
        <v>419</v>
      </c>
      <c r="AP17" s="678" t="s">
        <v>299</v>
      </c>
      <c r="AQ17" s="677" t="s">
        <v>443</v>
      </c>
      <c r="AR17" s="678" t="s">
        <v>322</v>
      </c>
      <c r="AS17" s="679">
        <v>0</v>
      </c>
      <c r="AT17" s="679">
        <v>22552193</v>
      </c>
      <c r="AU17" s="679">
        <v>5976193</v>
      </c>
      <c r="AV17" s="679">
        <f t="shared" si="16"/>
        <v>0</v>
      </c>
      <c r="AW17" s="679">
        <f t="shared" si="17"/>
        <v>23341.519754999998</v>
      </c>
      <c r="AX17" s="679">
        <f t="shared" si="18"/>
        <v>6185.3597549999995</v>
      </c>
      <c r="BI17" s="671" t="s">
        <v>419</v>
      </c>
      <c r="BJ17" s="672" t="s">
        <v>299</v>
      </c>
      <c r="BK17" s="671" t="s">
        <v>442</v>
      </c>
      <c r="BL17" s="672" t="s">
        <v>321</v>
      </c>
      <c r="BM17" s="673">
        <v>100000</v>
      </c>
      <c r="BN17" s="673">
        <v>0</v>
      </c>
      <c r="BO17" s="673">
        <v>0</v>
      </c>
      <c r="BP17" s="96">
        <f t="shared" si="20"/>
        <v>103.49999999999999</v>
      </c>
      <c r="BQ17" s="96">
        <f t="shared" si="21"/>
        <v>0</v>
      </c>
      <c r="BR17" s="96">
        <f t="shared" si="22"/>
        <v>0</v>
      </c>
      <c r="BU17" s="672" t="s">
        <v>423</v>
      </c>
      <c r="BV17" s="672" t="s">
        <v>326</v>
      </c>
      <c r="BW17" s="672" t="s">
        <v>480</v>
      </c>
      <c r="BX17" s="672" t="s">
        <v>604</v>
      </c>
      <c r="BY17" s="673">
        <v>139400000</v>
      </c>
      <c r="BZ17" s="96">
        <f t="shared" si="23"/>
        <v>144279</v>
      </c>
      <c r="CB17" s="672" t="s">
        <v>419</v>
      </c>
      <c r="CC17" s="672" t="s">
        <v>299</v>
      </c>
      <c r="CD17" s="672" t="s">
        <v>443</v>
      </c>
      <c r="CE17" s="672" t="s">
        <v>322</v>
      </c>
      <c r="CF17" s="673">
        <v>60788000</v>
      </c>
      <c r="CG17" s="673">
        <v>0</v>
      </c>
      <c r="CH17" s="673">
        <v>0</v>
      </c>
      <c r="CI17" s="296">
        <f t="shared" si="24"/>
        <v>62915.579999999994</v>
      </c>
      <c r="CJ17" s="296">
        <f t="shared" si="25"/>
        <v>0</v>
      </c>
      <c r="CK17" s="296">
        <f t="shared" si="26"/>
        <v>0</v>
      </c>
      <c r="CV17" t="s">
        <v>419</v>
      </c>
      <c r="CW17" t="s">
        <v>299</v>
      </c>
      <c r="CX17" t="s">
        <v>443</v>
      </c>
      <c r="CY17" t="s">
        <v>322</v>
      </c>
      <c r="CZ17" s="96">
        <v>60788000</v>
      </c>
      <c r="DA17" s="96">
        <v>0</v>
      </c>
      <c r="DB17" s="96">
        <v>0</v>
      </c>
      <c r="DC17" s="96">
        <f t="shared" si="28"/>
        <v>62915.579999999994</v>
      </c>
      <c r="DD17" s="96">
        <f t="shared" si="29"/>
        <v>0</v>
      </c>
      <c r="DE17" s="96">
        <f t="shared" si="30"/>
        <v>0</v>
      </c>
      <c r="DO17" s="593" t="s">
        <v>419</v>
      </c>
      <c r="DP17" s="594" t="s">
        <v>299</v>
      </c>
      <c r="DQ17" s="594" t="s">
        <v>443</v>
      </c>
      <c r="DR17" s="594" t="s">
        <v>322</v>
      </c>
      <c r="DS17" s="676">
        <v>60788000</v>
      </c>
      <c r="DT17" s="676">
        <v>0</v>
      </c>
      <c r="DU17" s="676">
        <v>0</v>
      </c>
      <c r="DV17" s="96">
        <f t="shared" si="1"/>
        <v>60788</v>
      </c>
      <c r="DW17" s="96">
        <f t="shared" si="2"/>
        <v>0</v>
      </c>
      <c r="DX17" s="96">
        <f t="shared" si="3"/>
        <v>0</v>
      </c>
      <c r="EI17" s="672" t="s">
        <v>419</v>
      </c>
      <c r="EJ17" s="672" t="s">
        <v>299</v>
      </c>
      <c r="EK17" s="671" t="s">
        <v>422</v>
      </c>
      <c r="EL17" s="672" t="s">
        <v>320</v>
      </c>
      <c r="EM17" s="673">
        <v>62626000</v>
      </c>
      <c r="EN17" s="673">
        <v>0</v>
      </c>
      <c r="EO17" s="673">
        <v>0</v>
      </c>
      <c r="EP17" s="296">
        <f t="shared" si="5"/>
        <v>62626</v>
      </c>
      <c r="EQ17" s="296">
        <f t="shared" si="6"/>
        <v>0</v>
      </c>
      <c r="ER17" s="296">
        <f t="shared" si="7"/>
        <v>0</v>
      </c>
      <c r="FD17" s="671" t="s">
        <v>419</v>
      </c>
      <c r="FE17" s="671" t="s">
        <v>299</v>
      </c>
      <c r="FF17" s="671" t="s">
        <v>422</v>
      </c>
      <c r="FG17" s="671" t="s">
        <v>320</v>
      </c>
      <c r="FH17" s="672" t="s">
        <v>418</v>
      </c>
      <c r="FI17" s="673">
        <v>62626000</v>
      </c>
      <c r="FJ17" s="673">
        <v>0</v>
      </c>
      <c r="FK17" s="673">
        <v>0</v>
      </c>
      <c r="FL17" s="96">
        <f t="shared" si="32"/>
        <v>62626</v>
      </c>
      <c r="FM17" s="96">
        <f t="shared" si="33"/>
        <v>0</v>
      </c>
      <c r="FN17" s="96">
        <f t="shared" si="34"/>
        <v>0</v>
      </c>
      <c r="FX17" s="671" t="s">
        <v>419</v>
      </c>
      <c r="FY17" s="672" t="s">
        <v>299</v>
      </c>
      <c r="FZ17" s="671" t="s">
        <v>422</v>
      </c>
      <c r="GA17" s="672" t="s">
        <v>320</v>
      </c>
      <c r="GB17" s="673">
        <v>62524753</v>
      </c>
      <c r="GC17" s="673">
        <v>0</v>
      </c>
      <c r="GD17" s="673">
        <v>0</v>
      </c>
      <c r="GE17" s="296">
        <f t="shared" si="36"/>
        <v>62524.752999999997</v>
      </c>
      <c r="GF17" s="296">
        <f t="shared" si="37"/>
        <v>0</v>
      </c>
      <c r="GG17" s="296">
        <f t="shared" si="38"/>
        <v>0</v>
      </c>
      <c r="GR17" t="s">
        <v>419</v>
      </c>
      <c r="GS17" t="s">
        <v>299</v>
      </c>
      <c r="GT17" t="s">
        <v>422</v>
      </c>
      <c r="GU17" t="s">
        <v>320</v>
      </c>
      <c r="GV17" s="96">
        <v>62524753</v>
      </c>
      <c r="GW17" s="96">
        <v>0</v>
      </c>
      <c r="GX17" s="96">
        <v>0</v>
      </c>
      <c r="GY17" s="96">
        <f t="shared" si="40"/>
        <v>62524.752999999997</v>
      </c>
      <c r="GZ17" s="96">
        <f t="shared" si="41"/>
        <v>0</v>
      </c>
      <c r="HA17" s="96">
        <f t="shared" si="42"/>
        <v>0</v>
      </c>
      <c r="HK17" s="552" t="s">
        <v>419</v>
      </c>
      <c r="HL17" s="552" t="s">
        <v>299</v>
      </c>
      <c r="HM17" s="552" t="s">
        <v>443</v>
      </c>
      <c r="HN17" s="552" t="s">
        <v>322</v>
      </c>
      <c r="HO17" s="560">
        <v>60788000</v>
      </c>
      <c r="HP17" s="560">
        <v>0</v>
      </c>
      <c r="HQ17" s="560">
        <v>0</v>
      </c>
      <c r="HR17" s="748">
        <f t="shared" si="44"/>
        <v>60788</v>
      </c>
      <c r="HS17" s="748">
        <f t="shared" si="45"/>
        <v>0</v>
      </c>
      <c r="HT17" s="748">
        <f t="shared" si="46"/>
        <v>0</v>
      </c>
    </row>
    <row r="18" spans="1:228" x14ac:dyDescent="0.25">
      <c r="A18" s="671" t="s">
        <v>488</v>
      </c>
      <c r="B18" s="672" t="s">
        <v>503</v>
      </c>
      <c r="C18" s="671" t="s">
        <v>431</v>
      </c>
      <c r="D18" s="672" t="s">
        <v>431</v>
      </c>
      <c r="E18" s="672" t="s">
        <v>418</v>
      </c>
      <c r="F18" s="673">
        <v>58398000</v>
      </c>
      <c r="G18" s="673">
        <v>0</v>
      </c>
      <c r="H18" s="673">
        <v>0</v>
      </c>
      <c r="I18" s="673">
        <f t="shared" si="8"/>
        <v>60441.929999999993</v>
      </c>
      <c r="J18" s="673">
        <f t="shared" si="9"/>
        <v>0</v>
      </c>
      <c r="K18" s="673">
        <f t="shared" si="10"/>
        <v>0</v>
      </c>
      <c r="M18" s="671" t="s">
        <v>423</v>
      </c>
      <c r="N18" s="672" t="s">
        <v>326</v>
      </c>
      <c r="O18" s="671" t="s">
        <v>431</v>
      </c>
      <c r="P18" s="672" t="s">
        <v>431</v>
      </c>
      <c r="Q18" s="673">
        <v>0</v>
      </c>
      <c r="R18" s="674">
        <f t="shared" si="11"/>
        <v>0</v>
      </c>
      <c r="U18" s="671" t="s">
        <v>419</v>
      </c>
      <c r="V18" s="671" t="s">
        <v>299</v>
      </c>
      <c r="W18" s="671" t="s">
        <v>420</v>
      </c>
      <c r="X18" s="672" t="s">
        <v>319</v>
      </c>
      <c r="Y18" s="673">
        <v>0</v>
      </c>
      <c r="Z18" s="673">
        <v>103000985</v>
      </c>
      <c r="AA18" s="673">
        <v>11633585</v>
      </c>
      <c r="AB18" s="673">
        <f t="shared" si="12"/>
        <v>0</v>
      </c>
      <c r="AC18" s="673">
        <f t="shared" si="13"/>
        <v>106606.01947499999</v>
      </c>
      <c r="AD18" s="673">
        <f t="shared" si="14"/>
        <v>12040.760474999997</v>
      </c>
      <c r="AO18" s="677" t="s">
        <v>419</v>
      </c>
      <c r="AP18" s="678" t="s">
        <v>299</v>
      </c>
      <c r="AQ18" s="677" t="s">
        <v>421</v>
      </c>
      <c r="AR18" s="678" t="s">
        <v>330</v>
      </c>
      <c r="AS18" s="679">
        <v>0</v>
      </c>
      <c r="AT18" s="679">
        <v>7858165</v>
      </c>
      <c r="AU18" s="679">
        <v>4830280</v>
      </c>
      <c r="AV18" s="679">
        <f t="shared" si="16"/>
        <v>0</v>
      </c>
      <c r="AW18" s="679">
        <f t="shared" si="17"/>
        <v>8133.2007749999993</v>
      </c>
      <c r="AX18" s="679">
        <f t="shared" si="18"/>
        <v>4999.3397999999997</v>
      </c>
      <c r="BI18" s="671" t="s">
        <v>419</v>
      </c>
      <c r="BJ18" s="672" t="s">
        <v>299</v>
      </c>
      <c r="BK18" s="671" t="s">
        <v>422</v>
      </c>
      <c r="BL18" s="672" t="s">
        <v>320</v>
      </c>
      <c r="BM18" s="673">
        <v>0</v>
      </c>
      <c r="BN18" s="673">
        <v>47880000</v>
      </c>
      <c r="BO18" s="673">
        <v>15960000</v>
      </c>
      <c r="BP18" s="96">
        <f t="shared" si="20"/>
        <v>0</v>
      </c>
      <c r="BQ18" s="96">
        <f t="shared" si="21"/>
        <v>49555.799999999996</v>
      </c>
      <c r="BR18" s="96">
        <f t="shared" si="22"/>
        <v>16518.599999999999</v>
      </c>
      <c r="BU18" s="672" t="s">
        <v>423</v>
      </c>
      <c r="BV18" s="672" t="s">
        <v>326</v>
      </c>
      <c r="BW18" s="672" t="s">
        <v>444</v>
      </c>
      <c r="BX18" s="672" t="s">
        <v>605</v>
      </c>
      <c r="BY18" s="673">
        <v>200000000</v>
      </c>
      <c r="BZ18" s="96">
        <f t="shared" si="23"/>
        <v>206999.99999999997</v>
      </c>
      <c r="CB18" s="672" t="s">
        <v>419</v>
      </c>
      <c r="CC18" s="672" t="s">
        <v>299</v>
      </c>
      <c r="CD18" s="672" t="s">
        <v>442</v>
      </c>
      <c r="CE18" s="672" t="s">
        <v>321</v>
      </c>
      <c r="CF18" s="673">
        <v>100000</v>
      </c>
      <c r="CG18" s="673">
        <v>0</v>
      </c>
      <c r="CH18" s="673">
        <v>0</v>
      </c>
      <c r="CI18" s="296">
        <f t="shared" si="24"/>
        <v>103.49999999999999</v>
      </c>
      <c r="CJ18" s="296">
        <f t="shared" si="25"/>
        <v>0</v>
      </c>
      <c r="CK18" s="296">
        <f t="shared" si="26"/>
        <v>0</v>
      </c>
      <c r="CV18" t="s">
        <v>419</v>
      </c>
      <c r="CW18" t="s">
        <v>299</v>
      </c>
      <c r="CX18" t="s">
        <v>442</v>
      </c>
      <c r="CY18" t="s">
        <v>321</v>
      </c>
      <c r="CZ18" s="96">
        <v>100000</v>
      </c>
      <c r="DA18" s="96">
        <v>0</v>
      </c>
      <c r="DB18" s="96">
        <v>0</v>
      </c>
      <c r="DC18" s="96">
        <f t="shared" si="28"/>
        <v>103.49999999999999</v>
      </c>
      <c r="DD18" s="96">
        <f t="shared" si="29"/>
        <v>0</v>
      </c>
      <c r="DE18" s="96">
        <f t="shared" si="30"/>
        <v>0</v>
      </c>
      <c r="DO18" s="593" t="s">
        <v>419</v>
      </c>
      <c r="DP18" s="594" t="s">
        <v>299</v>
      </c>
      <c r="DQ18" s="594" t="s">
        <v>442</v>
      </c>
      <c r="DR18" s="594" t="s">
        <v>321</v>
      </c>
      <c r="DS18" s="676">
        <v>100000</v>
      </c>
      <c r="DT18" s="676">
        <v>0</v>
      </c>
      <c r="DU18" s="676">
        <v>0</v>
      </c>
      <c r="DV18" s="96">
        <f t="shared" si="1"/>
        <v>100</v>
      </c>
      <c r="DW18" s="96">
        <f t="shared" si="2"/>
        <v>0</v>
      </c>
      <c r="DX18" s="96">
        <f t="shared" si="3"/>
        <v>0</v>
      </c>
      <c r="EI18" s="672" t="s">
        <v>419</v>
      </c>
      <c r="EJ18" s="672" t="s">
        <v>299</v>
      </c>
      <c r="EK18" s="671" t="s">
        <v>443</v>
      </c>
      <c r="EL18" s="672" t="s">
        <v>322</v>
      </c>
      <c r="EM18" s="673">
        <v>60788000</v>
      </c>
      <c r="EN18" s="673">
        <v>0</v>
      </c>
      <c r="EO18" s="673">
        <v>0</v>
      </c>
      <c r="EP18" s="296">
        <f t="shared" si="5"/>
        <v>60788</v>
      </c>
      <c r="EQ18" s="296">
        <f t="shared" si="6"/>
        <v>0</v>
      </c>
      <c r="ER18" s="296">
        <f t="shared" si="7"/>
        <v>0</v>
      </c>
      <c r="FD18" s="671" t="s">
        <v>419</v>
      </c>
      <c r="FE18" s="671" t="s">
        <v>299</v>
      </c>
      <c r="FF18" s="671" t="s">
        <v>443</v>
      </c>
      <c r="FG18" s="671" t="s">
        <v>322</v>
      </c>
      <c r="FH18" s="672" t="s">
        <v>418</v>
      </c>
      <c r="FI18" s="673">
        <v>60788000</v>
      </c>
      <c r="FJ18" s="673">
        <v>0</v>
      </c>
      <c r="FK18" s="673">
        <v>0</v>
      </c>
      <c r="FL18" s="96">
        <f t="shared" si="32"/>
        <v>60788</v>
      </c>
      <c r="FM18" s="96">
        <f t="shared" si="33"/>
        <v>0</v>
      </c>
      <c r="FN18" s="96">
        <f t="shared" si="34"/>
        <v>0</v>
      </c>
      <c r="FX18" s="671" t="s">
        <v>419</v>
      </c>
      <c r="FY18" s="672" t="s">
        <v>299</v>
      </c>
      <c r="FZ18" s="671" t="s">
        <v>443</v>
      </c>
      <c r="GA18" s="672" t="s">
        <v>322</v>
      </c>
      <c r="GB18" s="673">
        <v>60788000</v>
      </c>
      <c r="GC18" s="673">
        <v>0</v>
      </c>
      <c r="GD18" s="673">
        <v>0</v>
      </c>
      <c r="GE18" s="296">
        <f t="shared" si="36"/>
        <v>60788</v>
      </c>
      <c r="GF18" s="296">
        <f t="shared" si="37"/>
        <v>0</v>
      </c>
      <c r="GG18" s="296">
        <f t="shared" si="38"/>
        <v>0</v>
      </c>
      <c r="GR18" t="s">
        <v>419</v>
      </c>
      <c r="GS18" t="s">
        <v>299</v>
      </c>
      <c r="GT18" t="s">
        <v>443</v>
      </c>
      <c r="GU18" t="s">
        <v>322</v>
      </c>
      <c r="GV18" s="96">
        <v>60788000</v>
      </c>
      <c r="GW18" s="96">
        <v>0</v>
      </c>
      <c r="GX18" s="96">
        <v>0</v>
      </c>
      <c r="GY18" s="96">
        <f t="shared" si="40"/>
        <v>60788</v>
      </c>
      <c r="GZ18" s="96">
        <f t="shared" si="41"/>
        <v>0</v>
      </c>
      <c r="HA18" s="96">
        <f t="shared" si="42"/>
        <v>0</v>
      </c>
      <c r="HK18" s="552" t="s">
        <v>419</v>
      </c>
      <c r="HL18" s="552" t="s">
        <v>299</v>
      </c>
      <c r="HM18" s="552" t="s">
        <v>422</v>
      </c>
      <c r="HN18" s="552" t="s">
        <v>320</v>
      </c>
      <c r="HO18" s="560">
        <v>48524753</v>
      </c>
      <c r="HP18" s="560">
        <v>0</v>
      </c>
      <c r="HQ18" s="560">
        <v>0</v>
      </c>
      <c r="HR18" s="748">
        <f t="shared" si="44"/>
        <v>48524.752999999997</v>
      </c>
      <c r="HS18" s="748">
        <f t="shared" si="45"/>
        <v>0</v>
      </c>
      <c r="HT18" s="748">
        <f t="shared" si="46"/>
        <v>0</v>
      </c>
    </row>
    <row r="19" spans="1:228" x14ac:dyDescent="0.25">
      <c r="A19" s="671" t="s">
        <v>488</v>
      </c>
      <c r="B19" s="672" t="s">
        <v>503</v>
      </c>
      <c r="C19" s="671" t="s">
        <v>431</v>
      </c>
      <c r="D19" s="672" t="s">
        <v>431</v>
      </c>
      <c r="E19" s="672" t="s">
        <v>418</v>
      </c>
      <c r="F19" s="673">
        <v>0</v>
      </c>
      <c r="G19" s="673">
        <v>25302000</v>
      </c>
      <c r="H19" s="673">
        <v>0</v>
      </c>
      <c r="I19" s="673">
        <f t="shared" si="8"/>
        <v>0</v>
      </c>
      <c r="J19" s="673">
        <f t="shared" si="9"/>
        <v>26187.57</v>
      </c>
      <c r="K19" s="673">
        <f t="shared" si="10"/>
        <v>0</v>
      </c>
      <c r="M19" s="671" t="s">
        <v>447</v>
      </c>
      <c r="N19" s="672" t="s">
        <v>448</v>
      </c>
      <c r="O19" s="671" t="s">
        <v>431</v>
      </c>
      <c r="P19" s="672" t="s">
        <v>431</v>
      </c>
      <c r="Q19" s="673">
        <v>19511238</v>
      </c>
      <c r="R19" s="674">
        <f t="shared" si="11"/>
        <v>20194.13133</v>
      </c>
      <c r="U19" s="671" t="s">
        <v>419</v>
      </c>
      <c r="V19" s="671" t="s">
        <v>299</v>
      </c>
      <c r="W19" s="671" t="s">
        <v>422</v>
      </c>
      <c r="X19" s="672" t="s">
        <v>320</v>
      </c>
      <c r="Y19" s="673">
        <v>0</v>
      </c>
      <c r="Z19" s="673">
        <v>47880000</v>
      </c>
      <c r="AA19" s="673">
        <v>3840000</v>
      </c>
      <c r="AB19" s="673">
        <f t="shared" si="12"/>
        <v>0</v>
      </c>
      <c r="AC19" s="673">
        <f t="shared" si="13"/>
        <v>49555.799999999996</v>
      </c>
      <c r="AD19" s="673">
        <f t="shared" si="14"/>
        <v>3974.3999999999996</v>
      </c>
      <c r="AO19" s="677" t="s">
        <v>419</v>
      </c>
      <c r="AP19" s="678" t="s">
        <v>299</v>
      </c>
      <c r="AQ19" s="677" t="s">
        <v>422</v>
      </c>
      <c r="AR19" s="678" t="s">
        <v>320</v>
      </c>
      <c r="AS19" s="679">
        <v>0</v>
      </c>
      <c r="AT19" s="679">
        <v>47880000</v>
      </c>
      <c r="AU19" s="679">
        <v>5760000</v>
      </c>
      <c r="AV19" s="679">
        <f t="shared" si="16"/>
        <v>0</v>
      </c>
      <c r="AW19" s="679">
        <f t="shared" si="17"/>
        <v>49555.799999999996</v>
      </c>
      <c r="AX19" s="679">
        <f t="shared" si="18"/>
        <v>5961.5999999999995</v>
      </c>
      <c r="BI19" s="671" t="s">
        <v>419</v>
      </c>
      <c r="BJ19" s="672" t="s">
        <v>299</v>
      </c>
      <c r="BK19" s="671" t="s">
        <v>420</v>
      </c>
      <c r="BL19" s="672" t="s">
        <v>319</v>
      </c>
      <c r="BM19" s="673">
        <v>0</v>
      </c>
      <c r="BN19" s="673">
        <v>541153088</v>
      </c>
      <c r="BO19" s="673">
        <v>118789629</v>
      </c>
      <c r="BP19" s="96">
        <f t="shared" si="20"/>
        <v>0</v>
      </c>
      <c r="BQ19" s="96">
        <f t="shared" si="21"/>
        <v>560093.44607999991</v>
      </c>
      <c r="BR19" s="96">
        <f t="shared" si="22"/>
        <v>122947.26601499999</v>
      </c>
      <c r="BU19" s="672" t="s">
        <v>521</v>
      </c>
      <c r="BV19" s="672" t="s">
        <v>522</v>
      </c>
      <c r="BW19" s="672" t="s">
        <v>431</v>
      </c>
      <c r="BX19" s="672" t="s">
        <v>431</v>
      </c>
      <c r="BY19" s="673">
        <v>47802257</v>
      </c>
      <c r="BZ19" s="96">
        <f t="shared" si="23"/>
        <v>49475.335994999994</v>
      </c>
      <c r="CB19" s="672" t="s">
        <v>419</v>
      </c>
      <c r="CC19" s="672" t="s">
        <v>299</v>
      </c>
      <c r="CD19" s="672" t="s">
        <v>421</v>
      </c>
      <c r="CE19" s="672" t="s">
        <v>330</v>
      </c>
      <c r="CF19" s="673">
        <v>0</v>
      </c>
      <c r="CG19" s="673">
        <v>22600161</v>
      </c>
      <c r="CH19" s="673">
        <v>12303582</v>
      </c>
      <c r="CI19" s="296">
        <f t="shared" si="24"/>
        <v>0</v>
      </c>
      <c r="CJ19" s="296">
        <f t="shared" si="25"/>
        <v>23391.166634999998</v>
      </c>
      <c r="CK19" s="296">
        <f t="shared" si="26"/>
        <v>12734.20737</v>
      </c>
      <c r="CV19" t="s">
        <v>419</v>
      </c>
      <c r="CW19" t="s">
        <v>299</v>
      </c>
      <c r="CX19" t="s">
        <v>442</v>
      </c>
      <c r="CY19" t="s">
        <v>321</v>
      </c>
      <c r="CZ19" s="96">
        <v>0</v>
      </c>
      <c r="DA19" s="96">
        <v>28928</v>
      </c>
      <c r="DB19" s="96">
        <v>28928</v>
      </c>
      <c r="DC19" s="96">
        <f t="shared" si="28"/>
        <v>0</v>
      </c>
      <c r="DD19" s="96">
        <f t="shared" si="29"/>
        <v>29.940479999999997</v>
      </c>
      <c r="DE19" s="96">
        <f t="shared" si="30"/>
        <v>29.940479999999997</v>
      </c>
      <c r="DO19" s="593" t="s">
        <v>419</v>
      </c>
      <c r="DP19" s="594" t="s">
        <v>299</v>
      </c>
      <c r="DQ19" s="594" t="s">
        <v>421</v>
      </c>
      <c r="DR19" s="594" t="s">
        <v>330</v>
      </c>
      <c r="DS19" s="676">
        <v>0</v>
      </c>
      <c r="DT19" s="676">
        <v>34018803</v>
      </c>
      <c r="DU19" s="676">
        <v>23296504</v>
      </c>
      <c r="DV19" s="96">
        <f t="shared" si="1"/>
        <v>0</v>
      </c>
      <c r="DW19" s="96">
        <f t="shared" si="2"/>
        <v>34018.803</v>
      </c>
      <c r="DX19" s="96">
        <f t="shared" si="3"/>
        <v>23296.504000000001</v>
      </c>
      <c r="EI19" s="672" t="s">
        <v>419</v>
      </c>
      <c r="EJ19" s="672" t="s">
        <v>299</v>
      </c>
      <c r="EK19" s="671" t="s">
        <v>442</v>
      </c>
      <c r="EL19" s="672" t="s">
        <v>321</v>
      </c>
      <c r="EM19" s="673">
        <v>100000</v>
      </c>
      <c r="EN19" s="673">
        <v>0</v>
      </c>
      <c r="EO19" s="673">
        <v>0</v>
      </c>
      <c r="EP19" s="296">
        <f t="shared" si="5"/>
        <v>100</v>
      </c>
      <c r="EQ19" s="296">
        <f t="shared" si="6"/>
        <v>0</v>
      </c>
      <c r="ER19" s="296">
        <f t="shared" si="7"/>
        <v>0</v>
      </c>
      <c r="FD19" s="671" t="s">
        <v>419</v>
      </c>
      <c r="FE19" s="671" t="s">
        <v>299</v>
      </c>
      <c r="FF19" s="671" t="s">
        <v>442</v>
      </c>
      <c r="FG19" s="671" t="s">
        <v>321</v>
      </c>
      <c r="FH19" s="672" t="s">
        <v>418</v>
      </c>
      <c r="FI19" s="673">
        <v>100000</v>
      </c>
      <c r="FJ19" s="673">
        <v>0</v>
      </c>
      <c r="FK19" s="673">
        <v>0</v>
      </c>
      <c r="FL19" s="96">
        <f t="shared" si="32"/>
        <v>100</v>
      </c>
      <c r="FM19" s="96">
        <f t="shared" si="33"/>
        <v>0</v>
      </c>
      <c r="FN19" s="96">
        <f t="shared" si="34"/>
        <v>0</v>
      </c>
      <c r="FX19" s="671" t="s">
        <v>419</v>
      </c>
      <c r="FY19" s="672" t="s">
        <v>299</v>
      </c>
      <c r="FZ19" s="671" t="s">
        <v>442</v>
      </c>
      <c r="GA19" s="672" t="s">
        <v>321</v>
      </c>
      <c r="GB19" s="673">
        <v>201247</v>
      </c>
      <c r="GC19" s="673">
        <v>0</v>
      </c>
      <c r="GD19" s="673">
        <v>0</v>
      </c>
      <c r="GE19" s="296">
        <f t="shared" si="36"/>
        <v>201.24700000000001</v>
      </c>
      <c r="GF19" s="296">
        <f t="shared" si="37"/>
        <v>0</v>
      </c>
      <c r="GG19" s="296">
        <f t="shared" si="38"/>
        <v>0</v>
      </c>
      <c r="GR19" t="s">
        <v>419</v>
      </c>
      <c r="GS19" t="s">
        <v>299</v>
      </c>
      <c r="GT19" t="s">
        <v>442</v>
      </c>
      <c r="GU19" t="s">
        <v>321</v>
      </c>
      <c r="GV19" s="96">
        <v>201247</v>
      </c>
      <c r="GW19" s="96">
        <v>0</v>
      </c>
      <c r="GX19" s="96">
        <v>0</v>
      </c>
      <c r="GY19" s="96">
        <f t="shared" si="40"/>
        <v>201.24700000000001</v>
      </c>
      <c r="GZ19" s="96">
        <f t="shared" si="41"/>
        <v>0</v>
      </c>
      <c r="HA19" s="96">
        <f t="shared" si="42"/>
        <v>0</v>
      </c>
      <c r="HK19" s="552" t="s">
        <v>419</v>
      </c>
      <c r="HL19" s="552" t="s">
        <v>299</v>
      </c>
      <c r="HM19" s="552" t="s">
        <v>442</v>
      </c>
      <c r="HN19" s="552" t="s">
        <v>321</v>
      </c>
      <c r="HO19" s="560">
        <v>201247</v>
      </c>
      <c r="HP19" s="560">
        <v>0</v>
      </c>
      <c r="HQ19" s="560">
        <v>0</v>
      </c>
      <c r="HR19" s="748">
        <f t="shared" si="44"/>
        <v>201.24700000000001</v>
      </c>
      <c r="HS19" s="748">
        <f t="shared" si="45"/>
        <v>0</v>
      </c>
      <c r="HT19" s="748">
        <f t="shared" si="46"/>
        <v>0</v>
      </c>
    </row>
    <row r="20" spans="1:228" x14ac:dyDescent="0.25">
      <c r="A20" s="671" t="s">
        <v>423</v>
      </c>
      <c r="B20" s="672" t="s">
        <v>326</v>
      </c>
      <c r="C20" s="671" t="s">
        <v>480</v>
      </c>
      <c r="D20" s="672" t="s">
        <v>604</v>
      </c>
      <c r="E20" s="672" t="s">
        <v>418</v>
      </c>
      <c r="F20" s="673">
        <v>837394000</v>
      </c>
      <c r="G20" s="673">
        <v>0</v>
      </c>
      <c r="H20" s="673">
        <v>0</v>
      </c>
      <c r="I20" s="673">
        <f t="shared" si="8"/>
        <v>866702.78999999992</v>
      </c>
      <c r="J20" s="673">
        <f t="shared" si="9"/>
        <v>0</v>
      </c>
      <c r="K20" s="673">
        <f t="shared" si="10"/>
        <v>0</v>
      </c>
      <c r="M20" s="671" t="s">
        <v>511</v>
      </c>
      <c r="N20" s="672" t="s">
        <v>514</v>
      </c>
      <c r="O20" s="671" t="s">
        <v>431</v>
      </c>
      <c r="P20" s="671" t="s">
        <v>431</v>
      </c>
      <c r="Q20" s="673">
        <v>0</v>
      </c>
      <c r="R20" s="674">
        <f t="shared" si="11"/>
        <v>0</v>
      </c>
      <c r="U20" s="671" t="s">
        <v>488</v>
      </c>
      <c r="V20" s="671" t="s">
        <v>503</v>
      </c>
      <c r="W20" s="671" t="s">
        <v>431</v>
      </c>
      <c r="X20" s="672" t="s">
        <v>431</v>
      </c>
      <c r="Y20" s="673">
        <v>58398000</v>
      </c>
      <c r="Z20" s="673">
        <v>0</v>
      </c>
      <c r="AA20" s="673">
        <v>0</v>
      </c>
      <c r="AB20" s="673">
        <f t="shared" si="12"/>
        <v>60441.929999999993</v>
      </c>
      <c r="AC20" s="673">
        <f t="shared" si="13"/>
        <v>0</v>
      </c>
      <c r="AD20" s="673">
        <f t="shared" si="14"/>
        <v>0</v>
      </c>
      <c r="AO20" s="677" t="s">
        <v>419</v>
      </c>
      <c r="AP20" s="678" t="s">
        <v>299</v>
      </c>
      <c r="AQ20" s="677" t="s">
        <v>431</v>
      </c>
      <c r="AR20" s="678" t="s">
        <v>431</v>
      </c>
      <c r="AS20" s="679">
        <v>0</v>
      </c>
      <c r="AT20" s="679">
        <v>0</v>
      </c>
      <c r="AU20" s="679">
        <v>0</v>
      </c>
      <c r="AV20" s="679">
        <f t="shared" si="16"/>
        <v>0</v>
      </c>
      <c r="AW20" s="679">
        <f t="shared" si="17"/>
        <v>0</v>
      </c>
      <c r="AX20" s="679">
        <f t="shared" si="18"/>
        <v>0</v>
      </c>
      <c r="BI20" s="671" t="s">
        <v>419</v>
      </c>
      <c r="BJ20" s="672" t="s">
        <v>299</v>
      </c>
      <c r="BK20" s="671" t="s">
        <v>442</v>
      </c>
      <c r="BL20" s="672" t="s">
        <v>321</v>
      </c>
      <c r="BM20" s="673">
        <v>0</v>
      </c>
      <c r="BN20" s="673">
        <v>28928</v>
      </c>
      <c r="BO20" s="673">
        <v>28928</v>
      </c>
      <c r="BP20" s="96">
        <f t="shared" si="20"/>
        <v>0</v>
      </c>
      <c r="BQ20" s="96">
        <f t="shared" si="21"/>
        <v>29.940479999999997</v>
      </c>
      <c r="BR20" s="96">
        <f t="shared" si="22"/>
        <v>29.940479999999997</v>
      </c>
      <c r="BU20" s="672" t="s">
        <v>521</v>
      </c>
      <c r="BV20" s="672" t="s">
        <v>522</v>
      </c>
      <c r="BW20" s="672" t="s">
        <v>431</v>
      </c>
      <c r="BX20" s="672" t="s">
        <v>431</v>
      </c>
      <c r="BY20" s="673">
        <v>0</v>
      </c>
      <c r="BZ20" s="96">
        <f t="shared" si="23"/>
        <v>0</v>
      </c>
      <c r="CB20" s="672" t="s">
        <v>419</v>
      </c>
      <c r="CC20" s="672" t="s">
        <v>299</v>
      </c>
      <c r="CD20" s="672" t="s">
        <v>431</v>
      </c>
      <c r="CE20" s="672" t="s">
        <v>431</v>
      </c>
      <c r="CF20" s="673">
        <v>0</v>
      </c>
      <c r="CG20" s="673">
        <v>0</v>
      </c>
      <c r="CH20" s="673">
        <v>0</v>
      </c>
      <c r="CI20" s="296">
        <f t="shared" si="24"/>
        <v>0</v>
      </c>
      <c r="CJ20" s="296">
        <f t="shared" si="25"/>
        <v>0</v>
      </c>
      <c r="CK20" s="296">
        <f t="shared" si="26"/>
        <v>0</v>
      </c>
      <c r="CV20" t="s">
        <v>419</v>
      </c>
      <c r="CW20" t="s">
        <v>299</v>
      </c>
      <c r="CX20" t="s">
        <v>443</v>
      </c>
      <c r="CY20" t="s">
        <v>322</v>
      </c>
      <c r="CZ20" s="96">
        <v>0</v>
      </c>
      <c r="DA20" s="96">
        <v>25158267</v>
      </c>
      <c r="DB20" s="96">
        <v>15783266</v>
      </c>
      <c r="DC20" s="96">
        <f t="shared" si="28"/>
        <v>0</v>
      </c>
      <c r="DD20" s="96">
        <f t="shared" si="29"/>
        <v>26038.806344999997</v>
      </c>
      <c r="DE20" s="96">
        <f t="shared" si="30"/>
        <v>16335.680309999998</v>
      </c>
      <c r="DO20" s="593" t="s">
        <v>419</v>
      </c>
      <c r="DP20" s="594" t="s">
        <v>299</v>
      </c>
      <c r="DQ20" s="594" t="s">
        <v>431</v>
      </c>
      <c r="DR20" s="594" t="s">
        <v>431</v>
      </c>
      <c r="DS20" s="676">
        <v>0</v>
      </c>
      <c r="DT20" s="676">
        <v>0</v>
      </c>
      <c r="DU20" s="676">
        <v>0</v>
      </c>
      <c r="DV20" s="96">
        <f t="shared" si="1"/>
        <v>0</v>
      </c>
      <c r="DW20" s="96">
        <f t="shared" si="2"/>
        <v>0</v>
      </c>
      <c r="DX20" s="96">
        <f t="shared" si="3"/>
        <v>0</v>
      </c>
      <c r="EI20" s="672" t="s">
        <v>419</v>
      </c>
      <c r="EJ20" s="672" t="s">
        <v>299</v>
      </c>
      <c r="EK20" s="671" t="s">
        <v>421</v>
      </c>
      <c r="EL20" s="672" t="s">
        <v>330</v>
      </c>
      <c r="EM20" s="673">
        <v>0</v>
      </c>
      <c r="EN20" s="673">
        <v>34271747</v>
      </c>
      <c r="EO20" s="673">
        <v>27126590</v>
      </c>
      <c r="EP20" s="296">
        <f t="shared" si="5"/>
        <v>0</v>
      </c>
      <c r="EQ20" s="296">
        <f t="shared" si="6"/>
        <v>34271.747000000003</v>
      </c>
      <c r="ER20" s="296">
        <f t="shared" si="7"/>
        <v>27126.59</v>
      </c>
      <c r="FD20" s="671" t="s">
        <v>419</v>
      </c>
      <c r="FE20" s="671" t="s">
        <v>299</v>
      </c>
      <c r="FF20" s="671" t="s">
        <v>420</v>
      </c>
      <c r="FG20" s="671" t="s">
        <v>319</v>
      </c>
      <c r="FH20" s="672" t="s">
        <v>418</v>
      </c>
      <c r="FI20" s="673">
        <v>0</v>
      </c>
      <c r="FJ20" s="673">
        <v>1787804317</v>
      </c>
      <c r="FK20" s="673">
        <v>920245014</v>
      </c>
      <c r="FL20" s="96">
        <f t="shared" si="32"/>
        <v>0</v>
      </c>
      <c r="FM20" s="96">
        <f t="shared" si="33"/>
        <v>1787804.317</v>
      </c>
      <c r="FN20" s="96">
        <f t="shared" si="34"/>
        <v>920245.01399999997</v>
      </c>
      <c r="FX20" s="671" t="s">
        <v>419</v>
      </c>
      <c r="FY20" s="672" t="s">
        <v>299</v>
      </c>
      <c r="FZ20" s="671" t="s">
        <v>443</v>
      </c>
      <c r="GA20" s="672" t="s">
        <v>322</v>
      </c>
      <c r="GB20" s="673">
        <v>0</v>
      </c>
      <c r="GC20" s="673">
        <v>25158266</v>
      </c>
      <c r="GD20" s="673">
        <v>27491001</v>
      </c>
      <c r="GE20" s="296">
        <f t="shared" si="36"/>
        <v>0</v>
      </c>
      <c r="GF20" s="296">
        <f t="shared" si="37"/>
        <v>25158.266</v>
      </c>
      <c r="GG20" s="296">
        <f t="shared" si="38"/>
        <v>27491.001</v>
      </c>
      <c r="GR20" t="s">
        <v>419</v>
      </c>
      <c r="GS20" t="s">
        <v>299</v>
      </c>
      <c r="GT20" t="s">
        <v>442</v>
      </c>
      <c r="GU20" t="s">
        <v>321</v>
      </c>
      <c r="GV20" s="96">
        <v>0</v>
      </c>
      <c r="GW20" s="96">
        <v>28928</v>
      </c>
      <c r="GX20" s="96">
        <v>28928</v>
      </c>
      <c r="GY20" s="96">
        <f t="shared" si="40"/>
        <v>0</v>
      </c>
      <c r="GZ20" s="96">
        <f t="shared" si="41"/>
        <v>28.928000000000001</v>
      </c>
      <c r="HA20" s="96">
        <f t="shared" si="42"/>
        <v>28.928000000000001</v>
      </c>
      <c r="HK20" s="552" t="s">
        <v>419</v>
      </c>
      <c r="HL20" s="552" t="s">
        <v>299</v>
      </c>
      <c r="HM20" s="552" t="s">
        <v>422</v>
      </c>
      <c r="HN20" s="552" t="s">
        <v>320</v>
      </c>
      <c r="HO20" s="560">
        <v>0</v>
      </c>
      <c r="HP20" s="560">
        <v>48053884</v>
      </c>
      <c r="HQ20" s="560">
        <v>48053884</v>
      </c>
      <c r="HR20" s="748">
        <f t="shared" si="44"/>
        <v>0</v>
      </c>
      <c r="HS20" s="748">
        <f t="shared" si="45"/>
        <v>48053.883999999998</v>
      </c>
      <c r="HT20" s="748">
        <f t="shared" si="46"/>
        <v>48053.883999999998</v>
      </c>
    </row>
    <row r="21" spans="1:228" x14ac:dyDescent="0.25">
      <c r="A21" s="671" t="s">
        <v>423</v>
      </c>
      <c r="B21" s="672" t="s">
        <v>326</v>
      </c>
      <c r="C21" s="671" t="s">
        <v>470</v>
      </c>
      <c r="D21" s="672" t="s">
        <v>603</v>
      </c>
      <c r="E21" s="672" t="s">
        <v>418</v>
      </c>
      <c r="F21" s="673">
        <v>310000000</v>
      </c>
      <c r="G21" s="673">
        <v>0</v>
      </c>
      <c r="H21" s="673">
        <v>0</v>
      </c>
      <c r="I21" s="673">
        <f t="shared" si="8"/>
        <v>320850</v>
      </c>
      <c r="J21" s="673">
        <f t="shared" si="9"/>
        <v>0</v>
      </c>
      <c r="K21" s="673">
        <f t="shared" si="10"/>
        <v>0</v>
      </c>
      <c r="U21" s="671" t="s">
        <v>488</v>
      </c>
      <c r="V21" s="671" t="s">
        <v>503</v>
      </c>
      <c r="W21" s="671" t="s">
        <v>431</v>
      </c>
      <c r="X21" s="672" t="s">
        <v>431</v>
      </c>
      <c r="Y21" s="673">
        <v>0</v>
      </c>
      <c r="Z21" s="673">
        <v>25302000</v>
      </c>
      <c r="AA21" s="673">
        <v>5688000</v>
      </c>
      <c r="AB21" s="673">
        <f t="shared" si="12"/>
        <v>0</v>
      </c>
      <c r="AC21" s="673">
        <f t="shared" si="13"/>
        <v>26187.57</v>
      </c>
      <c r="AD21" s="673">
        <f t="shared" si="14"/>
        <v>5887.08</v>
      </c>
      <c r="AO21" s="677" t="s">
        <v>488</v>
      </c>
      <c r="AP21" s="678" t="s">
        <v>503</v>
      </c>
      <c r="AQ21" s="677" t="s">
        <v>431</v>
      </c>
      <c r="AR21" s="678" t="s">
        <v>431</v>
      </c>
      <c r="AS21" s="679">
        <v>58398000</v>
      </c>
      <c r="AT21" s="679">
        <v>0</v>
      </c>
      <c r="AU21" s="679">
        <v>0</v>
      </c>
      <c r="AV21" s="679">
        <f t="shared" si="16"/>
        <v>60441.929999999993</v>
      </c>
      <c r="AW21" s="679">
        <f t="shared" si="17"/>
        <v>0</v>
      </c>
      <c r="AX21" s="679">
        <f t="shared" si="18"/>
        <v>0</v>
      </c>
      <c r="BI21" s="671" t="s">
        <v>419</v>
      </c>
      <c r="BJ21" s="672" t="s">
        <v>299</v>
      </c>
      <c r="BK21" s="671" t="s">
        <v>443</v>
      </c>
      <c r="BL21" s="672" t="s">
        <v>322</v>
      </c>
      <c r="BM21" s="673">
        <v>0</v>
      </c>
      <c r="BN21" s="673">
        <v>23101182</v>
      </c>
      <c r="BO21" s="673">
        <v>5976193</v>
      </c>
      <c r="BP21" s="96">
        <f t="shared" si="20"/>
        <v>0</v>
      </c>
      <c r="BQ21" s="96">
        <f t="shared" si="21"/>
        <v>23909.72337</v>
      </c>
      <c r="BR21" s="96">
        <f t="shared" si="22"/>
        <v>6185.3597549999995</v>
      </c>
      <c r="BU21" s="672" t="s">
        <v>447</v>
      </c>
      <c r="BV21" s="672" t="s">
        <v>448</v>
      </c>
      <c r="BW21" s="672" t="s">
        <v>431</v>
      </c>
      <c r="BX21" s="672" t="s">
        <v>431</v>
      </c>
      <c r="BY21" s="673">
        <v>26549509</v>
      </c>
      <c r="BZ21" s="96">
        <f t="shared" si="23"/>
        <v>27478.741814999998</v>
      </c>
      <c r="CB21" s="672" t="s">
        <v>419</v>
      </c>
      <c r="CC21" s="672" t="s">
        <v>299</v>
      </c>
      <c r="CD21" s="672" t="s">
        <v>442</v>
      </c>
      <c r="CE21" s="672" t="s">
        <v>321</v>
      </c>
      <c r="CF21" s="673">
        <v>0</v>
      </c>
      <c r="CG21" s="673">
        <v>28928</v>
      </c>
      <c r="CH21" s="673">
        <v>28928</v>
      </c>
      <c r="CI21" s="296">
        <f t="shared" si="24"/>
        <v>0</v>
      </c>
      <c r="CJ21" s="296">
        <f t="shared" si="25"/>
        <v>29.940479999999997</v>
      </c>
      <c r="CK21" s="296">
        <f t="shared" si="26"/>
        <v>29.940479999999997</v>
      </c>
      <c r="CV21" t="s">
        <v>419</v>
      </c>
      <c r="CW21" t="s">
        <v>299</v>
      </c>
      <c r="CX21" t="s">
        <v>420</v>
      </c>
      <c r="CY21" t="s">
        <v>319</v>
      </c>
      <c r="CZ21" s="96">
        <v>0</v>
      </c>
      <c r="DA21" s="96">
        <v>867696690</v>
      </c>
      <c r="DB21" s="96">
        <v>620357150</v>
      </c>
      <c r="DC21" s="96">
        <f t="shared" si="28"/>
        <v>0</v>
      </c>
      <c r="DD21" s="96">
        <f t="shared" si="29"/>
        <v>898066.07414999988</v>
      </c>
      <c r="DE21" s="96">
        <f t="shared" si="30"/>
        <v>642069.65024999995</v>
      </c>
      <c r="DO21" s="593" t="s">
        <v>419</v>
      </c>
      <c r="DP21" s="594" t="s">
        <v>299</v>
      </c>
      <c r="DQ21" s="594" t="s">
        <v>422</v>
      </c>
      <c r="DR21" s="594" t="s">
        <v>320</v>
      </c>
      <c r="DS21" s="676">
        <v>0</v>
      </c>
      <c r="DT21" s="676">
        <v>47880000</v>
      </c>
      <c r="DU21" s="676">
        <v>27930000</v>
      </c>
      <c r="DV21" s="96">
        <f t="shared" si="1"/>
        <v>0</v>
      </c>
      <c r="DW21" s="96">
        <f t="shared" si="2"/>
        <v>47880</v>
      </c>
      <c r="DX21" s="96">
        <f t="shared" si="3"/>
        <v>27930</v>
      </c>
      <c r="EI21" s="672" t="s">
        <v>419</v>
      </c>
      <c r="EJ21" s="672" t="s">
        <v>299</v>
      </c>
      <c r="EK21" s="671" t="s">
        <v>431</v>
      </c>
      <c r="EL21" s="672" t="s">
        <v>431</v>
      </c>
      <c r="EM21" s="673">
        <v>0</v>
      </c>
      <c r="EN21" s="673">
        <v>0</v>
      </c>
      <c r="EO21" s="673">
        <v>0</v>
      </c>
      <c r="EP21" s="296">
        <f t="shared" si="5"/>
        <v>0</v>
      </c>
      <c r="EQ21" s="296">
        <f t="shared" si="6"/>
        <v>0</v>
      </c>
      <c r="ER21" s="296">
        <f t="shared" si="7"/>
        <v>0</v>
      </c>
      <c r="FD21" s="671" t="s">
        <v>419</v>
      </c>
      <c r="FE21" s="671" t="s">
        <v>299</v>
      </c>
      <c r="FF21" s="671" t="s">
        <v>443</v>
      </c>
      <c r="FG21" s="671" t="s">
        <v>322</v>
      </c>
      <c r="FH21" s="672" t="s">
        <v>418</v>
      </c>
      <c r="FI21" s="673">
        <v>0</v>
      </c>
      <c r="FJ21" s="673">
        <v>25896996</v>
      </c>
      <c r="FK21" s="673">
        <v>25158266</v>
      </c>
      <c r="FL21" s="96">
        <f t="shared" si="32"/>
        <v>0</v>
      </c>
      <c r="FM21" s="96">
        <f t="shared" si="33"/>
        <v>25896.995999999999</v>
      </c>
      <c r="FN21" s="96">
        <f t="shared" si="34"/>
        <v>25158.266</v>
      </c>
      <c r="FX21" s="671" t="s">
        <v>419</v>
      </c>
      <c r="FY21" s="672" t="s">
        <v>299</v>
      </c>
      <c r="FZ21" s="671" t="s">
        <v>431</v>
      </c>
      <c r="GA21" s="672" t="s">
        <v>431</v>
      </c>
      <c r="GB21" s="673">
        <v>0</v>
      </c>
      <c r="GC21" s="673">
        <v>0</v>
      </c>
      <c r="GD21" s="673">
        <v>0</v>
      </c>
      <c r="GE21" s="296">
        <f t="shared" si="36"/>
        <v>0</v>
      </c>
      <c r="GF21" s="296">
        <f t="shared" si="37"/>
        <v>0</v>
      </c>
      <c r="GG21" s="296">
        <f t="shared" si="38"/>
        <v>0</v>
      </c>
      <c r="GR21" t="s">
        <v>419</v>
      </c>
      <c r="GS21" t="s">
        <v>299</v>
      </c>
      <c r="GT21" t="s">
        <v>422</v>
      </c>
      <c r="GU21" t="s">
        <v>320</v>
      </c>
      <c r="GV21" s="96">
        <v>0</v>
      </c>
      <c r="GW21" s="96">
        <v>47880000</v>
      </c>
      <c r="GX21" s="96">
        <v>43946365</v>
      </c>
      <c r="GY21" s="96">
        <f t="shared" si="40"/>
        <v>0</v>
      </c>
      <c r="GZ21" s="96">
        <f t="shared" si="41"/>
        <v>47880</v>
      </c>
      <c r="HA21" s="96">
        <f t="shared" si="42"/>
        <v>43946.364999999998</v>
      </c>
      <c r="HK21" s="552" t="s">
        <v>419</v>
      </c>
      <c r="HL21" s="552" t="s">
        <v>299</v>
      </c>
      <c r="HM21" s="552" t="s">
        <v>420</v>
      </c>
      <c r="HN21" s="552" t="s">
        <v>319</v>
      </c>
      <c r="HO21" s="560">
        <v>0</v>
      </c>
      <c r="HP21" s="560">
        <v>1653851697</v>
      </c>
      <c r="HQ21" s="560">
        <v>1550464811</v>
      </c>
      <c r="HR21" s="748">
        <f t="shared" si="44"/>
        <v>0</v>
      </c>
      <c r="HS21" s="748">
        <f t="shared" si="45"/>
        <v>1653851.6969999999</v>
      </c>
      <c r="HT21" s="748">
        <f t="shared" si="46"/>
        <v>1550464.811</v>
      </c>
    </row>
    <row r="22" spans="1:228" x14ac:dyDescent="0.25">
      <c r="A22" s="671" t="s">
        <v>423</v>
      </c>
      <c r="B22" s="672" t="s">
        <v>326</v>
      </c>
      <c r="C22" s="671" t="s">
        <v>481</v>
      </c>
      <c r="D22" s="672" t="s">
        <v>471</v>
      </c>
      <c r="E22" s="672" t="s">
        <v>418</v>
      </c>
      <c r="F22" s="673">
        <v>300000000</v>
      </c>
      <c r="G22" s="673">
        <v>0</v>
      </c>
      <c r="H22" s="673">
        <v>0</v>
      </c>
      <c r="I22" s="673">
        <f t="shared" si="8"/>
        <v>310500</v>
      </c>
      <c r="J22" s="673">
        <f t="shared" si="9"/>
        <v>0</v>
      </c>
      <c r="K22" s="673">
        <f t="shared" si="10"/>
        <v>0</v>
      </c>
      <c r="U22" s="671" t="s">
        <v>423</v>
      </c>
      <c r="V22" s="671" t="s">
        <v>326</v>
      </c>
      <c r="W22" s="671" t="s">
        <v>480</v>
      </c>
      <c r="X22" s="672" t="s">
        <v>604</v>
      </c>
      <c r="Y22" s="673">
        <v>837394000</v>
      </c>
      <c r="Z22" s="673">
        <v>0</v>
      </c>
      <c r="AA22" s="673">
        <v>0</v>
      </c>
      <c r="AB22" s="673">
        <f t="shared" si="12"/>
        <v>866702.78999999992</v>
      </c>
      <c r="AC22" s="673">
        <f t="shared" si="13"/>
        <v>0</v>
      </c>
      <c r="AD22" s="673">
        <f t="shared" si="14"/>
        <v>0</v>
      </c>
      <c r="AO22" s="677" t="s">
        <v>488</v>
      </c>
      <c r="AP22" s="678" t="s">
        <v>503</v>
      </c>
      <c r="AQ22" s="677" t="s">
        <v>431</v>
      </c>
      <c r="AR22" s="678" t="s">
        <v>431</v>
      </c>
      <c r="AS22" s="679">
        <v>0</v>
      </c>
      <c r="AT22" s="679">
        <v>25302000</v>
      </c>
      <c r="AU22" s="679">
        <v>7081000</v>
      </c>
      <c r="AV22" s="679">
        <f t="shared" si="16"/>
        <v>0</v>
      </c>
      <c r="AW22" s="679">
        <f t="shared" si="17"/>
        <v>26187.57</v>
      </c>
      <c r="AX22" s="679">
        <f t="shared" si="18"/>
        <v>7328.8349999999991</v>
      </c>
      <c r="BI22" s="671" t="s">
        <v>419</v>
      </c>
      <c r="BJ22" s="672" t="s">
        <v>299</v>
      </c>
      <c r="BK22" s="671" t="s">
        <v>421</v>
      </c>
      <c r="BL22" s="672" t="s">
        <v>330</v>
      </c>
      <c r="BM22" s="673">
        <v>0</v>
      </c>
      <c r="BN22" s="673">
        <v>22602770</v>
      </c>
      <c r="BO22" s="673">
        <v>12303582</v>
      </c>
      <c r="BP22" s="96">
        <f t="shared" si="20"/>
        <v>0</v>
      </c>
      <c r="BQ22" s="96">
        <f t="shared" si="21"/>
        <v>23393.86695</v>
      </c>
      <c r="BR22" s="96">
        <f t="shared" si="22"/>
        <v>12734.20737</v>
      </c>
      <c r="BU22" s="672" t="s">
        <v>436</v>
      </c>
      <c r="BV22" s="672" t="s">
        <v>127</v>
      </c>
      <c r="BW22" s="672" t="s">
        <v>431</v>
      </c>
      <c r="BX22" s="672" t="s">
        <v>431</v>
      </c>
      <c r="BY22" s="673">
        <v>0</v>
      </c>
      <c r="BZ22" s="96">
        <f t="shared" si="23"/>
        <v>0</v>
      </c>
      <c r="CB22" s="672" t="s">
        <v>419</v>
      </c>
      <c r="CC22" s="672" t="s">
        <v>299</v>
      </c>
      <c r="CD22" s="672" t="s">
        <v>443</v>
      </c>
      <c r="CE22" s="672" t="s">
        <v>322</v>
      </c>
      <c r="CF22" s="673">
        <v>0</v>
      </c>
      <c r="CG22" s="673">
        <v>25158266</v>
      </c>
      <c r="CH22" s="673">
        <v>14626106</v>
      </c>
      <c r="CI22" s="296">
        <f t="shared" si="24"/>
        <v>0</v>
      </c>
      <c r="CJ22" s="296">
        <f t="shared" si="25"/>
        <v>26038.805309999996</v>
      </c>
      <c r="CK22" s="296">
        <f t="shared" si="26"/>
        <v>15138.019709999999</v>
      </c>
      <c r="CV22" t="s">
        <v>419</v>
      </c>
      <c r="CW22" t="s">
        <v>299</v>
      </c>
      <c r="CX22" t="s">
        <v>422</v>
      </c>
      <c r="CY22" t="s">
        <v>320</v>
      </c>
      <c r="CZ22" s="96">
        <v>0</v>
      </c>
      <c r="DA22" s="96">
        <v>47880000</v>
      </c>
      <c r="DB22" s="96">
        <v>23940000</v>
      </c>
      <c r="DC22" s="96">
        <f t="shared" si="28"/>
        <v>0</v>
      </c>
      <c r="DD22" s="96">
        <f t="shared" si="29"/>
        <v>49555.799999999996</v>
      </c>
      <c r="DE22" s="96">
        <f t="shared" si="30"/>
        <v>24777.899999999998</v>
      </c>
      <c r="DO22" s="593" t="s">
        <v>419</v>
      </c>
      <c r="DP22" s="594" t="s">
        <v>299</v>
      </c>
      <c r="DQ22" s="594" t="s">
        <v>443</v>
      </c>
      <c r="DR22" s="594" t="s">
        <v>322</v>
      </c>
      <c r="DS22" s="676">
        <v>0</v>
      </c>
      <c r="DT22" s="676">
        <v>25158267</v>
      </c>
      <c r="DU22" s="676">
        <v>19533266</v>
      </c>
      <c r="DV22" s="96">
        <f t="shared" si="1"/>
        <v>0</v>
      </c>
      <c r="DW22" s="96">
        <f t="shared" si="2"/>
        <v>25158.267</v>
      </c>
      <c r="DX22" s="96">
        <f t="shared" si="3"/>
        <v>19533.266</v>
      </c>
      <c r="EI22" s="672" t="s">
        <v>419</v>
      </c>
      <c r="EJ22" s="672" t="s">
        <v>299</v>
      </c>
      <c r="EK22" s="671" t="s">
        <v>422</v>
      </c>
      <c r="EL22" s="672" t="s">
        <v>320</v>
      </c>
      <c r="EM22" s="673">
        <v>0</v>
      </c>
      <c r="EN22" s="673">
        <v>47880000</v>
      </c>
      <c r="EO22" s="673">
        <v>31920000</v>
      </c>
      <c r="EP22" s="296">
        <f t="shared" si="5"/>
        <v>0</v>
      </c>
      <c r="EQ22" s="296">
        <f t="shared" si="6"/>
        <v>47880</v>
      </c>
      <c r="ER22" s="296">
        <f t="shared" si="7"/>
        <v>31920</v>
      </c>
      <c r="FD22" s="671" t="s">
        <v>419</v>
      </c>
      <c r="FE22" s="671" t="s">
        <v>299</v>
      </c>
      <c r="FF22" s="671" t="s">
        <v>421</v>
      </c>
      <c r="FG22" s="671" t="s">
        <v>330</v>
      </c>
      <c r="FH22" s="672" t="s">
        <v>418</v>
      </c>
      <c r="FI22" s="673">
        <v>0</v>
      </c>
      <c r="FJ22" s="673">
        <v>67497566</v>
      </c>
      <c r="FK22" s="673">
        <v>27126590</v>
      </c>
      <c r="FL22" s="96">
        <f t="shared" si="32"/>
        <v>0</v>
      </c>
      <c r="FM22" s="96">
        <f t="shared" si="33"/>
        <v>67497.566000000006</v>
      </c>
      <c r="FN22" s="96">
        <f t="shared" si="34"/>
        <v>27126.59</v>
      </c>
      <c r="FX22" s="671" t="s">
        <v>419</v>
      </c>
      <c r="FY22" s="672" t="s">
        <v>299</v>
      </c>
      <c r="FZ22" s="671" t="s">
        <v>442</v>
      </c>
      <c r="GA22" s="672" t="s">
        <v>321</v>
      </c>
      <c r="GB22" s="673">
        <v>0</v>
      </c>
      <c r="GC22" s="673">
        <v>28928</v>
      </c>
      <c r="GD22" s="673">
        <v>28928</v>
      </c>
      <c r="GE22" s="296">
        <f t="shared" si="36"/>
        <v>0</v>
      </c>
      <c r="GF22" s="296">
        <f t="shared" si="37"/>
        <v>28.928000000000001</v>
      </c>
      <c r="GG22" s="296">
        <f t="shared" si="38"/>
        <v>28.928000000000001</v>
      </c>
      <c r="GR22" t="s">
        <v>419</v>
      </c>
      <c r="GS22" t="s">
        <v>299</v>
      </c>
      <c r="GT22" t="s">
        <v>431</v>
      </c>
      <c r="GU22" t="s">
        <v>431</v>
      </c>
      <c r="GV22" s="96">
        <v>0</v>
      </c>
      <c r="GW22" s="96">
        <v>0</v>
      </c>
      <c r="GX22" s="96">
        <v>0</v>
      </c>
      <c r="GY22" s="96">
        <f t="shared" si="40"/>
        <v>0</v>
      </c>
      <c r="GZ22" s="96">
        <f t="shared" si="41"/>
        <v>0</v>
      </c>
      <c r="HA22" s="96">
        <f t="shared" si="42"/>
        <v>0</v>
      </c>
      <c r="HK22" s="552" t="s">
        <v>419</v>
      </c>
      <c r="HL22" s="552" t="s">
        <v>299</v>
      </c>
      <c r="HM22" s="552" t="s">
        <v>421</v>
      </c>
      <c r="HN22" s="552" t="s">
        <v>330</v>
      </c>
      <c r="HO22" s="560">
        <v>0</v>
      </c>
      <c r="HP22" s="560">
        <v>97240382</v>
      </c>
      <c r="HQ22" s="560">
        <v>93814585</v>
      </c>
      <c r="HR22" s="748">
        <f t="shared" si="44"/>
        <v>0</v>
      </c>
      <c r="HS22" s="748">
        <f t="shared" si="45"/>
        <v>97240.381999999998</v>
      </c>
      <c r="HT22" s="748">
        <f t="shared" si="46"/>
        <v>93814.585000000006</v>
      </c>
    </row>
    <row r="23" spans="1:228" x14ac:dyDescent="0.25">
      <c r="A23" s="671" t="s">
        <v>423</v>
      </c>
      <c r="B23" s="672" t="s">
        <v>326</v>
      </c>
      <c r="C23" s="671" t="s">
        <v>444</v>
      </c>
      <c r="D23" s="672" t="s">
        <v>605</v>
      </c>
      <c r="E23" s="672" t="s">
        <v>418</v>
      </c>
      <c r="F23" s="673">
        <v>285000000</v>
      </c>
      <c r="G23" s="673">
        <v>0</v>
      </c>
      <c r="H23" s="673">
        <v>0</v>
      </c>
      <c r="I23" s="673">
        <f t="shared" si="8"/>
        <v>294975</v>
      </c>
      <c r="J23" s="673">
        <f t="shared" si="9"/>
        <v>0</v>
      </c>
      <c r="K23" s="673">
        <f t="shared" si="10"/>
        <v>0</v>
      </c>
      <c r="U23" s="671" t="s">
        <v>423</v>
      </c>
      <c r="V23" s="671" t="s">
        <v>326</v>
      </c>
      <c r="W23" s="671" t="s">
        <v>470</v>
      </c>
      <c r="X23" s="672" t="s">
        <v>603</v>
      </c>
      <c r="Y23" s="673">
        <v>310000000</v>
      </c>
      <c r="Z23" s="673">
        <v>0</v>
      </c>
      <c r="AA23" s="673">
        <v>0</v>
      </c>
      <c r="AB23" s="673">
        <f t="shared" si="12"/>
        <v>320850</v>
      </c>
      <c r="AC23" s="673">
        <f t="shared" si="13"/>
        <v>0</v>
      </c>
      <c r="AD23" s="673">
        <f t="shared" si="14"/>
        <v>0</v>
      </c>
      <c r="AO23" s="677" t="s">
        <v>423</v>
      </c>
      <c r="AP23" s="678" t="s">
        <v>326</v>
      </c>
      <c r="AQ23" s="677" t="s">
        <v>480</v>
      </c>
      <c r="AR23" s="678" t="s">
        <v>604</v>
      </c>
      <c r="AS23" s="679">
        <v>837394000</v>
      </c>
      <c r="AT23" s="679">
        <v>0</v>
      </c>
      <c r="AU23" s="679">
        <v>0</v>
      </c>
      <c r="AV23" s="679">
        <f t="shared" si="16"/>
        <v>866702.78999999992</v>
      </c>
      <c r="AW23" s="679">
        <f t="shared" si="17"/>
        <v>0</v>
      </c>
      <c r="AX23" s="679">
        <f t="shared" si="18"/>
        <v>0</v>
      </c>
      <c r="BI23" s="671" t="s">
        <v>419</v>
      </c>
      <c r="BJ23" s="672" t="s">
        <v>299</v>
      </c>
      <c r="BK23" s="671" t="s">
        <v>431</v>
      </c>
      <c r="BL23" s="672" t="s">
        <v>431</v>
      </c>
      <c r="BM23" s="673">
        <v>0</v>
      </c>
      <c r="BN23" s="673">
        <v>0</v>
      </c>
      <c r="BO23" s="673">
        <v>0</v>
      </c>
      <c r="BP23" s="96">
        <f t="shared" si="20"/>
        <v>0</v>
      </c>
      <c r="BQ23" s="96">
        <f t="shared" si="21"/>
        <v>0</v>
      </c>
      <c r="BR23" s="96">
        <f t="shared" si="22"/>
        <v>0</v>
      </c>
      <c r="BU23" s="672"/>
      <c r="BV23" s="672"/>
      <c r="BW23" s="672"/>
      <c r="BX23" s="672"/>
      <c r="BZ23" s="96">
        <f t="shared" si="23"/>
        <v>0</v>
      </c>
      <c r="CB23" s="672" t="s">
        <v>419</v>
      </c>
      <c r="CC23" s="672" t="s">
        <v>299</v>
      </c>
      <c r="CD23" s="672" t="s">
        <v>420</v>
      </c>
      <c r="CE23" s="672" t="s">
        <v>319</v>
      </c>
      <c r="CF23" s="673">
        <v>0</v>
      </c>
      <c r="CG23" s="673">
        <v>867696690</v>
      </c>
      <c r="CH23" s="673">
        <v>308422566</v>
      </c>
      <c r="CI23" s="296">
        <f t="shared" si="24"/>
        <v>0</v>
      </c>
      <c r="CJ23" s="296">
        <f t="shared" si="25"/>
        <v>898066.07414999988</v>
      </c>
      <c r="CK23" s="296">
        <f t="shared" si="26"/>
        <v>319217.35580999998</v>
      </c>
      <c r="CV23" t="s">
        <v>419</v>
      </c>
      <c r="CW23" t="s">
        <v>299</v>
      </c>
      <c r="CX23" t="s">
        <v>431</v>
      </c>
      <c r="CY23" t="s">
        <v>431</v>
      </c>
      <c r="CZ23" s="96">
        <v>0</v>
      </c>
      <c r="DA23" s="96">
        <v>0</v>
      </c>
      <c r="DB23" s="96">
        <v>0</v>
      </c>
      <c r="DC23" s="96">
        <f t="shared" si="28"/>
        <v>0</v>
      </c>
      <c r="DD23" s="96">
        <f t="shared" si="29"/>
        <v>0</v>
      </c>
      <c r="DE23" s="96">
        <f t="shared" si="30"/>
        <v>0</v>
      </c>
      <c r="DO23" s="593" t="s">
        <v>419</v>
      </c>
      <c r="DP23" s="594" t="s">
        <v>299</v>
      </c>
      <c r="DQ23" s="594" t="s">
        <v>442</v>
      </c>
      <c r="DR23" s="594" t="s">
        <v>321</v>
      </c>
      <c r="DS23" s="676">
        <v>0</v>
      </c>
      <c r="DT23" s="676">
        <v>28928</v>
      </c>
      <c r="DU23" s="676">
        <v>28928</v>
      </c>
      <c r="DV23" s="96">
        <f t="shared" si="1"/>
        <v>0</v>
      </c>
      <c r="DW23" s="96">
        <f t="shared" si="2"/>
        <v>28.928000000000001</v>
      </c>
      <c r="DX23" s="96">
        <f t="shared" si="3"/>
        <v>28.928000000000001</v>
      </c>
      <c r="EI23" s="672" t="s">
        <v>419</v>
      </c>
      <c r="EJ23" s="672" t="s">
        <v>299</v>
      </c>
      <c r="EK23" s="671" t="s">
        <v>443</v>
      </c>
      <c r="EL23" s="672" t="s">
        <v>322</v>
      </c>
      <c r="EM23" s="673">
        <v>0</v>
      </c>
      <c r="EN23" s="673">
        <v>25158267</v>
      </c>
      <c r="EO23" s="673">
        <v>19533266</v>
      </c>
      <c r="EP23" s="296">
        <f t="shared" si="5"/>
        <v>0</v>
      </c>
      <c r="EQ23" s="296">
        <f t="shared" si="6"/>
        <v>25158.267</v>
      </c>
      <c r="ER23" s="296">
        <f t="shared" si="7"/>
        <v>19533.266</v>
      </c>
      <c r="FD23" s="671" t="s">
        <v>419</v>
      </c>
      <c r="FE23" s="671" t="s">
        <v>299</v>
      </c>
      <c r="FF23" s="671" t="s">
        <v>431</v>
      </c>
      <c r="FG23" s="671" t="s">
        <v>431</v>
      </c>
      <c r="FH23" s="672" t="s">
        <v>418</v>
      </c>
      <c r="FI23" s="673">
        <v>0</v>
      </c>
      <c r="FJ23" s="673">
        <v>0</v>
      </c>
      <c r="FK23" s="673">
        <v>0</v>
      </c>
      <c r="FL23" s="96">
        <f t="shared" si="32"/>
        <v>0</v>
      </c>
      <c r="FM23" s="96">
        <f t="shared" si="33"/>
        <v>0</v>
      </c>
      <c r="FN23" s="96">
        <f t="shared" si="34"/>
        <v>0</v>
      </c>
      <c r="FX23" s="671" t="s">
        <v>419</v>
      </c>
      <c r="FY23" s="672" t="s">
        <v>299</v>
      </c>
      <c r="FZ23" s="671" t="s">
        <v>420</v>
      </c>
      <c r="GA23" s="672" t="s">
        <v>319</v>
      </c>
      <c r="GB23" s="673">
        <v>0</v>
      </c>
      <c r="GC23" s="673">
        <v>1179435478</v>
      </c>
      <c r="GD23" s="673">
        <v>1919117857</v>
      </c>
      <c r="GE23" s="296">
        <f t="shared" si="36"/>
        <v>0</v>
      </c>
      <c r="GF23" s="296">
        <f t="shared" si="37"/>
        <v>1179435.4779999999</v>
      </c>
      <c r="GG23" s="296">
        <f t="shared" si="38"/>
        <v>1919117.8570000001</v>
      </c>
      <c r="GR23" t="s">
        <v>419</v>
      </c>
      <c r="GS23" t="s">
        <v>299</v>
      </c>
      <c r="GT23" t="s">
        <v>443</v>
      </c>
      <c r="GU23" t="s">
        <v>322</v>
      </c>
      <c r="GV23" s="96">
        <v>0</v>
      </c>
      <c r="GW23" s="96">
        <v>27748040</v>
      </c>
      <c r="GX23" s="96">
        <v>27491000</v>
      </c>
      <c r="GY23" s="96">
        <f t="shared" si="40"/>
        <v>0</v>
      </c>
      <c r="GZ23" s="96">
        <f t="shared" si="41"/>
        <v>27748.04</v>
      </c>
      <c r="HA23" s="96">
        <f t="shared" si="42"/>
        <v>27491</v>
      </c>
      <c r="HK23" s="552" t="s">
        <v>419</v>
      </c>
      <c r="HL23" s="552" t="s">
        <v>299</v>
      </c>
      <c r="HM23" s="552" t="s">
        <v>431</v>
      </c>
      <c r="HN23" s="552" t="s">
        <v>431</v>
      </c>
      <c r="HO23" s="560">
        <v>0</v>
      </c>
      <c r="HP23" s="560">
        <v>0</v>
      </c>
      <c r="HQ23" s="560">
        <v>0</v>
      </c>
      <c r="HR23" s="748">
        <f t="shared" si="44"/>
        <v>0</v>
      </c>
      <c r="HS23" s="748">
        <f t="shared" si="45"/>
        <v>0</v>
      </c>
      <c r="HT23" s="748">
        <f t="shared" si="46"/>
        <v>0</v>
      </c>
    </row>
    <row r="24" spans="1:228" x14ac:dyDescent="0.25">
      <c r="A24" s="671" t="s">
        <v>423</v>
      </c>
      <c r="B24" s="672" t="s">
        <v>326</v>
      </c>
      <c r="C24" s="671" t="s">
        <v>601</v>
      </c>
      <c r="D24" s="672" t="s">
        <v>602</v>
      </c>
      <c r="E24" s="672" t="s">
        <v>418</v>
      </c>
      <c r="F24" s="673">
        <v>250000000</v>
      </c>
      <c r="G24" s="673">
        <v>0</v>
      </c>
      <c r="H24" s="673">
        <v>0</v>
      </c>
      <c r="I24" s="673">
        <f t="shared" si="8"/>
        <v>258749.99999999997</v>
      </c>
      <c r="J24" s="673">
        <f t="shared" si="9"/>
        <v>0</v>
      </c>
      <c r="K24" s="673">
        <f t="shared" si="10"/>
        <v>0</v>
      </c>
      <c r="U24" s="671" t="s">
        <v>423</v>
      </c>
      <c r="V24" s="671" t="s">
        <v>326</v>
      </c>
      <c r="W24" s="671" t="s">
        <v>481</v>
      </c>
      <c r="X24" s="672" t="s">
        <v>471</v>
      </c>
      <c r="Y24" s="673">
        <v>300000000</v>
      </c>
      <c r="Z24" s="673">
        <v>0</v>
      </c>
      <c r="AA24" s="673">
        <v>0</v>
      </c>
      <c r="AB24" s="673">
        <f t="shared" si="12"/>
        <v>310500</v>
      </c>
      <c r="AC24" s="673">
        <f t="shared" si="13"/>
        <v>0</v>
      </c>
      <c r="AD24" s="673">
        <f t="shared" si="14"/>
        <v>0</v>
      </c>
      <c r="AO24" s="677" t="s">
        <v>423</v>
      </c>
      <c r="AP24" s="678" t="s">
        <v>326</v>
      </c>
      <c r="AQ24" s="677" t="s">
        <v>470</v>
      </c>
      <c r="AR24" s="678" t="s">
        <v>603</v>
      </c>
      <c r="AS24" s="679">
        <v>310000000</v>
      </c>
      <c r="AT24" s="679">
        <v>0</v>
      </c>
      <c r="AU24" s="679">
        <v>0</v>
      </c>
      <c r="AV24" s="679">
        <f t="shared" si="16"/>
        <v>320850</v>
      </c>
      <c r="AW24" s="679">
        <f t="shared" si="17"/>
        <v>0</v>
      </c>
      <c r="AX24" s="679">
        <f t="shared" si="18"/>
        <v>0</v>
      </c>
      <c r="BI24" s="671" t="s">
        <v>488</v>
      </c>
      <c r="BJ24" s="672" t="s">
        <v>503</v>
      </c>
      <c r="BK24" s="671" t="s">
        <v>431</v>
      </c>
      <c r="BL24" s="672" t="s">
        <v>431</v>
      </c>
      <c r="BM24" s="673">
        <v>58398000</v>
      </c>
      <c r="BN24" s="673">
        <v>0</v>
      </c>
      <c r="BO24" s="673">
        <v>0</v>
      </c>
      <c r="BP24" s="96">
        <f t="shared" si="20"/>
        <v>60441.929999999993</v>
      </c>
      <c r="BQ24" s="96">
        <f t="shared" si="21"/>
        <v>0</v>
      </c>
      <c r="BR24" s="96">
        <f t="shared" si="22"/>
        <v>0</v>
      </c>
      <c r="BZ24" s="157"/>
      <c r="CB24" s="672" t="s">
        <v>419</v>
      </c>
      <c r="CC24" s="672" t="s">
        <v>299</v>
      </c>
      <c r="CD24" s="672" t="s">
        <v>422</v>
      </c>
      <c r="CE24" s="672" t="s">
        <v>320</v>
      </c>
      <c r="CF24" s="673">
        <v>0</v>
      </c>
      <c r="CG24" s="673">
        <v>47880000</v>
      </c>
      <c r="CH24" s="673">
        <v>19950000</v>
      </c>
      <c r="CI24" s="296">
        <f t="shared" si="24"/>
        <v>0</v>
      </c>
      <c r="CJ24" s="296">
        <f t="shared" si="25"/>
        <v>49555.799999999996</v>
      </c>
      <c r="CK24" s="296">
        <f t="shared" si="26"/>
        <v>20648.25</v>
      </c>
      <c r="CV24" t="s">
        <v>419</v>
      </c>
      <c r="CW24" t="s">
        <v>299</v>
      </c>
      <c r="CX24" t="s">
        <v>421</v>
      </c>
      <c r="CY24" t="s">
        <v>330</v>
      </c>
      <c r="CZ24" s="96">
        <v>0</v>
      </c>
      <c r="DA24" s="96">
        <v>34018803</v>
      </c>
      <c r="DB24" s="96">
        <v>12303582</v>
      </c>
      <c r="DC24" s="96">
        <f t="shared" si="28"/>
        <v>0</v>
      </c>
      <c r="DD24" s="96">
        <f t="shared" si="29"/>
        <v>35209.461104999995</v>
      </c>
      <c r="DE24" s="96">
        <f t="shared" si="30"/>
        <v>12734.20737</v>
      </c>
      <c r="DO24" s="593" t="s">
        <v>419</v>
      </c>
      <c r="DP24" s="594" t="s">
        <v>299</v>
      </c>
      <c r="DQ24" s="594" t="s">
        <v>420</v>
      </c>
      <c r="DR24" s="594" t="s">
        <v>319</v>
      </c>
      <c r="DS24" s="676">
        <v>0</v>
      </c>
      <c r="DT24" s="676">
        <v>914897555</v>
      </c>
      <c r="DU24" s="676">
        <v>672363430</v>
      </c>
      <c r="DV24" s="96">
        <f t="shared" si="1"/>
        <v>0</v>
      </c>
      <c r="DW24" s="96">
        <f t="shared" si="2"/>
        <v>914897.55500000005</v>
      </c>
      <c r="DX24" s="96">
        <f t="shared" si="3"/>
        <v>672363.43</v>
      </c>
      <c r="EI24" s="672" t="s">
        <v>419</v>
      </c>
      <c r="EJ24" s="672" t="s">
        <v>299</v>
      </c>
      <c r="EK24" s="671" t="s">
        <v>442</v>
      </c>
      <c r="EL24" s="672" t="s">
        <v>321</v>
      </c>
      <c r="EM24" s="673">
        <v>0</v>
      </c>
      <c r="EN24" s="673">
        <v>28928</v>
      </c>
      <c r="EO24" s="673">
        <v>28928</v>
      </c>
      <c r="EP24" s="296">
        <f t="shared" si="5"/>
        <v>0</v>
      </c>
      <c r="EQ24" s="296">
        <f t="shared" si="6"/>
        <v>28.928000000000001</v>
      </c>
      <c r="ER24" s="296">
        <f t="shared" si="7"/>
        <v>28.928000000000001</v>
      </c>
      <c r="FD24" s="671" t="s">
        <v>419</v>
      </c>
      <c r="FE24" s="671" t="s">
        <v>299</v>
      </c>
      <c r="FF24" s="671" t="s">
        <v>422</v>
      </c>
      <c r="FG24" s="671" t="s">
        <v>320</v>
      </c>
      <c r="FH24" s="672" t="s">
        <v>418</v>
      </c>
      <c r="FI24" s="673">
        <v>0</v>
      </c>
      <c r="FJ24" s="673">
        <v>47880000</v>
      </c>
      <c r="FK24" s="673">
        <v>35966365</v>
      </c>
      <c r="FL24" s="96">
        <f t="shared" si="32"/>
        <v>0</v>
      </c>
      <c r="FM24" s="96">
        <f t="shared" si="33"/>
        <v>47880</v>
      </c>
      <c r="FN24" s="96">
        <f t="shared" si="34"/>
        <v>35966.364999999998</v>
      </c>
      <c r="FX24" s="671" t="s">
        <v>419</v>
      </c>
      <c r="FY24" s="672" t="s">
        <v>299</v>
      </c>
      <c r="FZ24" s="671" t="s">
        <v>422</v>
      </c>
      <c r="GA24" s="672" t="s">
        <v>320</v>
      </c>
      <c r="GB24" s="673">
        <v>0</v>
      </c>
      <c r="GC24" s="673">
        <v>39956365</v>
      </c>
      <c r="GD24" s="673">
        <v>47880000</v>
      </c>
      <c r="GE24" s="296">
        <f t="shared" si="36"/>
        <v>0</v>
      </c>
      <c r="GF24" s="296">
        <f t="shared" si="37"/>
        <v>39956.364999999998</v>
      </c>
      <c r="GG24" s="296">
        <f t="shared" si="38"/>
        <v>47880</v>
      </c>
      <c r="GR24" t="s">
        <v>419</v>
      </c>
      <c r="GS24" t="s">
        <v>299</v>
      </c>
      <c r="GT24" t="s">
        <v>421</v>
      </c>
      <c r="GU24" t="s">
        <v>330</v>
      </c>
      <c r="GV24" s="96">
        <v>0</v>
      </c>
      <c r="GW24" s="96">
        <v>67487453</v>
      </c>
      <c r="GX24" s="96">
        <v>64023285</v>
      </c>
      <c r="GY24" s="96">
        <f t="shared" si="40"/>
        <v>0</v>
      </c>
      <c r="GZ24" s="96">
        <f t="shared" si="41"/>
        <v>67487.452999999994</v>
      </c>
      <c r="HA24" s="96">
        <f t="shared" si="42"/>
        <v>64023.285000000003</v>
      </c>
      <c r="HK24" s="552" t="s">
        <v>419</v>
      </c>
      <c r="HL24" s="552" t="s">
        <v>299</v>
      </c>
      <c r="HM24" s="552" t="s">
        <v>442</v>
      </c>
      <c r="HN24" s="552" t="s">
        <v>321</v>
      </c>
      <c r="HO24" s="560">
        <v>0</v>
      </c>
      <c r="HP24" s="560">
        <v>28928</v>
      </c>
      <c r="HQ24" s="560">
        <v>28928</v>
      </c>
      <c r="HR24" s="748">
        <f t="shared" si="44"/>
        <v>0</v>
      </c>
      <c r="HS24" s="748">
        <f t="shared" si="45"/>
        <v>28.928000000000001</v>
      </c>
      <c r="HT24" s="748">
        <f t="shared" si="46"/>
        <v>28.928000000000001</v>
      </c>
    </row>
    <row r="25" spans="1:228" x14ac:dyDescent="0.25">
      <c r="A25" s="671" t="s">
        <v>423</v>
      </c>
      <c r="B25" s="672" t="s">
        <v>326</v>
      </c>
      <c r="C25" s="671" t="s">
        <v>424</v>
      </c>
      <c r="D25" s="672" t="s">
        <v>473</v>
      </c>
      <c r="E25" s="672" t="s">
        <v>418</v>
      </c>
      <c r="F25" s="673">
        <v>150000000</v>
      </c>
      <c r="G25" s="673">
        <v>0</v>
      </c>
      <c r="H25" s="673">
        <v>0</v>
      </c>
      <c r="I25" s="673">
        <f t="shared" si="8"/>
        <v>155250</v>
      </c>
      <c r="J25" s="673">
        <f t="shared" si="9"/>
        <v>0</v>
      </c>
      <c r="K25" s="673">
        <f t="shared" si="10"/>
        <v>0</v>
      </c>
      <c r="U25" s="671" t="s">
        <v>423</v>
      </c>
      <c r="V25" s="671" t="s">
        <v>326</v>
      </c>
      <c r="W25" s="671" t="s">
        <v>444</v>
      </c>
      <c r="X25" s="672" t="s">
        <v>605</v>
      </c>
      <c r="Y25" s="673">
        <v>285000000</v>
      </c>
      <c r="Z25" s="673">
        <v>0</v>
      </c>
      <c r="AA25" s="673">
        <v>0</v>
      </c>
      <c r="AB25" s="673">
        <f t="shared" si="12"/>
        <v>294975</v>
      </c>
      <c r="AC25" s="673">
        <f t="shared" si="13"/>
        <v>0</v>
      </c>
      <c r="AD25" s="673">
        <f t="shared" si="14"/>
        <v>0</v>
      </c>
      <c r="AO25" s="677" t="s">
        <v>423</v>
      </c>
      <c r="AP25" s="678" t="s">
        <v>326</v>
      </c>
      <c r="AQ25" s="677" t="s">
        <v>481</v>
      </c>
      <c r="AR25" s="678" t="s">
        <v>471</v>
      </c>
      <c r="AS25" s="679">
        <v>300000000</v>
      </c>
      <c r="AT25" s="679">
        <v>0</v>
      </c>
      <c r="AU25" s="679">
        <v>0</v>
      </c>
      <c r="AV25" s="679">
        <f t="shared" si="16"/>
        <v>310500</v>
      </c>
      <c r="AW25" s="679">
        <f t="shared" si="17"/>
        <v>0</v>
      </c>
      <c r="AX25" s="679">
        <f t="shared" si="18"/>
        <v>0</v>
      </c>
      <c r="BI25" s="671" t="s">
        <v>488</v>
      </c>
      <c r="BJ25" s="672" t="s">
        <v>503</v>
      </c>
      <c r="BK25" s="671" t="s">
        <v>431</v>
      </c>
      <c r="BL25" s="672" t="s">
        <v>431</v>
      </c>
      <c r="BM25" s="673">
        <v>0</v>
      </c>
      <c r="BN25" s="673">
        <v>42867500</v>
      </c>
      <c r="BO25" s="673">
        <v>25302000</v>
      </c>
      <c r="BP25" s="96">
        <f t="shared" si="20"/>
        <v>0</v>
      </c>
      <c r="BQ25" s="96">
        <f t="shared" si="21"/>
        <v>44367.862499999996</v>
      </c>
      <c r="BR25" s="96">
        <f t="shared" si="22"/>
        <v>26187.57</v>
      </c>
      <c r="CB25" s="672" t="s">
        <v>488</v>
      </c>
      <c r="CC25" s="672" t="s">
        <v>503</v>
      </c>
      <c r="CD25" s="672" t="s">
        <v>431</v>
      </c>
      <c r="CE25" s="672" t="s">
        <v>431</v>
      </c>
      <c r="CF25" s="673">
        <v>58398000</v>
      </c>
      <c r="CG25" s="673">
        <v>0</v>
      </c>
      <c r="CH25" s="673">
        <v>0</v>
      </c>
      <c r="CI25" s="296">
        <f t="shared" si="24"/>
        <v>60441.929999999993</v>
      </c>
      <c r="CJ25" s="296">
        <f t="shared" si="25"/>
        <v>0</v>
      </c>
      <c r="CK25" s="296">
        <f t="shared" si="26"/>
        <v>0</v>
      </c>
      <c r="CV25" t="s">
        <v>488</v>
      </c>
      <c r="CW25" t="s">
        <v>503</v>
      </c>
      <c r="CX25" t="s">
        <v>431</v>
      </c>
      <c r="CY25" t="s">
        <v>431</v>
      </c>
      <c r="CZ25" s="96">
        <v>58398000</v>
      </c>
      <c r="DA25" s="96">
        <v>0</v>
      </c>
      <c r="DB25" s="96">
        <v>0</v>
      </c>
      <c r="DC25" s="96">
        <f t="shared" si="28"/>
        <v>60441.929999999993</v>
      </c>
      <c r="DD25" s="96">
        <f t="shared" si="29"/>
        <v>0</v>
      </c>
      <c r="DE25" s="96">
        <f t="shared" si="30"/>
        <v>0</v>
      </c>
      <c r="DO25" s="593" t="s">
        <v>488</v>
      </c>
      <c r="DP25" s="594" t="s">
        <v>503</v>
      </c>
      <c r="DQ25" s="594" t="s">
        <v>431</v>
      </c>
      <c r="DR25" s="594" t="s">
        <v>431</v>
      </c>
      <c r="DS25" s="676">
        <v>58398000</v>
      </c>
      <c r="DT25" s="676">
        <v>0</v>
      </c>
      <c r="DU25" s="676">
        <v>0</v>
      </c>
      <c r="DV25" s="96">
        <f t="shared" si="1"/>
        <v>58398</v>
      </c>
      <c r="DW25" s="96">
        <f t="shared" si="2"/>
        <v>0</v>
      </c>
      <c r="DX25" s="96">
        <f t="shared" si="3"/>
        <v>0</v>
      </c>
      <c r="EI25" s="672" t="s">
        <v>419</v>
      </c>
      <c r="EJ25" s="672" t="s">
        <v>299</v>
      </c>
      <c r="EK25" s="671" t="s">
        <v>420</v>
      </c>
      <c r="EL25" s="672" t="s">
        <v>319</v>
      </c>
      <c r="EM25" s="673">
        <v>0</v>
      </c>
      <c r="EN25" s="673">
        <v>1394562666</v>
      </c>
      <c r="EO25" s="673">
        <v>820991350</v>
      </c>
      <c r="EP25" s="296">
        <f t="shared" si="5"/>
        <v>0</v>
      </c>
      <c r="EQ25" s="296">
        <f t="shared" si="6"/>
        <v>1394562.666</v>
      </c>
      <c r="ER25" s="296">
        <f t="shared" si="7"/>
        <v>820991.35</v>
      </c>
      <c r="FD25" s="671" t="s">
        <v>419</v>
      </c>
      <c r="FE25" s="671" t="s">
        <v>299</v>
      </c>
      <c r="FF25" s="671" t="s">
        <v>442</v>
      </c>
      <c r="FG25" s="671" t="s">
        <v>321</v>
      </c>
      <c r="FH25" s="672" t="s">
        <v>418</v>
      </c>
      <c r="FI25" s="673">
        <v>0</v>
      </c>
      <c r="FJ25" s="673">
        <v>28928</v>
      </c>
      <c r="FK25" s="673">
        <v>28928</v>
      </c>
      <c r="FL25" s="96">
        <f t="shared" si="32"/>
        <v>0</v>
      </c>
      <c r="FM25" s="96">
        <f t="shared" si="33"/>
        <v>28.928000000000001</v>
      </c>
      <c r="FN25" s="96">
        <f t="shared" si="34"/>
        <v>28.928000000000001</v>
      </c>
      <c r="FX25" s="671" t="s">
        <v>419</v>
      </c>
      <c r="FY25" s="672" t="s">
        <v>299</v>
      </c>
      <c r="FZ25" s="671" t="s">
        <v>421</v>
      </c>
      <c r="GA25" s="672" t="s">
        <v>330</v>
      </c>
      <c r="GB25" s="673">
        <v>0</v>
      </c>
      <c r="GC25" s="673">
        <v>58250725</v>
      </c>
      <c r="GD25" s="673">
        <v>67497566</v>
      </c>
      <c r="GE25" s="296">
        <f t="shared" si="36"/>
        <v>0</v>
      </c>
      <c r="GF25" s="296">
        <f t="shared" si="37"/>
        <v>58250.724999999999</v>
      </c>
      <c r="GG25" s="296">
        <f t="shared" si="38"/>
        <v>67497.566000000006</v>
      </c>
      <c r="GR25" t="s">
        <v>419</v>
      </c>
      <c r="GS25" t="s">
        <v>299</v>
      </c>
      <c r="GT25" t="s">
        <v>420</v>
      </c>
      <c r="GU25" t="s">
        <v>319</v>
      </c>
      <c r="GV25" s="96">
        <v>0</v>
      </c>
      <c r="GW25" s="96">
        <v>1571901197</v>
      </c>
      <c r="GX25" s="96">
        <v>1413232286</v>
      </c>
      <c r="GY25" s="96">
        <f t="shared" si="40"/>
        <v>0</v>
      </c>
      <c r="GZ25" s="96">
        <f t="shared" si="41"/>
        <v>1571901.1969999999</v>
      </c>
      <c r="HA25" s="96">
        <f t="shared" si="42"/>
        <v>1413232.2860000001</v>
      </c>
      <c r="HK25" s="552" t="s">
        <v>419</v>
      </c>
      <c r="HL25" s="552" t="s">
        <v>299</v>
      </c>
      <c r="HM25" s="552" t="s">
        <v>443</v>
      </c>
      <c r="HN25" s="552" t="s">
        <v>322</v>
      </c>
      <c r="HO25" s="560">
        <v>0</v>
      </c>
      <c r="HP25" s="560">
        <v>27748040</v>
      </c>
      <c r="HQ25" s="560">
        <v>27491000</v>
      </c>
      <c r="HR25" s="748">
        <f t="shared" si="44"/>
        <v>0</v>
      </c>
      <c r="HS25" s="748">
        <f t="shared" si="45"/>
        <v>27748.04</v>
      </c>
      <c r="HT25" s="748">
        <f t="shared" si="46"/>
        <v>27491</v>
      </c>
    </row>
    <row r="26" spans="1:228" x14ac:dyDescent="0.25">
      <c r="A26" s="671" t="s">
        <v>423</v>
      </c>
      <c r="B26" s="672" t="s">
        <v>326</v>
      </c>
      <c r="C26" s="671" t="s">
        <v>601</v>
      </c>
      <c r="D26" s="672" t="s">
        <v>602</v>
      </c>
      <c r="E26" s="672" t="s">
        <v>418</v>
      </c>
      <c r="F26" s="673">
        <v>0</v>
      </c>
      <c r="G26" s="673">
        <v>3120000</v>
      </c>
      <c r="H26" s="673">
        <v>0</v>
      </c>
      <c r="I26" s="673">
        <f t="shared" si="8"/>
        <v>0</v>
      </c>
      <c r="J26" s="673">
        <f t="shared" si="9"/>
        <v>3229.2</v>
      </c>
      <c r="K26" s="673">
        <f t="shared" si="10"/>
        <v>0</v>
      </c>
      <c r="U26" s="671" t="s">
        <v>423</v>
      </c>
      <c r="V26" s="671" t="s">
        <v>326</v>
      </c>
      <c r="W26" s="671" t="s">
        <v>601</v>
      </c>
      <c r="X26" s="672" t="s">
        <v>602</v>
      </c>
      <c r="Y26" s="673">
        <v>250000000</v>
      </c>
      <c r="Z26" s="673">
        <v>0</v>
      </c>
      <c r="AA26" s="673">
        <v>0</v>
      </c>
      <c r="AB26" s="673">
        <f t="shared" si="12"/>
        <v>258749.99999999997</v>
      </c>
      <c r="AC26" s="673">
        <f t="shared" si="13"/>
        <v>0</v>
      </c>
      <c r="AD26" s="673">
        <f t="shared" si="14"/>
        <v>0</v>
      </c>
      <c r="AO26" s="677" t="s">
        <v>423</v>
      </c>
      <c r="AP26" s="678" t="s">
        <v>326</v>
      </c>
      <c r="AQ26" s="677" t="s">
        <v>444</v>
      </c>
      <c r="AR26" s="678" t="s">
        <v>605</v>
      </c>
      <c r="AS26" s="679">
        <v>285000000</v>
      </c>
      <c r="AT26" s="679">
        <v>0</v>
      </c>
      <c r="AU26" s="679">
        <v>0</v>
      </c>
      <c r="AV26" s="679">
        <f t="shared" si="16"/>
        <v>294975</v>
      </c>
      <c r="AW26" s="679">
        <f t="shared" si="17"/>
        <v>0</v>
      </c>
      <c r="AX26" s="679">
        <f t="shared" si="18"/>
        <v>0</v>
      </c>
      <c r="BI26" s="671" t="s">
        <v>423</v>
      </c>
      <c r="BJ26" s="672" t="s">
        <v>326</v>
      </c>
      <c r="BK26" s="671" t="s">
        <v>480</v>
      </c>
      <c r="BL26" s="672" t="s">
        <v>604</v>
      </c>
      <c r="BM26" s="673">
        <v>837394000</v>
      </c>
      <c r="BN26" s="673">
        <v>0</v>
      </c>
      <c r="BO26" s="673">
        <v>0</v>
      </c>
      <c r="BP26" s="96">
        <f t="shared" si="20"/>
        <v>866702.78999999992</v>
      </c>
      <c r="BQ26" s="96">
        <f t="shared" si="21"/>
        <v>0</v>
      </c>
      <c r="BR26" s="96">
        <f t="shared" si="22"/>
        <v>0</v>
      </c>
      <c r="CB26" s="672" t="s">
        <v>488</v>
      </c>
      <c r="CC26" s="672" t="s">
        <v>503</v>
      </c>
      <c r="CD26" s="672" t="s">
        <v>431</v>
      </c>
      <c r="CE26" s="672" t="s">
        <v>431</v>
      </c>
      <c r="CF26" s="673">
        <v>0</v>
      </c>
      <c r="CG26" s="673">
        <v>52242966</v>
      </c>
      <c r="CH26" s="673">
        <v>25302000</v>
      </c>
      <c r="CI26" s="296">
        <f t="shared" si="24"/>
        <v>0</v>
      </c>
      <c r="CJ26" s="296">
        <f t="shared" si="25"/>
        <v>54071.469809999995</v>
      </c>
      <c r="CK26" s="296">
        <f t="shared" si="26"/>
        <v>26187.57</v>
      </c>
      <c r="CV26" t="s">
        <v>488</v>
      </c>
      <c r="CW26" t="s">
        <v>503</v>
      </c>
      <c r="CX26" t="s">
        <v>431</v>
      </c>
      <c r="CY26" t="s">
        <v>431</v>
      </c>
      <c r="CZ26" s="96">
        <v>0</v>
      </c>
      <c r="DA26" s="96">
        <v>52242966</v>
      </c>
      <c r="DB26" s="96">
        <v>34677466</v>
      </c>
      <c r="DC26" s="96">
        <f t="shared" si="28"/>
        <v>0</v>
      </c>
      <c r="DD26" s="96">
        <f t="shared" si="29"/>
        <v>54071.469809999995</v>
      </c>
      <c r="DE26" s="96">
        <f t="shared" si="30"/>
        <v>35891.177309999999</v>
      </c>
      <c r="DO26" s="593" t="s">
        <v>488</v>
      </c>
      <c r="DP26" s="594" t="s">
        <v>503</v>
      </c>
      <c r="DQ26" s="594" t="s">
        <v>431</v>
      </c>
      <c r="DR26" s="594" t="s">
        <v>431</v>
      </c>
      <c r="DS26" s="676">
        <v>0</v>
      </c>
      <c r="DT26" s="676">
        <v>52242966</v>
      </c>
      <c r="DU26" s="676">
        <v>34677466</v>
      </c>
      <c r="DV26" s="96">
        <f t="shared" si="1"/>
        <v>0</v>
      </c>
      <c r="DW26" s="96">
        <f t="shared" si="2"/>
        <v>52242.966</v>
      </c>
      <c r="DX26" s="96">
        <f t="shared" si="3"/>
        <v>34677.466</v>
      </c>
      <c r="EI26" s="672" t="s">
        <v>488</v>
      </c>
      <c r="EJ26" s="672" t="s">
        <v>503</v>
      </c>
      <c r="EK26" s="671" t="s">
        <v>431</v>
      </c>
      <c r="EL26" s="672" t="s">
        <v>431</v>
      </c>
      <c r="EM26" s="673">
        <v>58398000</v>
      </c>
      <c r="EN26" s="673">
        <v>0</v>
      </c>
      <c r="EO26" s="673">
        <v>0</v>
      </c>
      <c r="EP26" s="296">
        <f t="shared" si="5"/>
        <v>58398</v>
      </c>
      <c r="EQ26" s="296">
        <f t="shared" si="6"/>
        <v>0</v>
      </c>
      <c r="ER26" s="296">
        <f t="shared" si="7"/>
        <v>0</v>
      </c>
      <c r="FD26" s="671" t="s">
        <v>488</v>
      </c>
      <c r="FE26" s="671" t="s">
        <v>503</v>
      </c>
      <c r="FF26" s="671" t="s">
        <v>431</v>
      </c>
      <c r="FG26" s="671" t="s">
        <v>431</v>
      </c>
      <c r="FH26" s="672" t="s">
        <v>418</v>
      </c>
      <c r="FI26" s="673">
        <v>58398000</v>
      </c>
      <c r="FJ26" s="673">
        <v>0</v>
      </c>
      <c r="FK26" s="673">
        <v>0</v>
      </c>
      <c r="FL26" s="96">
        <f t="shared" si="32"/>
        <v>58398</v>
      </c>
      <c r="FM26" s="96">
        <f t="shared" si="33"/>
        <v>0</v>
      </c>
      <c r="FN26" s="96">
        <f t="shared" si="34"/>
        <v>0</v>
      </c>
      <c r="FX26" s="671" t="s">
        <v>488</v>
      </c>
      <c r="FY26" s="672" t="s">
        <v>503</v>
      </c>
      <c r="FZ26" s="671" t="s">
        <v>431</v>
      </c>
      <c r="GA26" s="672" t="s">
        <v>431</v>
      </c>
      <c r="GB26" s="673">
        <v>58398000</v>
      </c>
      <c r="GC26" s="673">
        <v>0</v>
      </c>
      <c r="GD26" s="673">
        <v>0</v>
      </c>
      <c r="GE26" s="296">
        <f t="shared" si="36"/>
        <v>58398</v>
      </c>
      <c r="GF26" s="296">
        <f t="shared" si="37"/>
        <v>0</v>
      </c>
      <c r="GG26" s="296">
        <f t="shared" si="38"/>
        <v>0</v>
      </c>
      <c r="GR26" t="s">
        <v>488</v>
      </c>
      <c r="GS26" t="s">
        <v>503</v>
      </c>
      <c r="GT26" t="s">
        <v>431</v>
      </c>
      <c r="GU26" t="s">
        <v>431</v>
      </c>
      <c r="GV26" s="96">
        <v>58398000</v>
      </c>
      <c r="GW26" s="96">
        <v>0</v>
      </c>
      <c r="GX26" s="96">
        <v>0</v>
      </c>
      <c r="GY26" s="96">
        <f t="shared" si="40"/>
        <v>58398</v>
      </c>
      <c r="GZ26" s="96">
        <f t="shared" si="41"/>
        <v>0</v>
      </c>
      <c r="HA26" s="96">
        <f t="shared" si="42"/>
        <v>0</v>
      </c>
      <c r="HK26" s="552" t="s">
        <v>488</v>
      </c>
      <c r="HL26" s="552" t="s">
        <v>503</v>
      </c>
      <c r="HM26" s="552" t="s">
        <v>431</v>
      </c>
      <c r="HN26" s="552" t="s">
        <v>431</v>
      </c>
      <c r="HO26" s="560">
        <v>58398000</v>
      </c>
      <c r="HP26" s="560">
        <v>0</v>
      </c>
      <c r="HQ26" s="560">
        <v>0</v>
      </c>
      <c r="HR26" s="748">
        <f t="shared" si="44"/>
        <v>58398</v>
      </c>
      <c r="HS26" s="748">
        <f t="shared" si="45"/>
        <v>0</v>
      </c>
      <c r="HT26" s="748">
        <f t="shared" si="46"/>
        <v>0</v>
      </c>
    </row>
    <row r="27" spans="1:228" x14ac:dyDescent="0.25">
      <c r="A27" s="671" t="s">
        <v>423</v>
      </c>
      <c r="B27" s="672" t="s">
        <v>326</v>
      </c>
      <c r="C27" s="671" t="s">
        <v>431</v>
      </c>
      <c r="D27" s="672" t="s">
        <v>431</v>
      </c>
      <c r="E27" s="672" t="s">
        <v>418</v>
      </c>
      <c r="F27" s="673">
        <v>0</v>
      </c>
      <c r="G27" s="673">
        <v>0</v>
      </c>
      <c r="H27" s="673">
        <v>0</v>
      </c>
      <c r="I27" s="673">
        <f t="shared" si="8"/>
        <v>0</v>
      </c>
      <c r="J27" s="673">
        <f t="shared" si="9"/>
        <v>0</v>
      </c>
      <c r="K27" s="673">
        <f t="shared" si="10"/>
        <v>0</v>
      </c>
      <c r="U27" s="671" t="s">
        <v>423</v>
      </c>
      <c r="V27" s="671" t="s">
        <v>326</v>
      </c>
      <c r="W27" s="671" t="s">
        <v>424</v>
      </c>
      <c r="X27" s="672" t="s">
        <v>473</v>
      </c>
      <c r="Y27" s="673">
        <v>150000000</v>
      </c>
      <c r="Z27" s="673">
        <v>0</v>
      </c>
      <c r="AA27" s="673">
        <v>0</v>
      </c>
      <c r="AB27" s="673">
        <f t="shared" si="12"/>
        <v>155250</v>
      </c>
      <c r="AC27" s="673">
        <f t="shared" si="13"/>
        <v>0</v>
      </c>
      <c r="AD27" s="673">
        <f t="shared" si="14"/>
        <v>0</v>
      </c>
      <c r="AO27" s="677" t="s">
        <v>423</v>
      </c>
      <c r="AP27" s="678" t="s">
        <v>326</v>
      </c>
      <c r="AQ27" s="677" t="s">
        <v>601</v>
      </c>
      <c r="AR27" s="678" t="s">
        <v>602</v>
      </c>
      <c r="AS27" s="679">
        <v>250000000</v>
      </c>
      <c r="AT27" s="679">
        <v>0</v>
      </c>
      <c r="AU27" s="679">
        <v>0</v>
      </c>
      <c r="AV27" s="679">
        <f t="shared" si="16"/>
        <v>258749.99999999997</v>
      </c>
      <c r="AW27" s="679">
        <f t="shared" si="17"/>
        <v>0</v>
      </c>
      <c r="AX27" s="679">
        <f t="shared" si="18"/>
        <v>0</v>
      </c>
      <c r="BI27" s="671" t="s">
        <v>423</v>
      </c>
      <c r="BJ27" s="672" t="s">
        <v>326</v>
      </c>
      <c r="BK27" s="671" t="s">
        <v>481</v>
      </c>
      <c r="BL27" s="672" t="s">
        <v>471</v>
      </c>
      <c r="BM27" s="673">
        <v>525000000</v>
      </c>
      <c r="BN27" s="673">
        <v>0</v>
      </c>
      <c r="BO27" s="673">
        <v>0</v>
      </c>
      <c r="BP27" s="96">
        <f t="shared" si="20"/>
        <v>543375</v>
      </c>
      <c r="BQ27" s="96">
        <f t="shared" si="21"/>
        <v>0</v>
      </c>
      <c r="BR27" s="96">
        <f t="shared" si="22"/>
        <v>0</v>
      </c>
      <c r="CB27" s="672" t="s">
        <v>423</v>
      </c>
      <c r="CC27" s="672" t="s">
        <v>326</v>
      </c>
      <c r="CD27" s="672" t="s">
        <v>480</v>
      </c>
      <c r="CE27" s="672" t="s">
        <v>604</v>
      </c>
      <c r="CF27" s="673">
        <v>837394000</v>
      </c>
      <c r="CG27" s="673">
        <v>0</v>
      </c>
      <c r="CH27" s="673">
        <v>0</v>
      </c>
      <c r="CI27" s="296">
        <f t="shared" si="24"/>
        <v>866702.78999999992</v>
      </c>
      <c r="CJ27" s="296">
        <f t="shared" si="25"/>
        <v>0</v>
      </c>
      <c r="CK27" s="296">
        <f t="shared" si="26"/>
        <v>0</v>
      </c>
      <c r="CV27" t="s">
        <v>423</v>
      </c>
      <c r="CW27" t="s">
        <v>326</v>
      </c>
      <c r="CX27" t="s">
        <v>480</v>
      </c>
      <c r="CY27" t="s">
        <v>604</v>
      </c>
      <c r="CZ27" s="96">
        <v>806411000</v>
      </c>
      <c r="DA27" s="96">
        <v>0</v>
      </c>
      <c r="DB27" s="96">
        <v>0</v>
      </c>
      <c r="DC27" s="96">
        <f t="shared" si="28"/>
        <v>834635.38499999989</v>
      </c>
      <c r="DD27" s="96">
        <f t="shared" si="29"/>
        <v>0</v>
      </c>
      <c r="DE27" s="96">
        <f t="shared" si="30"/>
        <v>0</v>
      </c>
      <c r="DO27" s="593" t="s">
        <v>423</v>
      </c>
      <c r="DP27" s="594" t="s">
        <v>326</v>
      </c>
      <c r="DQ27" s="594" t="s">
        <v>480</v>
      </c>
      <c r="DR27" s="594" t="s">
        <v>604</v>
      </c>
      <c r="DS27" s="676">
        <v>806411000</v>
      </c>
      <c r="DT27" s="676">
        <v>0</v>
      </c>
      <c r="DU27" s="676">
        <v>0</v>
      </c>
      <c r="DV27" s="96">
        <f t="shared" si="1"/>
        <v>806411</v>
      </c>
      <c r="DW27" s="96">
        <f t="shared" si="2"/>
        <v>0</v>
      </c>
      <c r="DX27" s="96">
        <f t="shared" si="3"/>
        <v>0</v>
      </c>
      <c r="EI27" s="672" t="s">
        <v>488</v>
      </c>
      <c r="EJ27" s="672" t="s">
        <v>503</v>
      </c>
      <c r="EK27" s="671" t="s">
        <v>431</v>
      </c>
      <c r="EL27" s="672" t="s">
        <v>431</v>
      </c>
      <c r="EM27" s="673">
        <v>0</v>
      </c>
      <c r="EN27" s="673">
        <v>52242966</v>
      </c>
      <c r="EO27" s="673">
        <v>34677466</v>
      </c>
      <c r="EP27" s="296">
        <f t="shared" si="5"/>
        <v>0</v>
      </c>
      <c r="EQ27" s="296">
        <f t="shared" si="6"/>
        <v>52242.966</v>
      </c>
      <c r="ER27" s="296">
        <f t="shared" si="7"/>
        <v>34677.466</v>
      </c>
      <c r="FD27" s="671" t="s">
        <v>488</v>
      </c>
      <c r="FE27" s="671" t="s">
        <v>503</v>
      </c>
      <c r="FF27" s="671" t="s">
        <v>431</v>
      </c>
      <c r="FG27" s="671" t="s">
        <v>431</v>
      </c>
      <c r="FH27" s="672" t="s">
        <v>418</v>
      </c>
      <c r="FI27" s="673">
        <v>0</v>
      </c>
      <c r="FJ27" s="673">
        <v>52242966</v>
      </c>
      <c r="FK27" s="673">
        <v>34677466</v>
      </c>
      <c r="FL27" s="96">
        <f t="shared" si="32"/>
        <v>0</v>
      </c>
      <c r="FM27" s="96">
        <f t="shared" si="33"/>
        <v>52242.966</v>
      </c>
      <c r="FN27" s="96">
        <f t="shared" si="34"/>
        <v>34677.466</v>
      </c>
      <c r="FX27" s="671" t="s">
        <v>488</v>
      </c>
      <c r="FY27" s="672" t="s">
        <v>503</v>
      </c>
      <c r="FZ27" s="671" t="s">
        <v>431</v>
      </c>
      <c r="GA27" s="672" t="s">
        <v>431</v>
      </c>
      <c r="GB27" s="673">
        <v>0</v>
      </c>
      <c r="GC27" s="673">
        <v>52242966</v>
      </c>
      <c r="GD27" s="673">
        <v>52242966</v>
      </c>
      <c r="GE27" s="296">
        <f t="shared" si="36"/>
        <v>0</v>
      </c>
      <c r="GF27" s="296">
        <f t="shared" si="37"/>
        <v>52242.966</v>
      </c>
      <c r="GG27" s="296">
        <f t="shared" si="38"/>
        <v>52242.966</v>
      </c>
      <c r="GR27" t="s">
        <v>488</v>
      </c>
      <c r="GS27" t="s">
        <v>503</v>
      </c>
      <c r="GT27" t="s">
        <v>431</v>
      </c>
      <c r="GU27" t="s">
        <v>431</v>
      </c>
      <c r="GV27" s="96">
        <v>0</v>
      </c>
      <c r="GW27" s="96">
        <v>58238965</v>
      </c>
      <c r="GX27" s="96">
        <v>52242966</v>
      </c>
      <c r="GY27" s="96">
        <f t="shared" si="40"/>
        <v>0</v>
      </c>
      <c r="GZ27" s="96">
        <f t="shared" si="41"/>
        <v>58238.964999999997</v>
      </c>
      <c r="HA27" s="96">
        <f t="shared" si="42"/>
        <v>52242.966</v>
      </c>
      <c r="HK27" s="552" t="s">
        <v>488</v>
      </c>
      <c r="HL27" s="552" t="s">
        <v>503</v>
      </c>
      <c r="HM27" s="552" t="s">
        <v>431</v>
      </c>
      <c r="HN27" s="552" t="s">
        <v>431</v>
      </c>
      <c r="HO27" s="560">
        <v>0</v>
      </c>
      <c r="HP27" s="560">
        <v>58238846</v>
      </c>
      <c r="HQ27" s="560">
        <v>58238846</v>
      </c>
      <c r="HR27" s="748">
        <f t="shared" si="44"/>
        <v>0</v>
      </c>
      <c r="HS27" s="748">
        <f t="shared" si="45"/>
        <v>58238.845999999998</v>
      </c>
      <c r="HT27" s="748">
        <f t="shared" si="46"/>
        <v>58238.845999999998</v>
      </c>
    </row>
    <row r="28" spans="1:228" x14ac:dyDescent="0.25">
      <c r="A28" s="671" t="s">
        <v>423</v>
      </c>
      <c r="B28" s="672" t="s">
        <v>326</v>
      </c>
      <c r="C28" s="671" t="s">
        <v>444</v>
      </c>
      <c r="D28" s="672" t="s">
        <v>605</v>
      </c>
      <c r="E28" s="672" t="s">
        <v>418</v>
      </c>
      <c r="F28" s="673">
        <v>0</v>
      </c>
      <c r="G28" s="673">
        <v>85000000</v>
      </c>
      <c r="H28" s="673">
        <v>30000000</v>
      </c>
      <c r="I28" s="673">
        <f t="shared" si="8"/>
        <v>0</v>
      </c>
      <c r="J28" s="673">
        <f t="shared" si="9"/>
        <v>87975</v>
      </c>
      <c r="K28" s="673">
        <f t="shared" si="10"/>
        <v>31049.999999999996</v>
      </c>
      <c r="U28" s="671" t="s">
        <v>423</v>
      </c>
      <c r="V28" s="671" t="s">
        <v>326</v>
      </c>
      <c r="W28" s="671" t="s">
        <v>431</v>
      </c>
      <c r="X28" s="672" t="s">
        <v>431</v>
      </c>
      <c r="Y28" s="673">
        <v>0</v>
      </c>
      <c r="Z28" s="673">
        <v>0</v>
      </c>
      <c r="AA28" s="673">
        <v>0</v>
      </c>
      <c r="AB28" s="673">
        <f t="shared" si="12"/>
        <v>0</v>
      </c>
      <c r="AC28" s="673">
        <f t="shared" si="13"/>
        <v>0</v>
      </c>
      <c r="AD28" s="673">
        <f t="shared" si="14"/>
        <v>0</v>
      </c>
      <c r="AO28" s="677" t="s">
        <v>423</v>
      </c>
      <c r="AP28" s="678" t="s">
        <v>326</v>
      </c>
      <c r="AQ28" s="677" t="s">
        <v>424</v>
      </c>
      <c r="AR28" s="678" t="s">
        <v>473</v>
      </c>
      <c r="AS28" s="679">
        <v>150000000</v>
      </c>
      <c r="AT28" s="679">
        <v>0</v>
      </c>
      <c r="AU28" s="679">
        <v>0</v>
      </c>
      <c r="AV28" s="679">
        <f t="shared" si="16"/>
        <v>155250</v>
      </c>
      <c r="AW28" s="679">
        <f t="shared" si="17"/>
        <v>0</v>
      </c>
      <c r="AX28" s="679">
        <f t="shared" si="18"/>
        <v>0</v>
      </c>
      <c r="BI28" s="671" t="s">
        <v>423</v>
      </c>
      <c r="BJ28" s="672" t="s">
        <v>326</v>
      </c>
      <c r="BK28" s="671" t="s">
        <v>470</v>
      </c>
      <c r="BL28" s="672" t="s">
        <v>603</v>
      </c>
      <c r="BM28" s="673">
        <v>310000000</v>
      </c>
      <c r="BN28" s="673">
        <v>0</v>
      </c>
      <c r="BO28" s="673">
        <v>0</v>
      </c>
      <c r="BP28" s="96">
        <f t="shared" si="20"/>
        <v>320850</v>
      </c>
      <c r="BQ28" s="96">
        <f t="shared" si="21"/>
        <v>0</v>
      </c>
      <c r="BR28" s="96">
        <f t="shared" si="22"/>
        <v>0</v>
      </c>
      <c r="CB28" s="672" t="s">
        <v>423</v>
      </c>
      <c r="CC28" s="672" t="s">
        <v>326</v>
      </c>
      <c r="CD28" s="672" t="s">
        <v>481</v>
      </c>
      <c r="CE28" s="672" t="s">
        <v>471</v>
      </c>
      <c r="CF28" s="673">
        <v>525000000</v>
      </c>
      <c r="CG28" s="673">
        <v>0</v>
      </c>
      <c r="CH28" s="673">
        <v>0</v>
      </c>
      <c r="CI28" s="296">
        <f t="shared" si="24"/>
        <v>543375</v>
      </c>
      <c r="CJ28" s="296">
        <f t="shared" si="25"/>
        <v>0</v>
      </c>
      <c r="CK28" s="296">
        <f t="shared" si="26"/>
        <v>0</v>
      </c>
      <c r="CV28" t="s">
        <v>423</v>
      </c>
      <c r="CW28" t="s">
        <v>326</v>
      </c>
      <c r="CX28" t="s">
        <v>481</v>
      </c>
      <c r="CY28" t="s">
        <v>471</v>
      </c>
      <c r="CZ28" s="96">
        <v>525000000</v>
      </c>
      <c r="DA28" s="96">
        <v>0</v>
      </c>
      <c r="DB28" s="96">
        <v>0</v>
      </c>
      <c r="DC28" s="96">
        <f t="shared" si="28"/>
        <v>543375</v>
      </c>
      <c r="DD28" s="96">
        <f t="shared" si="29"/>
        <v>0</v>
      </c>
      <c r="DE28" s="96">
        <f t="shared" si="30"/>
        <v>0</v>
      </c>
      <c r="DO28" s="593" t="s">
        <v>423</v>
      </c>
      <c r="DP28" s="594" t="s">
        <v>326</v>
      </c>
      <c r="DQ28" s="594" t="s">
        <v>481</v>
      </c>
      <c r="DR28" s="594" t="s">
        <v>471</v>
      </c>
      <c r="DS28" s="676">
        <v>525000000</v>
      </c>
      <c r="DT28" s="676">
        <v>0</v>
      </c>
      <c r="DU28" s="676">
        <v>0</v>
      </c>
      <c r="DV28" s="96">
        <f t="shared" si="1"/>
        <v>525000</v>
      </c>
      <c r="DW28" s="96">
        <f t="shared" si="2"/>
        <v>0</v>
      </c>
      <c r="DX28" s="96">
        <f t="shared" si="3"/>
        <v>0</v>
      </c>
      <c r="EI28" s="672" t="s">
        <v>423</v>
      </c>
      <c r="EJ28" s="672" t="s">
        <v>326</v>
      </c>
      <c r="EK28" s="671" t="s">
        <v>480</v>
      </c>
      <c r="EL28" s="672" t="s">
        <v>604</v>
      </c>
      <c r="EM28" s="673">
        <v>806411000</v>
      </c>
      <c r="EN28" s="673">
        <v>0</v>
      </c>
      <c r="EO28" s="673">
        <v>0</v>
      </c>
      <c r="EP28" s="296">
        <f t="shared" si="5"/>
        <v>806411</v>
      </c>
      <c r="EQ28" s="296">
        <f t="shared" si="6"/>
        <v>0</v>
      </c>
      <c r="ER28" s="296">
        <f t="shared" si="7"/>
        <v>0</v>
      </c>
      <c r="FD28" s="671" t="s">
        <v>423</v>
      </c>
      <c r="FE28" s="671" t="s">
        <v>326</v>
      </c>
      <c r="FF28" s="671" t="s">
        <v>480</v>
      </c>
      <c r="FG28" s="671" t="s">
        <v>604</v>
      </c>
      <c r="FH28" s="672" t="s">
        <v>418</v>
      </c>
      <c r="FI28" s="673">
        <v>806411000</v>
      </c>
      <c r="FJ28" s="673">
        <v>0</v>
      </c>
      <c r="FK28" s="673">
        <v>0</v>
      </c>
      <c r="FL28" s="96">
        <f t="shared" si="32"/>
        <v>806411</v>
      </c>
      <c r="FM28" s="96">
        <f t="shared" si="33"/>
        <v>0</v>
      </c>
      <c r="FN28" s="96">
        <f t="shared" si="34"/>
        <v>0</v>
      </c>
      <c r="FX28" s="671" t="s">
        <v>423</v>
      </c>
      <c r="FY28" s="672" t="s">
        <v>326</v>
      </c>
      <c r="FZ28" s="671" t="s">
        <v>480</v>
      </c>
      <c r="GA28" s="672" t="s">
        <v>604</v>
      </c>
      <c r="GB28" s="673">
        <v>806411000</v>
      </c>
      <c r="GC28" s="673">
        <v>0</v>
      </c>
      <c r="GD28" s="673">
        <v>0</v>
      </c>
      <c r="GE28" s="296">
        <f t="shared" si="36"/>
        <v>806411</v>
      </c>
      <c r="GF28" s="296">
        <f t="shared" si="37"/>
        <v>0</v>
      </c>
      <c r="GG28" s="296">
        <f t="shared" si="38"/>
        <v>0</v>
      </c>
      <c r="GR28" t="s">
        <v>423</v>
      </c>
      <c r="GS28" t="s">
        <v>326</v>
      </c>
      <c r="GT28" t="s">
        <v>480</v>
      </c>
      <c r="GU28" t="s">
        <v>604</v>
      </c>
      <c r="GV28" s="96">
        <v>750411000</v>
      </c>
      <c r="GW28" s="96">
        <v>0</v>
      </c>
      <c r="GX28" s="96">
        <v>0</v>
      </c>
      <c r="GY28" s="96">
        <f t="shared" si="40"/>
        <v>750411</v>
      </c>
      <c r="GZ28" s="96">
        <f t="shared" si="41"/>
        <v>0</v>
      </c>
      <c r="HA28" s="96">
        <f t="shared" si="42"/>
        <v>0</v>
      </c>
      <c r="HK28" s="552" t="s">
        <v>423</v>
      </c>
      <c r="HL28" s="552" t="s">
        <v>326</v>
      </c>
      <c r="HM28" s="552" t="s">
        <v>470</v>
      </c>
      <c r="HN28" s="552" t="s">
        <v>603</v>
      </c>
      <c r="HO28" s="560">
        <v>586000000</v>
      </c>
      <c r="HP28" s="560">
        <v>0</v>
      </c>
      <c r="HQ28" s="560">
        <v>0</v>
      </c>
      <c r="HR28" s="748">
        <f t="shared" si="44"/>
        <v>586000</v>
      </c>
      <c r="HS28" s="748">
        <f t="shared" si="45"/>
        <v>0</v>
      </c>
      <c r="HT28" s="748">
        <f t="shared" si="46"/>
        <v>0</v>
      </c>
    </row>
    <row r="29" spans="1:228" x14ac:dyDescent="0.25">
      <c r="A29" s="671" t="s">
        <v>445</v>
      </c>
      <c r="B29" s="672" t="s">
        <v>446</v>
      </c>
      <c r="C29" s="671" t="s">
        <v>431</v>
      </c>
      <c r="D29" s="672" t="s">
        <v>431</v>
      </c>
      <c r="E29" s="672" t="s">
        <v>418</v>
      </c>
      <c r="F29" s="673">
        <v>520000000</v>
      </c>
      <c r="G29" s="673">
        <v>0</v>
      </c>
      <c r="H29" s="673">
        <v>0</v>
      </c>
      <c r="I29" s="673">
        <f t="shared" si="8"/>
        <v>538200</v>
      </c>
      <c r="J29" s="673">
        <f t="shared" si="9"/>
        <v>0</v>
      </c>
      <c r="K29" s="673">
        <f t="shared" si="10"/>
        <v>0</v>
      </c>
      <c r="U29" s="671" t="s">
        <v>423</v>
      </c>
      <c r="V29" s="671" t="s">
        <v>326</v>
      </c>
      <c r="W29" s="671" t="s">
        <v>431</v>
      </c>
      <c r="X29" s="672" t="s">
        <v>431</v>
      </c>
      <c r="Y29" s="673">
        <v>0</v>
      </c>
      <c r="Z29" s="673">
        <v>0</v>
      </c>
      <c r="AA29" s="673">
        <v>0</v>
      </c>
      <c r="AB29" s="673">
        <f t="shared" si="12"/>
        <v>0</v>
      </c>
      <c r="AC29" s="673">
        <f t="shared" si="13"/>
        <v>0</v>
      </c>
      <c r="AD29" s="673">
        <f t="shared" si="14"/>
        <v>0</v>
      </c>
      <c r="AO29" s="677" t="s">
        <v>423</v>
      </c>
      <c r="AP29" s="678" t="s">
        <v>326</v>
      </c>
      <c r="AQ29" s="677" t="s">
        <v>601</v>
      </c>
      <c r="AR29" s="678" t="s">
        <v>602</v>
      </c>
      <c r="AS29" s="679">
        <v>0</v>
      </c>
      <c r="AT29" s="679">
        <v>3120000</v>
      </c>
      <c r="AU29" s="679">
        <v>780000</v>
      </c>
      <c r="AV29" s="679">
        <f t="shared" si="16"/>
        <v>0</v>
      </c>
      <c r="AW29" s="679">
        <f t="shared" si="17"/>
        <v>3229.2</v>
      </c>
      <c r="AX29" s="679">
        <f t="shared" si="18"/>
        <v>807.3</v>
      </c>
      <c r="BI29" s="671" t="s">
        <v>423</v>
      </c>
      <c r="BJ29" s="672" t="s">
        <v>326</v>
      </c>
      <c r="BK29" s="671" t="s">
        <v>444</v>
      </c>
      <c r="BL29" s="672" t="s">
        <v>605</v>
      </c>
      <c r="BM29" s="673">
        <v>285000000</v>
      </c>
      <c r="BN29" s="673">
        <v>0</v>
      </c>
      <c r="BO29" s="673">
        <v>0</v>
      </c>
      <c r="BP29" s="96">
        <f t="shared" si="20"/>
        <v>294975</v>
      </c>
      <c r="BQ29" s="96">
        <f t="shared" si="21"/>
        <v>0</v>
      </c>
      <c r="BR29" s="96">
        <f t="shared" si="22"/>
        <v>0</v>
      </c>
      <c r="CB29" s="672" t="s">
        <v>423</v>
      </c>
      <c r="CC29" s="672" t="s">
        <v>326</v>
      </c>
      <c r="CD29" s="672" t="s">
        <v>470</v>
      </c>
      <c r="CE29" s="672" t="s">
        <v>603</v>
      </c>
      <c r="CF29" s="673">
        <v>310000000</v>
      </c>
      <c r="CG29" s="673">
        <v>0</v>
      </c>
      <c r="CH29" s="673">
        <v>0</v>
      </c>
      <c r="CI29" s="296">
        <f t="shared" si="24"/>
        <v>320850</v>
      </c>
      <c r="CJ29" s="296">
        <f t="shared" si="25"/>
        <v>0</v>
      </c>
      <c r="CK29" s="296">
        <f t="shared" si="26"/>
        <v>0</v>
      </c>
      <c r="CV29" t="s">
        <v>423</v>
      </c>
      <c r="CW29" t="s">
        <v>326</v>
      </c>
      <c r="CX29" t="s">
        <v>470</v>
      </c>
      <c r="CY29" t="s">
        <v>603</v>
      </c>
      <c r="CZ29" s="96">
        <v>310000000</v>
      </c>
      <c r="DA29" s="96">
        <v>0</v>
      </c>
      <c r="DB29" s="96">
        <v>0</v>
      </c>
      <c r="DC29" s="96">
        <f t="shared" si="28"/>
        <v>320850</v>
      </c>
      <c r="DD29" s="96">
        <f t="shared" si="29"/>
        <v>0</v>
      </c>
      <c r="DE29" s="96">
        <f t="shared" si="30"/>
        <v>0</v>
      </c>
      <c r="DO29" s="593" t="s">
        <v>423</v>
      </c>
      <c r="DP29" s="594" t="s">
        <v>326</v>
      </c>
      <c r="DQ29" s="594" t="s">
        <v>470</v>
      </c>
      <c r="DR29" s="594" t="s">
        <v>603</v>
      </c>
      <c r="DS29" s="676">
        <v>310000000</v>
      </c>
      <c r="DT29" s="676">
        <v>0</v>
      </c>
      <c r="DU29" s="676">
        <v>0</v>
      </c>
      <c r="DV29" s="96">
        <f t="shared" si="1"/>
        <v>310000</v>
      </c>
      <c r="DW29" s="96">
        <f t="shared" si="2"/>
        <v>0</v>
      </c>
      <c r="DX29" s="96">
        <f t="shared" si="3"/>
        <v>0</v>
      </c>
      <c r="EI29" s="672" t="s">
        <v>423</v>
      </c>
      <c r="EJ29" s="672" t="s">
        <v>326</v>
      </c>
      <c r="EK29" s="671" t="s">
        <v>481</v>
      </c>
      <c r="EL29" s="672" t="s">
        <v>471</v>
      </c>
      <c r="EM29" s="673">
        <v>525000000</v>
      </c>
      <c r="EN29" s="673">
        <v>0</v>
      </c>
      <c r="EO29" s="673">
        <v>0</v>
      </c>
      <c r="EP29" s="296">
        <f t="shared" si="5"/>
        <v>525000</v>
      </c>
      <c r="EQ29" s="296">
        <f t="shared" si="6"/>
        <v>0</v>
      </c>
      <c r="ER29" s="296">
        <f t="shared" si="7"/>
        <v>0</v>
      </c>
      <c r="FD29" s="671" t="s">
        <v>423</v>
      </c>
      <c r="FE29" s="671" t="s">
        <v>326</v>
      </c>
      <c r="FF29" s="671" t="s">
        <v>481</v>
      </c>
      <c r="FG29" s="671" t="s">
        <v>471</v>
      </c>
      <c r="FH29" s="672" t="s">
        <v>418</v>
      </c>
      <c r="FI29" s="673">
        <v>525000000</v>
      </c>
      <c r="FJ29" s="673">
        <v>0</v>
      </c>
      <c r="FK29" s="673">
        <v>0</v>
      </c>
      <c r="FL29" s="96">
        <f t="shared" si="32"/>
        <v>525000</v>
      </c>
      <c r="FM29" s="96">
        <f t="shared" si="33"/>
        <v>0</v>
      </c>
      <c r="FN29" s="96">
        <f t="shared" si="34"/>
        <v>0</v>
      </c>
      <c r="FX29" s="671" t="s">
        <v>423</v>
      </c>
      <c r="FY29" s="672" t="s">
        <v>326</v>
      </c>
      <c r="FZ29" s="671" t="s">
        <v>481</v>
      </c>
      <c r="GA29" s="672" t="s">
        <v>471</v>
      </c>
      <c r="GB29" s="673">
        <v>525000000</v>
      </c>
      <c r="GC29" s="673">
        <v>0</v>
      </c>
      <c r="GD29" s="673">
        <v>0</v>
      </c>
      <c r="GE29" s="296">
        <f t="shared" si="36"/>
        <v>525000</v>
      </c>
      <c r="GF29" s="296">
        <f t="shared" si="37"/>
        <v>0</v>
      </c>
      <c r="GG29" s="296">
        <f t="shared" si="38"/>
        <v>0</v>
      </c>
      <c r="GR29" t="s">
        <v>423</v>
      </c>
      <c r="GS29" t="s">
        <v>326</v>
      </c>
      <c r="GT29" t="s">
        <v>481</v>
      </c>
      <c r="GU29" t="s">
        <v>471</v>
      </c>
      <c r="GV29" s="96">
        <v>525000000</v>
      </c>
      <c r="GW29" s="96">
        <v>0</v>
      </c>
      <c r="GX29" s="96">
        <v>0</v>
      </c>
      <c r="GY29" s="96">
        <f t="shared" si="40"/>
        <v>525000</v>
      </c>
      <c r="GZ29" s="96">
        <f t="shared" si="41"/>
        <v>0</v>
      </c>
      <c r="HA29" s="96">
        <f t="shared" si="42"/>
        <v>0</v>
      </c>
      <c r="HK29" s="552" t="s">
        <v>423</v>
      </c>
      <c r="HL29" s="552" t="s">
        <v>326</v>
      </c>
      <c r="HM29" s="552" t="s">
        <v>481</v>
      </c>
      <c r="HN29" s="552" t="s">
        <v>471</v>
      </c>
      <c r="HO29" s="560">
        <v>400774376</v>
      </c>
      <c r="HP29" s="560">
        <v>0</v>
      </c>
      <c r="HQ29" s="560">
        <v>0</v>
      </c>
      <c r="HR29" s="748">
        <f t="shared" si="44"/>
        <v>400774.37599999999</v>
      </c>
      <c r="HS29" s="748">
        <f t="shared" si="45"/>
        <v>0</v>
      </c>
      <c r="HT29" s="748">
        <f t="shared" si="46"/>
        <v>0</v>
      </c>
    </row>
    <row r="30" spans="1:228" x14ac:dyDescent="0.25">
      <c r="A30" s="671" t="s">
        <v>447</v>
      </c>
      <c r="B30" s="672" t="s">
        <v>448</v>
      </c>
      <c r="C30" s="671" t="s">
        <v>431</v>
      </c>
      <c r="D30" s="672" t="s">
        <v>431</v>
      </c>
      <c r="E30" s="672" t="s">
        <v>418</v>
      </c>
      <c r="F30" s="673">
        <v>300292000</v>
      </c>
      <c r="G30" s="673">
        <v>0</v>
      </c>
      <c r="H30" s="673">
        <v>0</v>
      </c>
      <c r="I30" s="673">
        <f t="shared" si="8"/>
        <v>310802.21999999997</v>
      </c>
      <c r="J30" s="673">
        <f t="shared" si="9"/>
        <v>0</v>
      </c>
      <c r="K30" s="673">
        <f t="shared" si="10"/>
        <v>0</v>
      </c>
      <c r="U30" s="671" t="s">
        <v>423</v>
      </c>
      <c r="V30" s="671" t="s">
        <v>326</v>
      </c>
      <c r="W30" s="671" t="s">
        <v>601</v>
      </c>
      <c r="X30" s="672" t="s">
        <v>602</v>
      </c>
      <c r="Y30" s="673">
        <v>0</v>
      </c>
      <c r="Z30" s="673">
        <v>3120000</v>
      </c>
      <c r="AA30" s="673">
        <v>780000</v>
      </c>
      <c r="AB30" s="673">
        <f t="shared" si="12"/>
        <v>0</v>
      </c>
      <c r="AC30" s="673">
        <f t="shared" si="13"/>
        <v>3229.2</v>
      </c>
      <c r="AD30" s="673">
        <f t="shared" si="14"/>
        <v>807.3</v>
      </c>
      <c r="AO30" s="677" t="s">
        <v>423</v>
      </c>
      <c r="AP30" s="678" t="s">
        <v>326</v>
      </c>
      <c r="AQ30" s="677" t="s">
        <v>431</v>
      </c>
      <c r="AR30" s="678" t="s">
        <v>431</v>
      </c>
      <c r="AS30" s="679">
        <v>0</v>
      </c>
      <c r="AT30" s="679">
        <v>0</v>
      </c>
      <c r="AU30" s="679">
        <v>0</v>
      </c>
      <c r="AV30" s="679">
        <f t="shared" si="16"/>
        <v>0</v>
      </c>
      <c r="AW30" s="679">
        <f t="shared" si="17"/>
        <v>0</v>
      </c>
      <c r="AX30" s="679">
        <f t="shared" si="18"/>
        <v>0</v>
      </c>
      <c r="BI30" s="671" t="s">
        <v>423</v>
      </c>
      <c r="BJ30" s="672" t="s">
        <v>326</v>
      </c>
      <c r="BK30" s="671" t="s">
        <v>424</v>
      </c>
      <c r="BL30" s="672" t="s">
        <v>473</v>
      </c>
      <c r="BM30" s="673">
        <v>150000000</v>
      </c>
      <c r="BN30" s="673">
        <v>0</v>
      </c>
      <c r="BO30" s="673">
        <v>0</v>
      </c>
      <c r="BP30" s="96">
        <f t="shared" si="20"/>
        <v>155250</v>
      </c>
      <c r="BQ30" s="96">
        <f t="shared" si="21"/>
        <v>0</v>
      </c>
      <c r="BR30" s="96">
        <f t="shared" si="22"/>
        <v>0</v>
      </c>
      <c r="CB30" s="672" t="s">
        <v>423</v>
      </c>
      <c r="CC30" s="672" t="s">
        <v>326</v>
      </c>
      <c r="CD30" s="672" t="s">
        <v>444</v>
      </c>
      <c r="CE30" s="672" t="s">
        <v>605</v>
      </c>
      <c r="CF30" s="673">
        <v>285000000</v>
      </c>
      <c r="CG30" s="673">
        <v>0</v>
      </c>
      <c r="CH30" s="673">
        <v>0</v>
      </c>
      <c r="CI30" s="296">
        <f t="shared" si="24"/>
        <v>294975</v>
      </c>
      <c r="CJ30" s="296">
        <f t="shared" si="25"/>
        <v>0</v>
      </c>
      <c r="CK30" s="296">
        <f t="shared" si="26"/>
        <v>0</v>
      </c>
      <c r="CV30" t="s">
        <v>423</v>
      </c>
      <c r="CW30" t="s">
        <v>326</v>
      </c>
      <c r="CX30" t="s">
        <v>444</v>
      </c>
      <c r="CY30" t="s">
        <v>605</v>
      </c>
      <c r="CZ30" s="96">
        <v>285000000</v>
      </c>
      <c r="DA30" s="96">
        <v>0</v>
      </c>
      <c r="DB30" s="96">
        <v>0</v>
      </c>
      <c r="DC30" s="96">
        <f t="shared" si="28"/>
        <v>294975</v>
      </c>
      <c r="DD30" s="96">
        <f t="shared" si="29"/>
        <v>0</v>
      </c>
      <c r="DE30" s="96">
        <f t="shared" si="30"/>
        <v>0</v>
      </c>
      <c r="DO30" s="593" t="s">
        <v>423</v>
      </c>
      <c r="DP30" s="594" t="s">
        <v>326</v>
      </c>
      <c r="DQ30" s="594" t="s">
        <v>444</v>
      </c>
      <c r="DR30" s="594" t="s">
        <v>605</v>
      </c>
      <c r="DS30" s="676">
        <v>285000000</v>
      </c>
      <c r="DT30" s="676">
        <v>0</v>
      </c>
      <c r="DU30" s="676">
        <v>0</v>
      </c>
      <c r="DV30" s="96">
        <f t="shared" si="1"/>
        <v>285000</v>
      </c>
      <c r="DW30" s="96">
        <f t="shared" si="2"/>
        <v>0</v>
      </c>
      <c r="DX30" s="96">
        <f t="shared" si="3"/>
        <v>0</v>
      </c>
      <c r="EI30" s="672" t="s">
        <v>423</v>
      </c>
      <c r="EJ30" s="672" t="s">
        <v>326</v>
      </c>
      <c r="EK30" s="671" t="s">
        <v>470</v>
      </c>
      <c r="EL30" s="672" t="s">
        <v>603</v>
      </c>
      <c r="EM30" s="673">
        <v>310000000</v>
      </c>
      <c r="EN30" s="673">
        <v>0</v>
      </c>
      <c r="EO30" s="673">
        <v>0</v>
      </c>
      <c r="EP30" s="296">
        <f t="shared" si="5"/>
        <v>310000</v>
      </c>
      <c r="EQ30" s="296">
        <f t="shared" si="6"/>
        <v>0</v>
      </c>
      <c r="ER30" s="296">
        <f t="shared" si="7"/>
        <v>0</v>
      </c>
      <c r="FD30" s="671" t="s">
        <v>423</v>
      </c>
      <c r="FE30" s="671" t="s">
        <v>326</v>
      </c>
      <c r="FF30" s="671" t="s">
        <v>470</v>
      </c>
      <c r="FG30" s="671" t="s">
        <v>603</v>
      </c>
      <c r="FH30" s="672" t="s">
        <v>418</v>
      </c>
      <c r="FI30" s="673">
        <v>340000000</v>
      </c>
      <c r="FJ30" s="673">
        <v>0</v>
      </c>
      <c r="FK30" s="673">
        <v>0</v>
      </c>
      <c r="FL30" s="96">
        <f t="shared" si="32"/>
        <v>340000</v>
      </c>
      <c r="FM30" s="96">
        <f t="shared" si="33"/>
        <v>0</v>
      </c>
      <c r="FN30" s="96">
        <f t="shared" si="34"/>
        <v>0</v>
      </c>
      <c r="FX30" s="671" t="s">
        <v>423</v>
      </c>
      <c r="FY30" s="672" t="s">
        <v>326</v>
      </c>
      <c r="FZ30" s="671" t="s">
        <v>470</v>
      </c>
      <c r="GA30" s="672" t="s">
        <v>603</v>
      </c>
      <c r="GB30" s="673">
        <v>340000000</v>
      </c>
      <c r="GC30" s="673">
        <v>0</v>
      </c>
      <c r="GD30" s="673">
        <v>0</v>
      </c>
      <c r="GE30" s="296">
        <f t="shared" si="36"/>
        <v>340000</v>
      </c>
      <c r="GF30" s="296">
        <f t="shared" si="37"/>
        <v>0</v>
      </c>
      <c r="GG30" s="296">
        <f t="shared" si="38"/>
        <v>0</v>
      </c>
      <c r="GR30" t="s">
        <v>423</v>
      </c>
      <c r="GS30" t="s">
        <v>326</v>
      </c>
      <c r="GT30" t="s">
        <v>470</v>
      </c>
      <c r="GU30" t="s">
        <v>603</v>
      </c>
      <c r="GV30" s="96">
        <v>396000000</v>
      </c>
      <c r="GW30" s="96">
        <v>0</v>
      </c>
      <c r="GX30" s="96">
        <v>0</v>
      </c>
      <c r="GY30" s="96">
        <f t="shared" si="40"/>
        <v>396000</v>
      </c>
      <c r="GZ30" s="96">
        <f t="shared" si="41"/>
        <v>0</v>
      </c>
      <c r="HA30" s="96">
        <f t="shared" si="42"/>
        <v>0</v>
      </c>
      <c r="HK30" s="552" t="s">
        <v>423</v>
      </c>
      <c r="HL30" s="552" t="s">
        <v>326</v>
      </c>
      <c r="HM30" s="552" t="s">
        <v>480</v>
      </c>
      <c r="HN30" s="552" t="s">
        <v>604</v>
      </c>
      <c r="HO30" s="560">
        <v>356516624</v>
      </c>
      <c r="HP30" s="560">
        <v>0</v>
      </c>
      <c r="HQ30" s="560">
        <v>0</v>
      </c>
      <c r="HR30" s="748">
        <f t="shared" si="44"/>
        <v>356516.62400000001</v>
      </c>
      <c r="HS30" s="748">
        <f t="shared" si="45"/>
        <v>0</v>
      </c>
      <c r="HT30" s="748">
        <f t="shared" si="46"/>
        <v>0</v>
      </c>
    </row>
    <row r="31" spans="1:228" x14ac:dyDescent="0.25">
      <c r="A31" s="671" t="s">
        <v>447</v>
      </c>
      <c r="B31" s="672" t="s">
        <v>448</v>
      </c>
      <c r="C31" s="671" t="s">
        <v>431</v>
      </c>
      <c r="D31" s="672" t="s">
        <v>431</v>
      </c>
      <c r="E31" s="672" t="s">
        <v>418</v>
      </c>
      <c r="F31" s="673">
        <v>0</v>
      </c>
      <c r="G31" s="673">
        <v>80476599</v>
      </c>
      <c r="H31" s="673">
        <v>0</v>
      </c>
      <c r="I31" s="673">
        <f t="shared" si="8"/>
        <v>0</v>
      </c>
      <c r="J31" s="673">
        <f t="shared" si="9"/>
        <v>83293.279964999994</v>
      </c>
      <c r="K31" s="673">
        <f t="shared" si="10"/>
        <v>0</v>
      </c>
      <c r="U31" s="671" t="s">
        <v>423</v>
      </c>
      <c r="V31" s="671" t="s">
        <v>326</v>
      </c>
      <c r="W31" s="671" t="s">
        <v>480</v>
      </c>
      <c r="X31" s="672" t="s">
        <v>604</v>
      </c>
      <c r="Y31" s="673">
        <v>0</v>
      </c>
      <c r="Z31" s="673">
        <v>177263100</v>
      </c>
      <c r="AA31" s="673">
        <v>79200000</v>
      </c>
      <c r="AB31" s="673">
        <f t="shared" si="12"/>
        <v>0</v>
      </c>
      <c r="AC31" s="673">
        <f t="shared" si="13"/>
        <v>183467.30849999998</v>
      </c>
      <c r="AD31" s="673">
        <f t="shared" si="14"/>
        <v>81972</v>
      </c>
      <c r="AO31" s="677" t="s">
        <v>423</v>
      </c>
      <c r="AP31" s="678" t="s">
        <v>326</v>
      </c>
      <c r="AQ31" s="677" t="s">
        <v>431</v>
      </c>
      <c r="AR31" s="678" t="s">
        <v>431</v>
      </c>
      <c r="AS31" s="679">
        <v>0</v>
      </c>
      <c r="AT31" s="679">
        <v>0</v>
      </c>
      <c r="AU31" s="679">
        <v>0</v>
      </c>
      <c r="AV31" s="679">
        <f t="shared" si="16"/>
        <v>0</v>
      </c>
      <c r="AW31" s="679">
        <f t="shared" si="17"/>
        <v>0</v>
      </c>
      <c r="AX31" s="679">
        <f t="shared" si="18"/>
        <v>0</v>
      </c>
      <c r="BI31" s="671" t="s">
        <v>423</v>
      </c>
      <c r="BJ31" s="672" t="s">
        <v>326</v>
      </c>
      <c r="BK31" s="671" t="s">
        <v>601</v>
      </c>
      <c r="BL31" s="672" t="s">
        <v>602</v>
      </c>
      <c r="BM31" s="673">
        <v>25000000</v>
      </c>
      <c r="BN31" s="673">
        <v>0</v>
      </c>
      <c r="BO31" s="673">
        <v>0</v>
      </c>
      <c r="BP31" s="96">
        <f t="shared" si="20"/>
        <v>25874.999999999996</v>
      </c>
      <c r="BQ31" s="96">
        <f t="shared" si="21"/>
        <v>0</v>
      </c>
      <c r="BR31" s="96">
        <f t="shared" si="22"/>
        <v>0</v>
      </c>
      <c r="CB31" s="672" t="s">
        <v>423</v>
      </c>
      <c r="CC31" s="672" t="s">
        <v>326</v>
      </c>
      <c r="CD31" s="672" t="s">
        <v>424</v>
      </c>
      <c r="CE31" s="672" t="s">
        <v>473</v>
      </c>
      <c r="CF31" s="673">
        <v>150000000</v>
      </c>
      <c r="CG31" s="673">
        <v>0</v>
      </c>
      <c r="CH31" s="673">
        <v>0</v>
      </c>
      <c r="CI31" s="296">
        <f t="shared" si="24"/>
        <v>155250</v>
      </c>
      <c r="CJ31" s="296">
        <f t="shared" si="25"/>
        <v>0</v>
      </c>
      <c r="CK31" s="296">
        <f t="shared" si="26"/>
        <v>0</v>
      </c>
      <c r="CV31" t="s">
        <v>423</v>
      </c>
      <c r="CW31" t="s">
        <v>326</v>
      </c>
      <c r="CX31" t="s">
        <v>424</v>
      </c>
      <c r="CY31" t="s">
        <v>473</v>
      </c>
      <c r="CZ31" s="96">
        <v>150000000</v>
      </c>
      <c r="DA31" s="96">
        <v>0</v>
      </c>
      <c r="DB31" s="96">
        <v>0</v>
      </c>
      <c r="DC31" s="96">
        <f t="shared" si="28"/>
        <v>155250</v>
      </c>
      <c r="DD31" s="96">
        <f t="shared" si="29"/>
        <v>0</v>
      </c>
      <c r="DE31" s="96">
        <f t="shared" si="30"/>
        <v>0</v>
      </c>
      <c r="DO31" s="593" t="s">
        <v>423</v>
      </c>
      <c r="DP31" s="594" t="s">
        <v>326</v>
      </c>
      <c r="DQ31" s="594" t="s">
        <v>424</v>
      </c>
      <c r="DR31" s="594" t="s">
        <v>473</v>
      </c>
      <c r="DS31" s="676">
        <v>150000000</v>
      </c>
      <c r="DT31" s="676">
        <v>0</v>
      </c>
      <c r="DU31" s="676">
        <v>0</v>
      </c>
      <c r="DV31" s="96">
        <f t="shared" si="1"/>
        <v>150000</v>
      </c>
      <c r="DW31" s="96">
        <f t="shared" si="2"/>
        <v>0</v>
      </c>
      <c r="DX31" s="96">
        <f t="shared" si="3"/>
        <v>0</v>
      </c>
      <c r="EI31" s="672" t="s">
        <v>423</v>
      </c>
      <c r="EJ31" s="672" t="s">
        <v>326</v>
      </c>
      <c r="EK31" s="671" t="s">
        <v>444</v>
      </c>
      <c r="EL31" s="672" t="s">
        <v>605</v>
      </c>
      <c r="EM31" s="673">
        <v>285000000</v>
      </c>
      <c r="EN31" s="673">
        <v>0</v>
      </c>
      <c r="EO31" s="673">
        <v>0</v>
      </c>
      <c r="EP31" s="296">
        <f t="shared" si="5"/>
        <v>285000</v>
      </c>
      <c r="EQ31" s="296">
        <f t="shared" si="6"/>
        <v>0</v>
      </c>
      <c r="ER31" s="296">
        <f t="shared" si="7"/>
        <v>0</v>
      </c>
      <c r="FD31" s="671" t="s">
        <v>423</v>
      </c>
      <c r="FE31" s="671" t="s">
        <v>326</v>
      </c>
      <c r="FF31" s="671" t="s">
        <v>444</v>
      </c>
      <c r="FG31" s="671" t="s">
        <v>605</v>
      </c>
      <c r="FH31" s="672" t="s">
        <v>418</v>
      </c>
      <c r="FI31" s="673">
        <v>285000000</v>
      </c>
      <c r="FJ31" s="673">
        <v>0</v>
      </c>
      <c r="FK31" s="673">
        <v>0</v>
      </c>
      <c r="FL31" s="96">
        <f t="shared" si="32"/>
        <v>285000</v>
      </c>
      <c r="FM31" s="96">
        <f t="shared" si="33"/>
        <v>0</v>
      </c>
      <c r="FN31" s="96">
        <f t="shared" si="34"/>
        <v>0</v>
      </c>
      <c r="FX31" s="671" t="s">
        <v>423</v>
      </c>
      <c r="FY31" s="672" t="s">
        <v>326</v>
      </c>
      <c r="FZ31" s="671" t="s">
        <v>444</v>
      </c>
      <c r="GA31" s="672" t="s">
        <v>605</v>
      </c>
      <c r="GB31" s="673">
        <v>285000000</v>
      </c>
      <c r="GC31" s="673">
        <v>0</v>
      </c>
      <c r="GD31" s="673">
        <v>0</v>
      </c>
      <c r="GE31" s="296">
        <f t="shared" si="36"/>
        <v>285000</v>
      </c>
      <c r="GF31" s="296">
        <f t="shared" si="37"/>
        <v>0</v>
      </c>
      <c r="GG31" s="296">
        <f t="shared" si="38"/>
        <v>0</v>
      </c>
      <c r="GR31" t="s">
        <v>423</v>
      </c>
      <c r="GS31" t="s">
        <v>326</v>
      </c>
      <c r="GT31" t="s">
        <v>444</v>
      </c>
      <c r="GU31" t="s">
        <v>605</v>
      </c>
      <c r="GV31" s="96">
        <v>285000000</v>
      </c>
      <c r="GW31" s="96">
        <v>0</v>
      </c>
      <c r="GX31" s="96">
        <v>0</v>
      </c>
      <c r="GY31" s="96">
        <f t="shared" si="40"/>
        <v>285000</v>
      </c>
      <c r="GZ31" s="96">
        <f t="shared" si="41"/>
        <v>0</v>
      </c>
      <c r="HA31" s="96">
        <f t="shared" si="42"/>
        <v>0</v>
      </c>
      <c r="HK31" s="552" t="s">
        <v>423</v>
      </c>
      <c r="HL31" s="552" t="s">
        <v>326</v>
      </c>
      <c r="HM31" s="552" t="s">
        <v>444</v>
      </c>
      <c r="HN31" s="552" t="s">
        <v>605</v>
      </c>
      <c r="HO31" s="560">
        <v>285000000</v>
      </c>
      <c r="HP31" s="560">
        <v>0</v>
      </c>
      <c r="HQ31" s="560">
        <v>0</v>
      </c>
      <c r="HR31" s="748">
        <f t="shared" si="44"/>
        <v>285000</v>
      </c>
      <c r="HS31" s="748">
        <f t="shared" si="45"/>
        <v>0</v>
      </c>
      <c r="HT31" s="748">
        <f t="shared" si="46"/>
        <v>0</v>
      </c>
    </row>
    <row r="32" spans="1:228" x14ac:dyDescent="0.25">
      <c r="A32" s="671" t="s">
        <v>511</v>
      </c>
      <c r="B32" s="672" t="s">
        <v>514</v>
      </c>
      <c r="C32" s="671" t="s">
        <v>431</v>
      </c>
      <c r="D32" s="672" t="s">
        <v>431</v>
      </c>
      <c r="E32" s="672" t="s">
        <v>418</v>
      </c>
      <c r="F32" s="673">
        <v>278933000</v>
      </c>
      <c r="G32" s="673">
        <v>0</v>
      </c>
      <c r="H32" s="673">
        <v>0</v>
      </c>
      <c r="I32" s="673">
        <f t="shared" si="8"/>
        <v>288695.65499999997</v>
      </c>
      <c r="J32" s="673">
        <f t="shared" si="9"/>
        <v>0</v>
      </c>
      <c r="K32" s="673">
        <f t="shared" si="10"/>
        <v>0</v>
      </c>
      <c r="U32" s="671" t="s">
        <v>423</v>
      </c>
      <c r="V32" s="671" t="s">
        <v>326</v>
      </c>
      <c r="W32" s="671" t="s">
        <v>444</v>
      </c>
      <c r="X32" s="672" t="s">
        <v>605</v>
      </c>
      <c r="Y32" s="673">
        <v>0</v>
      </c>
      <c r="Z32" s="673">
        <v>85000000</v>
      </c>
      <c r="AA32" s="673">
        <v>85000000</v>
      </c>
      <c r="AB32" s="673">
        <f t="shared" si="12"/>
        <v>0</v>
      </c>
      <c r="AC32" s="673">
        <f t="shared" si="13"/>
        <v>87975</v>
      </c>
      <c r="AD32" s="673">
        <f t="shared" si="14"/>
        <v>87975</v>
      </c>
      <c r="AO32" s="677" t="s">
        <v>423</v>
      </c>
      <c r="AP32" s="678" t="s">
        <v>326</v>
      </c>
      <c r="AQ32" s="677" t="s">
        <v>444</v>
      </c>
      <c r="AR32" s="678" t="s">
        <v>605</v>
      </c>
      <c r="AS32" s="679">
        <v>0</v>
      </c>
      <c r="AT32" s="679">
        <v>85000000</v>
      </c>
      <c r="AU32" s="679">
        <v>85000000</v>
      </c>
      <c r="AV32" s="679">
        <f t="shared" si="16"/>
        <v>0</v>
      </c>
      <c r="AW32" s="679">
        <f t="shared" si="17"/>
        <v>87975</v>
      </c>
      <c r="AX32" s="679">
        <f t="shared" si="18"/>
        <v>87975</v>
      </c>
      <c r="BI32" s="671" t="s">
        <v>423</v>
      </c>
      <c r="BJ32" s="672" t="s">
        <v>326</v>
      </c>
      <c r="BK32" s="671" t="s">
        <v>601</v>
      </c>
      <c r="BL32" s="672" t="s">
        <v>602</v>
      </c>
      <c r="BM32" s="673">
        <v>0</v>
      </c>
      <c r="BN32" s="673">
        <v>3120000</v>
      </c>
      <c r="BO32" s="673">
        <v>780000</v>
      </c>
      <c r="BP32" s="96">
        <f t="shared" si="20"/>
        <v>0</v>
      </c>
      <c r="BQ32" s="96">
        <f t="shared" si="21"/>
        <v>3229.2</v>
      </c>
      <c r="BR32" s="96">
        <f t="shared" si="22"/>
        <v>807.3</v>
      </c>
      <c r="CB32" s="672" t="s">
        <v>423</v>
      </c>
      <c r="CC32" s="672" t="s">
        <v>326</v>
      </c>
      <c r="CD32" s="672" t="s">
        <v>601</v>
      </c>
      <c r="CE32" s="672" t="s">
        <v>602</v>
      </c>
      <c r="CF32" s="673">
        <v>25000000</v>
      </c>
      <c r="CG32" s="673">
        <v>0</v>
      </c>
      <c r="CH32" s="673">
        <v>0</v>
      </c>
      <c r="CI32" s="296">
        <f t="shared" si="24"/>
        <v>25874.999999999996</v>
      </c>
      <c r="CJ32" s="296">
        <f t="shared" si="25"/>
        <v>0</v>
      </c>
      <c r="CK32" s="296">
        <f t="shared" si="26"/>
        <v>0</v>
      </c>
      <c r="CV32" t="s">
        <v>423</v>
      </c>
      <c r="CW32" t="s">
        <v>326</v>
      </c>
      <c r="CX32" t="s">
        <v>601</v>
      </c>
      <c r="CY32" t="s">
        <v>602</v>
      </c>
      <c r="CZ32" s="96">
        <v>25000000</v>
      </c>
      <c r="DA32" s="96">
        <v>0</v>
      </c>
      <c r="DB32" s="96">
        <v>0</v>
      </c>
      <c r="DC32" s="96">
        <f t="shared" si="28"/>
        <v>25874.999999999996</v>
      </c>
      <c r="DD32" s="96">
        <f t="shared" si="29"/>
        <v>0</v>
      </c>
      <c r="DE32" s="96">
        <f t="shared" si="30"/>
        <v>0</v>
      </c>
      <c r="DO32" s="593" t="s">
        <v>423</v>
      </c>
      <c r="DP32" s="594" t="s">
        <v>326</v>
      </c>
      <c r="DQ32" s="594" t="s">
        <v>601</v>
      </c>
      <c r="DR32" s="594" t="s">
        <v>602</v>
      </c>
      <c r="DS32" s="676">
        <v>25000000</v>
      </c>
      <c r="DT32" s="676">
        <v>0</v>
      </c>
      <c r="DU32" s="676">
        <v>0</v>
      </c>
      <c r="DV32" s="96">
        <f t="shared" si="1"/>
        <v>25000</v>
      </c>
      <c r="DW32" s="96">
        <f t="shared" si="2"/>
        <v>0</v>
      </c>
      <c r="DX32" s="96">
        <f t="shared" si="3"/>
        <v>0</v>
      </c>
      <c r="EI32" s="672" t="s">
        <v>423</v>
      </c>
      <c r="EJ32" s="672" t="s">
        <v>326</v>
      </c>
      <c r="EK32" s="671" t="s">
        <v>424</v>
      </c>
      <c r="EL32" s="672" t="s">
        <v>473</v>
      </c>
      <c r="EM32" s="673">
        <v>150000000</v>
      </c>
      <c r="EN32" s="673">
        <v>0</v>
      </c>
      <c r="EO32" s="673">
        <v>0</v>
      </c>
      <c r="EP32" s="296">
        <f t="shared" si="5"/>
        <v>150000</v>
      </c>
      <c r="EQ32" s="296">
        <f t="shared" si="6"/>
        <v>0</v>
      </c>
      <c r="ER32" s="296">
        <f t="shared" si="7"/>
        <v>0</v>
      </c>
      <c r="FD32" s="671" t="s">
        <v>423</v>
      </c>
      <c r="FE32" s="671" t="s">
        <v>326</v>
      </c>
      <c r="FF32" s="671" t="s">
        <v>424</v>
      </c>
      <c r="FG32" s="671" t="s">
        <v>473</v>
      </c>
      <c r="FH32" s="672" t="s">
        <v>418</v>
      </c>
      <c r="FI32" s="673">
        <v>120000000</v>
      </c>
      <c r="FJ32" s="673">
        <v>0</v>
      </c>
      <c r="FK32" s="673">
        <v>0</v>
      </c>
      <c r="FL32" s="96">
        <f t="shared" si="32"/>
        <v>120000</v>
      </c>
      <c r="FM32" s="96">
        <f t="shared" si="33"/>
        <v>0</v>
      </c>
      <c r="FN32" s="96">
        <f t="shared" si="34"/>
        <v>0</v>
      </c>
      <c r="FX32" s="671" t="s">
        <v>423</v>
      </c>
      <c r="FY32" s="672" t="s">
        <v>326</v>
      </c>
      <c r="FZ32" s="671" t="s">
        <v>424</v>
      </c>
      <c r="GA32" s="672" t="s">
        <v>473</v>
      </c>
      <c r="GB32" s="673">
        <v>120000000</v>
      </c>
      <c r="GC32" s="673">
        <v>0</v>
      </c>
      <c r="GD32" s="673">
        <v>0</v>
      </c>
      <c r="GE32" s="296">
        <f t="shared" si="36"/>
        <v>120000</v>
      </c>
      <c r="GF32" s="296">
        <f t="shared" si="37"/>
        <v>0</v>
      </c>
      <c r="GG32" s="296">
        <f t="shared" si="38"/>
        <v>0</v>
      </c>
      <c r="GR32" t="s">
        <v>423</v>
      </c>
      <c r="GS32" t="s">
        <v>326</v>
      </c>
      <c r="GT32" t="s">
        <v>424</v>
      </c>
      <c r="GU32" t="s">
        <v>473</v>
      </c>
      <c r="GV32" s="96">
        <v>120000000</v>
      </c>
      <c r="GW32" s="96">
        <v>0</v>
      </c>
      <c r="GX32" s="96">
        <v>0</v>
      </c>
      <c r="GY32" s="96">
        <f t="shared" si="40"/>
        <v>120000</v>
      </c>
      <c r="GZ32" s="96">
        <f t="shared" si="41"/>
        <v>0</v>
      </c>
      <c r="HA32" s="96">
        <f t="shared" si="42"/>
        <v>0</v>
      </c>
      <c r="HK32" s="552" t="s">
        <v>423</v>
      </c>
      <c r="HL32" s="552" t="s">
        <v>326</v>
      </c>
      <c r="HM32" s="552" t="s">
        <v>424</v>
      </c>
      <c r="HN32" s="552" t="s">
        <v>473</v>
      </c>
      <c r="HO32" s="560">
        <v>120000000</v>
      </c>
      <c r="HP32" s="560">
        <v>0</v>
      </c>
      <c r="HQ32" s="560">
        <v>0</v>
      </c>
      <c r="HR32" s="748">
        <f t="shared" si="44"/>
        <v>120000</v>
      </c>
      <c r="HS32" s="748">
        <f t="shared" si="45"/>
        <v>0</v>
      </c>
      <c r="HT32" s="748">
        <f t="shared" si="46"/>
        <v>0</v>
      </c>
    </row>
    <row r="33" spans="1:228" x14ac:dyDescent="0.25">
      <c r="A33" s="671" t="s">
        <v>626</v>
      </c>
      <c r="B33" s="672" t="s">
        <v>627</v>
      </c>
      <c r="C33" s="671" t="s">
        <v>431</v>
      </c>
      <c r="D33" s="672" t="s">
        <v>431</v>
      </c>
      <c r="E33" s="672" t="s">
        <v>418</v>
      </c>
      <c r="F33" s="673">
        <v>35000000</v>
      </c>
      <c r="G33" s="673">
        <v>0</v>
      </c>
      <c r="H33" s="673">
        <v>0</v>
      </c>
      <c r="I33" s="673">
        <f t="shared" si="8"/>
        <v>36225</v>
      </c>
      <c r="J33" s="673">
        <f t="shared" si="9"/>
        <v>0</v>
      </c>
      <c r="K33" s="673">
        <f t="shared" si="10"/>
        <v>0</v>
      </c>
      <c r="U33" s="671" t="s">
        <v>445</v>
      </c>
      <c r="V33" s="671" t="s">
        <v>446</v>
      </c>
      <c r="W33" s="671" t="s">
        <v>431</v>
      </c>
      <c r="X33" s="672" t="s">
        <v>431</v>
      </c>
      <c r="Y33" s="673">
        <v>520000000</v>
      </c>
      <c r="Z33" s="673">
        <v>0</v>
      </c>
      <c r="AA33" s="673">
        <v>0</v>
      </c>
      <c r="AB33" s="673">
        <f t="shared" si="12"/>
        <v>538200</v>
      </c>
      <c r="AC33" s="673">
        <f t="shared" si="13"/>
        <v>0</v>
      </c>
      <c r="AD33" s="673">
        <f t="shared" si="14"/>
        <v>0</v>
      </c>
      <c r="AO33" s="677" t="s">
        <v>423</v>
      </c>
      <c r="AP33" s="678" t="s">
        <v>326</v>
      </c>
      <c r="AQ33" s="677" t="s">
        <v>431</v>
      </c>
      <c r="AR33" s="678" t="s">
        <v>431</v>
      </c>
      <c r="AS33" s="679">
        <v>0</v>
      </c>
      <c r="AT33" s="679">
        <v>0</v>
      </c>
      <c r="AU33" s="679">
        <v>0</v>
      </c>
      <c r="AV33" s="679">
        <f t="shared" si="16"/>
        <v>0</v>
      </c>
      <c r="AW33" s="679">
        <f t="shared" si="17"/>
        <v>0</v>
      </c>
      <c r="AX33" s="679">
        <f t="shared" si="18"/>
        <v>0</v>
      </c>
      <c r="BI33" s="671" t="s">
        <v>423</v>
      </c>
      <c r="BJ33" s="672" t="s">
        <v>326</v>
      </c>
      <c r="BK33" s="671" t="s">
        <v>431</v>
      </c>
      <c r="BL33" s="672" t="s">
        <v>431</v>
      </c>
      <c r="BM33" s="673">
        <v>0</v>
      </c>
      <c r="BN33" s="673">
        <v>0</v>
      </c>
      <c r="BO33" s="673">
        <v>0</v>
      </c>
      <c r="BP33" s="96">
        <f t="shared" si="20"/>
        <v>0</v>
      </c>
      <c r="BQ33" s="96">
        <f t="shared" si="21"/>
        <v>0</v>
      </c>
      <c r="BR33" s="96">
        <f t="shared" si="22"/>
        <v>0</v>
      </c>
      <c r="CB33" s="672" t="s">
        <v>423</v>
      </c>
      <c r="CC33" s="672" t="s">
        <v>326</v>
      </c>
      <c r="CD33" s="672" t="s">
        <v>601</v>
      </c>
      <c r="CE33" s="672" t="s">
        <v>602</v>
      </c>
      <c r="CF33" s="673">
        <v>0</v>
      </c>
      <c r="CG33" s="673">
        <v>3120000</v>
      </c>
      <c r="CH33" s="673">
        <v>1560000</v>
      </c>
      <c r="CI33" s="296">
        <f t="shared" si="24"/>
        <v>0</v>
      </c>
      <c r="CJ33" s="296">
        <f t="shared" si="25"/>
        <v>3229.2</v>
      </c>
      <c r="CK33" s="296">
        <f t="shared" si="26"/>
        <v>1614.6</v>
      </c>
      <c r="CV33" t="s">
        <v>423</v>
      </c>
      <c r="CW33" t="s">
        <v>326</v>
      </c>
      <c r="CX33" t="s">
        <v>424</v>
      </c>
      <c r="CY33" t="s">
        <v>473</v>
      </c>
      <c r="CZ33" s="96">
        <v>0</v>
      </c>
      <c r="DA33" s="96">
        <v>120000000</v>
      </c>
      <c r="DB33" s="96">
        <v>120000000</v>
      </c>
      <c r="DC33" s="96">
        <f t="shared" si="28"/>
        <v>0</v>
      </c>
      <c r="DD33" s="96">
        <f t="shared" si="29"/>
        <v>124199.99999999999</v>
      </c>
      <c r="DE33" s="96">
        <f t="shared" si="30"/>
        <v>124199.99999999999</v>
      </c>
      <c r="DO33" s="593" t="s">
        <v>423</v>
      </c>
      <c r="DP33" s="594" t="s">
        <v>326</v>
      </c>
      <c r="DQ33" s="594" t="s">
        <v>480</v>
      </c>
      <c r="DR33" s="594" t="s">
        <v>604</v>
      </c>
      <c r="DS33" s="676">
        <v>0</v>
      </c>
      <c r="DT33" s="676">
        <v>428663100</v>
      </c>
      <c r="DU33" s="676">
        <v>220600000</v>
      </c>
      <c r="DV33" s="96">
        <f t="shared" si="1"/>
        <v>0</v>
      </c>
      <c r="DW33" s="96">
        <f t="shared" si="2"/>
        <v>428663.1</v>
      </c>
      <c r="DX33" s="96">
        <f t="shared" si="3"/>
        <v>220600</v>
      </c>
      <c r="EI33" s="672" t="s">
        <v>423</v>
      </c>
      <c r="EJ33" s="672" t="s">
        <v>326</v>
      </c>
      <c r="EK33" s="671" t="s">
        <v>601</v>
      </c>
      <c r="EL33" s="672" t="s">
        <v>602</v>
      </c>
      <c r="EM33" s="673">
        <v>25000000</v>
      </c>
      <c r="EN33" s="673">
        <v>0</v>
      </c>
      <c r="EO33" s="673">
        <v>0</v>
      </c>
      <c r="EP33" s="296">
        <f t="shared" si="5"/>
        <v>25000</v>
      </c>
      <c r="EQ33" s="296">
        <f t="shared" si="6"/>
        <v>0</v>
      </c>
      <c r="ER33" s="296">
        <f t="shared" si="7"/>
        <v>0</v>
      </c>
      <c r="FD33" s="671" t="s">
        <v>423</v>
      </c>
      <c r="FE33" s="671" t="s">
        <v>326</v>
      </c>
      <c r="FF33" s="671" t="s">
        <v>601</v>
      </c>
      <c r="FG33" s="671" t="s">
        <v>602</v>
      </c>
      <c r="FH33" s="672" t="s">
        <v>418</v>
      </c>
      <c r="FI33" s="673">
        <v>25000000</v>
      </c>
      <c r="FJ33" s="673">
        <v>0</v>
      </c>
      <c r="FK33" s="673">
        <v>0</v>
      </c>
      <c r="FL33" s="96">
        <f t="shared" si="32"/>
        <v>25000</v>
      </c>
      <c r="FM33" s="96">
        <f t="shared" si="33"/>
        <v>0</v>
      </c>
      <c r="FN33" s="96">
        <f t="shared" si="34"/>
        <v>0</v>
      </c>
      <c r="FX33" s="671" t="s">
        <v>423</v>
      </c>
      <c r="FY33" s="672" t="s">
        <v>326</v>
      </c>
      <c r="FZ33" s="671" t="s">
        <v>601</v>
      </c>
      <c r="GA33" s="672" t="s">
        <v>602</v>
      </c>
      <c r="GB33" s="673">
        <v>25000000</v>
      </c>
      <c r="GC33" s="673">
        <v>0</v>
      </c>
      <c r="GD33" s="673">
        <v>0</v>
      </c>
      <c r="GE33" s="296">
        <f t="shared" si="36"/>
        <v>25000</v>
      </c>
      <c r="GF33" s="296">
        <f t="shared" si="37"/>
        <v>0</v>
      </c>
      <c r="GG33" s="296">
        <f t="shared" si="38"/>
        <v>0</v>
      </c>
      <c r="GR33" t="s">
        <v>423</v>
      </c>
      <c r="GS33" t="s">
        <v>326</v>
      </c>
      <c r="GT33" t="s">
        <v>601</v>
      </c>
      <c r="GU33" t="s">
        <v>602</v>
      </c>
      <c r="GV33" s="96">
        <v>25000000</v>
      </c>
      <c r="GW33" s="96">
        <v>0</v>
      </c>
      <c r="GX33" s="96">
        <v>0</v>
      </c>
      <c r="GY33" s="96">
        <f t="shared" si="40"/>
        <v>25000</v>
      </c>
      <c r="GZ33" s="96">
        <f t="shared" si="41"/>
        <v>0</v>
      </c>
      <c r="HA33" s="96">
        <f t="shared" si="42"/>
        <v>0</v>
      </c>
      <c r="HK33" s="552" t="s">
        <v>423</v>
      </c>
      <c r="HL33" s="552" t="s">
        <v>326</v>
      </c>
      <c r="HM33" s="552" t="s">
        <v>601</v>
      </c>
      <c r="HN33" s="552" t="s">
        <v>602</v>
      </c>
      <c r="HO33" s="560">
        <v>3120000</v>
      </c>
      <c r="HP33" s="560">
        <v>0</v>
      </c>
      <c r="HQ33" s="560">
        <v>0</v>
      </c>
      <c r="HR33" s="748">
        <f t="shared" si="44"/>
        <v>3120</v>
      </c>
      <c r="HS33" s="748">
        <f t="shared" si="45"/>
        <v>0</v>
      </c>
      <c r="HT33" s="748">
        <f t="shared" si="46"/>
        <v>0</v>
      </c>
    </row>
    <row r="34" spans="1:228" x14ac:dyDescent="0.25">
      <c r="A34" s="671" t="s">
        <v>628</v>
      </c>
      <c r="B34" s="672" t="s">
        <v>629</v>
      </c>
      <c r="C34" s="671" t="s">
        <v>431</v>
      </c>
      <c r="D34" s="672" t="s">
        <v>431</v>
      </c>
      <c r="E34" s="672" t="s">
        <v>418</v>
      </c>
      <c r="F34" s="673">
        <v>50000000</v>
      </c>
      <c r="G34" s="673">
        <v>0</v>
      </c>
      <c r="H34" s="673">
        <v>0</v>
      </c>
      <c r="I34" s="673">
        <f t="shared" si="8"/>
        <v>51749.999999999993</v>
      </c>
      <c r="J34" s="673">
        <f t="shared" si="9"/>
        <v>0</v>
      </c>
      <c r="K34" s="673">
        <f t="shared" si="10"/>
        <v>0</v>
      </c>
      <c r="U34" s="671" t="s">
        <v>447</v>
      </c>
      <c r="V34" s="671" t="s">
        <v>448</v>
      </c>
      <c r="W34" s="671" t="s">
        <v>431</v>
      </c>
      <c r="X34" s="672" t="s">
        <v>431</v>
      </c>
      <c r="Y34" s="673">
        <v>300292000</v>
      </c>
      <c r="Z34" s="673">
        <v>0</v>
      </c>
      <c r="AA34" s="673">
        <v>0</v>
      </c>
      <c r="AB34" s="673">
        <f t="shared" si="12"/>
        <v>310802.21999999997</v>
      </c>
      <c r="AC34" s="673">
        <f t="shared" si="13"/>
        <v>0</v>
      </c>
      <c r="AD34" s="673">
        <f t="shared" si="14"/>
        <v>0</v>
      </c>
      <c r="AO34" s="677" t="s">
        <v>423</v>
      </c>
      <c r="AP34" s="678" t="s">
        <v>326</v>
      </c>
      <c r="AQ34" s="677" t="s">
        <v>480</v>
      </c>
      <c r="AR34" s="678" t="s">
        <v>604</v>
      </c>
      <c r="AS34" s="679">
        <v>0</v>
      </c>
      <c r="AT34" s="679">
        <v>247263100</v>
      </c>
      <c r="AU34" s="679">
        <v>149200000</v>
      </c>
      <c r="AV34" s="679">
        <f t="shared" si="16"/>
        <v>0</v>
      </c>
      <c r="AW34" s="679">
        <f t="shared" si="17"/>
        <v>255917.30849999998</v>
      </c>
      <c r="AX34" s="679">
        <f t="shared" si="18"/>
        <v>154422</v>
      </c>
      <c r="BI34" s="671" t="s">
        <v>423</v>
      </c>
      <c r="BJ34" s="672" t="s">
        <v>326</v>
      </c>
      <c r="BK34" s="671" t="s">
        <v>444</v>
      </c>
      <c r="BL34" s="672" t="s">
        <v>605</v>
      </c>
      <c r="BM34" s="673">
        <v>0</v>
      </c>
      <c r="BN34" s="673">
        <v>85000000</v>
      </c>
      <c r="BO34" s="673">
        <v>85000000</v>
      </c>
      <c r="BP34" s="96">
        <f t="shared" si="20"/>
        <v>0</v>
      </c>
      <c r="BQ34" s="96">
        <f t="shared" si="21"/>
        <v>87975</v>
      </c>
      <c r="BR34" s="96">
        <f t="shared" si="22"/>
        <v>87975</v>
      </c>
      <c r="CB34" s="672" t="s">
        <v>423</v>
      </c>
      <c r="CC34" s="672" t="s">
        <v>326</v>
      </c>
      <c r="CD34" s="672" t="s">
        <v>431</v>
      </c>
      <c r="CE34" s="672" t="s">
        <v>431</v>
      </c>
      <c r="CF34" s="673">
        <v>0</v>
      </c>
      <c r="CG34" s="673">
        <v>0</v>
      </c>
      <c r="CH34" s="673">
        <v>0</v>
      </c>
      <c r="CI34" s="296">
        <f t="shared" si="24"/>
        <v>0</v>
      </c>
      <c r="CJ34" s="296">
        <f t="shared" si="25"/>
        <v>0</v>
      </c>
      <c r="CK34" s="296">
        <f t="shared" si="26"/>
        <v>0</v>
      </c>
      <c r="CV34" t="s">
        <v>423</v>
      </c>
      <c r="CW34" t="s">
        <v>326</v>
      </c>
      <c r="CX34" t="s">
        <v>431</v>
      </c>
      <c r="CY34" t="s">
        <v>431</v>
      </c>
      <c r="CZ34" s="96">
        <v>0</v>
      </c>
      <c r="DA34" s="96">
        <v>0</v>
      </c>
      <c r="DB34" s="96">
        <v>0</v>
      </c>
      <c r="DC34" s="96">
        <f t="shared" si="28"/>
        <v>0</v>
      </c>
      <c r="DD34" s="96">
        <f t="shared" si="29"/>
        <v>0</v>
      </c>
      <c r="DE34" s="96">
        <f t="shared" si="30"/>
        <v>0</v>
      </c>
      <c r="DO34" s="593" t="s">
        <v>423</v>
      </c>
      <c r="DP34" s="594" t="s">
        <v>326</v>
      </c>
      <c r="DQ34" s="594" t="s">
        <v>431</v>
      </c>
      <c r="DR34" s="594" t="s">
        <v>431</v>
      </c>
      <c r="DS34" s="676">
        <v>0</v>
      </c>
      <c r="DT34" s="676">
        <v>0</v>
      </c>
      <c r="DU34" s="676">
        <v>0</v>
      </c>
      <c r="DV34" s="96">
        <f t="shared" si="1"/>
        <v>0</v>
      </c>
      <c r="DW34" s="96">
        <f t="shared" si="2"/>
        <v>0</v>
      </c>
      <c r="DX34" s="96">
        <f t="shared" si="3"/>
        <v>0</v>
      </c>
      <c r="EI34" s="672" t="s">
        <v>423</v>
      </c>
      <c r="EJ34" s="672" t="s">
        <v>326</v>
      </c>
      <c r="EK34" s="671" t="s">
        <v>480</v>
      </c>
      <c r="EL34" s="672" t="s">
        <v>604</v>
      </c>
      <c r="EM34" s="673">
        <v>0</v>
      </c>
      <c r="EN34" s="673">
        <v>458663100</v>
      </c>
      <c r="EO34" s="673">
        <v>250600000</v>
      </c>
      <c r="EP34" s="296">
        <f t="shared" si="5"/>
        <v>0</v>
      </c>
      <c r="EQ34" s="296">
        <f t="shared" si="6"/>
        <v>458663.1</v>
      </c>
      <c r="ER34" s="296">
        <f t="shared" si="7"/>
        <v>250600</v>
      </c>
      <c r="FD34" s="671" t="s">
        <v>423</v>
      </c>
      <c r="FE34" s="671" t="s">
        <v>326</v>
      </c>
      <c r="FF34" s="671" t="s">
        <v>601</v>
      </c>
      <c r="FG34" s="671" t="s">
        <v>602</v>
      </c>
      <c r="FH34" s="672" t="s">
        <v>418</v>
      </c>
      <c r="FI34" s="673">
        <v>0</v>
      </c>
      <c r="FJ34" s="673">
        <v>3120000</v>
      </c>
      <c r="FK34" s="673">
        <v>2340000</v>
      </c>
      <c r="FL34" s="96">
        <f t="shared" si="32"/>
        <v>0</v>
      </c>
      <c r="FM34" s="96">
        <f t="shared" si="33"/>
        <v>3120</v>
      </c>
      <c r="FN34" s="96">
        <f t="shared" si="34"/>
        <v>2340</v>
      </c>
      <c r="FX34" s="671" t="s">
        <v>423</v>
      </c>
      <c r="FY34" s="672" t="s">
        <v>326</v>
      </c>
      <c r="FZ34" s="671" t="s">
        <v>431</v>
      </c>
      <c r="GA34" s="672" t="s">
        <v>431</v>
      </c>
      <c r="GB34" s="673">
        <v>0</v>
      </c>
      <c r="GC34" s="673">
        <v>0</v>
      </c>
      <c r="GD34" s="673">
        <v>0</v>
      </c>
      <c r="GE34" s="296">
        <f t="shared" si="36"/>
        <v>0</v>
      </c>
      <c r="GF34" s="296">
        <f t="shared" si="37"/>
        <v>0</v>
      </c>
      <c r="GG34" s="296">
        <f t="shared" si="38"/>
        <v>0</v>
      </c>
      <c r="GR34" t="s">
        <v>423</v>
      </c>
      <c r="GS34" t="s">
        <v>326</v>
      </c>
      <c r="GT34" t="s">
        <v>480</v>
      </c>
      <c r="GU34" t="s">
        <v>604</v>
      </c>
      <c r="GV34" s="96">
        <v>0</v>
      </c>
      <c r="GW34" s="96">
        <v>514579724</v>
      </c>
      <c r="GX34" s="96">
        <v>250600000</v>
      </c>
      <c r="GY34" s="96">
        <f t="shared" si="40"/>
        <v>0</v>
      </c>
      <c r="GZ34" s="96">
        <f t="shared" si="41"/>
        <v>514579.72399999999</v>
      </c>
      <c r="HA34" s="96">
        <f t="shared" si="42"/>
        <v>250600</v>
      </c>
      <c r="HK34" s="552" t="s">
        <v>423</v>
      </c>
      <c r="HL34" s="552" t="s">
        <v>326</v>
      </c>
      <c r="HM34" s="552" t="s">
        <v>601</v>
      </c>
      <c r="HN34" s="552" t="s">
        <v>602</v>
      </c>
      <c r="HO34" s="560">
        <v>0</v>
      </c>
      <c r="HP34" s="560">
        <v>3120000</v>
      </c>
      <c r="HQ34" s="560">
        <v>3120000</v>
      </c>
      <c r="HR34" s="748">
        <f t="shared" si="44"/>
        <v>0</v>
      </c>
      <c r="HS34" s="748">
        <f t="shared" si="45"/>
        <v>3120</v>
      </c>
      <c r="HT34" s="748">
        <f t="shared" si="46"/>
        <v>3120</v>
      </c>
    </row>
    <row r="35" spans="1:228" x14ac:dyDescent="0.25">
      <c r="A35" s="671" t="s">
        <v>436</v>
      </c>
      <c r="B35" s="672" t="s">
        <v>127</v>
      </c>
      <c r="C35" s="671" t="s">
        <v>431</v>
      </c>
      <c r="D35" s="672" t="s">
        <v>431</v>
      </c>
      <c r="E35" s="672" t="s">
        <v>418</v>
      </c>
      <c r="F35" s="673">
        <v>10000</v>
      </c>
      <c r="G35" s="673">
        <v>0</v>
      </c>
      <c r="H35" s="673">
        <v>0</v>
      </c>
      <c r="I35" s="673">
        <f t="shared" si="8"/>
        <v>10.35</v>
      </c>
      <c r="J35" s="673">
        <f t="shared" si="9"/>
        <v>0</v>
      </c>
      <c r="K35" s="673">
        <f t="shared" si="10"/>
        <v>0</v>
      </c>
      <c r="U35" s="671" t="s">
        <v>447</v>
      </c>
      <c r="V35" s="671" t="s">
        <v>448</v>
      </c>
      <c r="W35" s="671" t="s">
        <v>431</v>
      </c>
      <c r="X35" s="672" t="s">
        <v>431</v>
      </c>
      <c r="Y35" s="673">
        <v>0</v>
      </c>
      <c r="Z35" s="673">
        <v>130476599</v>
      </c>
      <c r="AA35" s="673">
        <v>19511238</v>
      </c>
      <c r="AB35" s="673">
        <f t="shared" si="12"/>
        <v>0</v>
      </c>
      <c r="AC35" s="673">
        <f t="shared" si="13"/>
        <v>135043.27996499999</v>
      </c>
      <c r="AD35" s="673">
        <f t="shared" si="14"/>
        <v>20194.13133</v>
      </c>
      <c r="AO35" s="677" t="s">
        <v>445</v>
      </c>
      <c r="AP35" s="678" t="s">
        <v>446</v>
      </c>
      <c r="AQ35" s="677" t="s">
        <v>431</v>
      </c>
      <c r="AR35" s="678" t="s">
        <v>431</v>
      </c>
      <c r="AS35" s="679">
        <v>520000000</v>
      </c>
      <c r="AT35" s="679">
        <v>0</v>
      </c>
      <c r="AU35" s="679">
        <v>0</v>
      </c>
      <c r="AV35" s="679">
        <f t="shared" si="16"/>
        <v>538200</v>
      </c>
      <c r="AW35" s="679">
        <f t="shared" si="17"/>
        <v>0</v>
      </c>
      <c r="AX35" s="679">
        <f t="shared" si="18"/>
        <v>0</v>
      </c>
      <c r="BI35" s="671" t="s">
        <v>423</v>
      </c>
      <c r="BJ35" s="672" t="s">
        <v>326</v>
      </c>
      <c r="BK35" s="671" t="s">
        <v>431</v>
      </c>
      <c r="BL35" s="672" t="s">
        <v>431</v>
      </c>
      <c r="BM35" s="673">
        <v>0</v>
      </c>
      <c r="BN35" s="673">
        <v>0</v>
      </c>
      <c r="BO35" s="673">
        <v>0</v>
      </c>
      <c r="BP35" s="96">
        <f t="shared" si="20"/>
        <v>0</v>
      </c>
      <c r="BQ35" s="96">
        <f t="shared" si="21"/>
        <v>0</v>
      </c>
      <c r="BR35" s="96">
        <f t="shared" si="22"/>
        <v>0</v>
      </c>
      <c r="CB35" s="672" t="s">
        <v>423</v>
      </c>
      <c r="CC35" s="672" t="s">
        <v>326</v>
      </c>
      <c r="CD35" s="672" t="s">
        <v>444</v>
      </c>
      <c r="CE35" s="672" t="s">
        <v>605</v>
      </c>
      <c r="CF35" s="673">
        <v>0</v>
      </c>
      <c r="CG35" s="673">
        <v>285000000</v>
      </c>
      <c r="CH35" s="673">
        <v>285000000</v>
      </c>
      <c r="CI35" s="296">
        <f t="shared" si="24"/>
        <v>0</v>
      </c>
      <c r="CJ35" s="296">
        <f t="shared" si="25"/>
        <v>294975</v>
      </c>
      <c r="CK35" s="296">
        <f t="shared" si="26"/>
        <v>294975</v>
      </c>
      <c r="CV35" t="s">
        <v>423</v>
      </c>
      <c r="CW35" t="s">
        <v>326</v>
      </c>
      <c r="CX35" t="s">
        <v>431</v>
      </c>
      <c r="CY35" t="s">
        <v>431</v>
      </c>
      <c r="CZ35" s="96">
        <v>0</v>
      </c>
      <c r="DA35" s="96">
        <v>0</v>
      </c>
      <c r="DB35" s="96">
        <v>0</v>
      </c>
      <c r="DC35" s="96">
        <f t="shared" si="28"/>
        <v>0</v>
      </c>
      <c r="DD35" s="96">
        <f t="shared" si="29"/>
        <v>0</v>
      </c>
      <c r="DE35" s="96">
        <f t="shared" si="30"/>
        <v>0</v>
      </c>
      <c r="DO35" s="593" t="s">
        <v>423</v>
      </c>
      <c r="DP35" s="594" t="s">
        <v>326</v>
      </c>
      <c r="DQ35" s="594" t="s">
        <v>444</v>
      </c>
      <c r="DR35" s="594" t="s">
        <v>605</v>
      </c>
      <c r="DS35" s="676">
        <v>0</v>
      </c>
      <c r="DT35" s="676">
        <v>285000000</v>
      </c>
      <c r="DU35" s="676">
        <v>285000000</v>
      </c>
      <c r="DV35" s="96">
        <f t="shared" ref="DV35:DV51" si="47">+DS35/$DW$1*$DX$1</f>
        <v>0</v>
      </c>
      <c r="DW35" s="96">
        <f t="shared" ref="DW35:DW51" si="48">+DT35/$DW$1*$DX$1</f>
        <v>285000</v>
      </c>
      <c r="DX35" s="96">
        <f t="shared" ref="DX35:DX51" si="49">+DU35/$DW$1*$DX$1</f>
        <v>285000</v>
      </c>
      <c r="EI35" s="672" t="s">
        <v>423</v>
      </c>
      <c r="EJ35" s="672" t="s">
        <v>326</v>
      </c>
      <c r="EK35" s="671" t="s">
        <v>431</v>
      </c>
      <c r="EL35" s="672" t="s">
        <v>431</v>
      </c>
      <c r="EM35" s="673">
        <v>0</v>
      </c>
      <c r="EN35" s="673">
        <v>0</v>
      </c>
      <c r="EO35" s="673">
        <v>0</v>
      </c>
      <c r="EP35" s="296">
        <f t="shared" ref="EP35:EP54" si="50">+EM35/$EQ$1*$ER$1</f>
        <v>0</v>
      </c>
      <c r="EQ35" s="296">
        <f t="shared" ref="EQ35:EQ54" si="51">+EN35/$EQ$1*$ER$1</f>
        <v>0</v>
      </c>
      <c r="ER35" s="296">
        <f t="shared" ref="ER35:ER54" si="52">+EO35/$EQ$1*$ER$1</f>
        <v>0</v>
      </c>
      <c r="FD35" s="671" t="s">
        <v>423</v>
      </c>
      <c r="FE35" s="671" t="s">
        <v>326</v>
      </c>
      <c r="FF35" s="671" t="s">
        <v>431</v>
      </c>
      <c r="FG35" s="671" t="s">
        <v>431</v>
      </c>
      <c r="FH35" s="672" t="s">
        <v>418</v>
      </c>
      <c r="FI35" s="673">
        <v>0</v>
      </c>
      <c r="FJ35" s="673">
        <v>0</v>
      </c>
      <c r="FK35" s="673">
        <v>0</v>
      </c>
      <c r="FL35" s="96">
        <f t="shared" si="32"/>
        <v>0</v>
      </c>
      <c r="FM35" s="96">
        <f t="shared" si="33"/>
        <v>0</v>
      </c>
      <c r="FN35" s="96">
        <f t="shared" si="34"/>
        <v>0</v>
      </c>
      <c r="FX35" s="671" t="s">
        <v>423</v>
      </c>
      <c r="FY35" s="672" t="s">
        <v>326</v>
      </c>
      <c r="FZ35" s="671" t="s">
        <v>601</v>
      </c>
      <c r="GA35" s="672" t="s">
        <v>602</v>
      </c>
      <c r="GB35" s="673">
        <v>0</v>
      </c>
      <c r="GC35" s="673">
        <v>2340000</v>
      </c>
      <c r="GD35" s="673">
        <v>3120000</v>
      </c>
      <c r="GE35" s="296">
        <f t="shared" si="36"/>
        <v>0</v>
      </c>
      <c r="GF35" s="296">
        <f t="shared" si="37"/>
        <v>2340</v>
      </c>
      <c r="GG35" s="296">
        <f t="shared" si="38"/>
        <v>3120</v>
      </c>
      <c r="GR35" t="s">
        <v>423</v>
      </c>
      <c r="GS35" t="s">
        <v>326</v>
      </c>
      <c r="GT35" t="s">
        <v>431</v>
      </c>
      <c r="GU35" t="s">
        <v>431</v>
      </c>
      <c r="GV35" s="96">
        <v>0</v>
      </c>
      <c r="GW35" s="96">
        <v>0</v>
      </c>
      <c r="GX35" s="96">
        <v>0</v>
      </c>
      <c r="GY35" s="96">
        <f t="shared" si="40"/>
        <v>0</v>
      </c>
      <c r="GZ35" s="96">
        <f t="shared" si="41"/>
        <v>0</v>
      </c>
      <c r="HA35" s="96">
        <f t="shared" si="42"/>
        <v>0</v>
      </c>
      <c r="HK35" s="552" t="s">
        <v>423</v>
      </c>
      <c r="HL35" s="552" t="s">
        <v>326</v>
      </c>
      <c r="HM35" s="552" t="s">
        <v>470</v>
      </c>
      <c r="HN35" s="552" t="s">
        <v>603</v>
      </c>
      <c r="HO35" s="560">
        <v>0</v>
      </c>
      <c r="HP35" s="560">
        <v>586000000</v>
      </c>
      <c r="HQ35" s="560">
        <v>586000000</v>
      </c>
      <c r="HR35" s="748">
        <f t="shared" si="44"/>
        <v>0</v>
      </c>
      <c r="HS35" s="748">
        <f t="shared" si="45"/>
        <v>586000</v>
      </c>
      <c r="HT35" s="748">
        <f t="shared" si="46"/>
        <v>586000</v>
      </c>
    </row>
    <row r="36" spans="1:228" x14ac:dyDescent="0.25">
      <c r="A36" s="671" t="s">
        <v>436</v>
      </c>
      <c r="B36" s="672" t="s">
        <v>127</v>
      </c>
      <c r="C36" s="671" t="s">
        <v>431</v>
      </c>
      <c r="D36" s="672" t="s">
        <v>431</v>
      </c>
      <c r="E36" s="672" t="s">
        <v>418</v>
      </c>
      <c r="F36" s="673">
        <v>0</v>
      </c>
      <c r="G36" s="673">
        <v>696449256</v>
      </c>
      <c r="H36" s="673">
        <v>696449256</v>
      </c>
      <c r="I36" s="673">
        <f t="shared" si="8"/>
        <v>0</v>
      </c>
      <c r="J36" s="673">
        <f t="shared" si="9"/>
        <v>720824.97996000003</v>
      </c>
      <c r="K36" s="673">
        <f t="shared" si="10"/>
        <v>720824.97996000003</v>
      </c>
      <c r="U36" s="671" t="s">
        <v>511</v>
      </c>
      <c r="V36" s="671" t="s">
        <v>514</v>
      </c>
      <c r="W36" s="671" t="s">
        <v>431</v>
      </c>
      <c r="X36" s="672" t="s">
        <v>431</v>
      </c>
      <c r="Y36" s="673">
        <v>278933000</v>
      </c>
      <c r="Z36" s="673">
        <v>0</v>
      </c>
      <c r="AA36" s="673">
        <v>0</v>
      </c>
      <c r="AB36" s="673">
        <f t="shared" si="12"/>
        <v>288695.65499999997</v>
      </c>
      <c r="AC36" s="673">
        <f t="shared" si="13"/>
        <v>0</v>
      </c>
      <c r="AD36" s="673">
        <f t="shared" si="14"/>
        <v>0</v>
      </c>
      <c r="AO36" s="677" t="s">
        <v>447</v>
      </c>
      <c r="AP36" s="678" t="s">
        <v>448</v>
      </c>
      <c r="AQ36" s="677" t="s">
        <v>431</v>
      </c>
      <c r="AR36" s="678" t="s">
        <v>431</v>
      </c>
      <c r="AS36" s="679">
        <v>300292000</v>
      </c>
      <c r="AT36" s="679">
        <v>0</v>
      </c>
      <c r="AU36" s="679">
        <v>0</v>
      </c>
      <c r="AV36" s="679">
        <f t="shared" si="16"/>
        <v>310802.21999999997</v>
      </c>
      <c r="AW36" s="679">
        <f t="shared" si="17"/>
        <v>0</v>
      </c>
      <c r="AX36" s="679">
        <f t="shared" si="18"/>
        <v>0</v>
      </c>
      <c r="BI36" s="671" t="s">
        <v>423</v>
      </c>
      <c r="BJ36" s="672" t="s">
        <v>326</v>
      </c>
      <c r="BK36" s="671" t="s">
        <v>431</v>
      </c>
      <c r="BL36" s="672" t="s">
        <v>431</v>
      </c>
      <c r="BM36" s="673">
        <v>0</v>
      </c>
      <c r="BN36" s="673">
        <v>0</v>
      </c>
      <c r="BO36" s="673">
        <v>0</v>
      </c>
      <c r="BP36" s="96">
        <f t="shared" si="20"/>
        <v>0</v>
      </c>
      <c r="BQ36" s="96">
        <f t="shared" si="21"/>
        <v>0</v>
      </c>
      <c r="BR36" s="96">
        <f t="shared" si="22"/>
        <v>0</v>
      </c>
      <c r="CB36" s="672" t="s">
        <v>423</v>
      </c>
      <c r="CC36" s="672" t="s">
        <v>326</v>
      </c>
      <c r="CD36" s="672" t="s">
        <v>431</v>
      </c>
      <c r="CE36" s="672" t="s">
        <v>431</v>
      </c>
      <c r="CF36" s="673">
        <v>0</v>
      </c>
      <c r="CG36" s="673">
        <v>0</v>
      </c>
      <c r="CH36" s="673">
        <v>0</v>
      </c>
      <c r="CI36" s="296">
        <f t="shared" si="24"/>
        <v>0</v>
      </c>
      <c r="CJ36" s="296">
        <f t="shared" si="25"/>
        <v>0</v>
      </c>
      <c r="CK36" s="296">
        <f t="shared" si="26"/>
        <v>0</v>
      </c>
      <c r="CV36" t="s">
        <v>423</v>
      </c>
      <c r="CW36" t="s">
        <v>326</v>
      </c>
      <c r="CX36" t="s">
        <v>444</v>
      </c>
      <c r="CY36" t="s">
        <v>605</v>
      </c>
      <c r="CZ36" s="96">
        <v>0</v>
      </c>
      <c r="DA36" s="96">
        <v>285000000</v>
      </c>
      <c r="DB36" s="96">
        <v>285000000</v>
      </c>
      <c r="DC36" s="96">
        <f t="shared" si="28"/>
        <v>0</v>
      </c>
      <c r="DD36" s="96">
        <f t="shared" si="29"/>
        <v>294975</v>
      </c>
      <c r="DE36" s="96">
        <f t="shared" si="30"/>
        <v>294975</v>
      </c>
      <c r="DO36" s="593" t="s">
        <v>423</v>
      </c>
      <c r="DP36" s="594" t="s">
        <v>326</v>
      </c>
      <c r="DQ36" s="594" t="s">
        <v>424</v>
      </c>
      <c r="DR36" s="594" t="s">
        <v>473</v>
      </c>
      <c r="DS36" s="676">
        <v>0</v>
      </c>
      <c r="DT36" s="676">
        <v>120000000</v>
      </c>
      <c r="DU36" s="676">
        <v>120000000</v>
      </c>
      <c r="DV36" s="96">
        <f t="shared" si="47"/>
        <v>0</v>
      </c>
      <c r="DW36" s="96">
        <f t="shared" si="48"/>
        <v>120000</v>
      </c>
      <c r="DX36" s="96">
        <f t="shared" si="49"/>
        <v>120000</v>
      </c>
      <c r="EI36" s="672" t="s">
        <v>423</v>
      </c>
      <c r="EJ36" s="672" t="s">
        <v>326</v>
      </c>
      <c r="EK36" s="671" t="s">
        <v>424</v>
      </c>
      <c r="EL36" s="672" t="s">
        <v>473</v>
      </c>
      <c r="EM36" s="673">
        <v>0</v>
      </c>
      <c r="EN36" s="673">
        <v>120000000</v>
      </c>
      <c r="EO36" s="673">
        <v>120000000</v>
      </c>
      <c r="EP36" s="296">
        <f t="shared" si="50"/>
        <v>0</v>
      </c>
      <c r="EQ36" s="296">
        <f t="shared" si="51"/>
        <v>120000</v>
      </c>
      <c r="ER36" s="296">
        <f t="shared" si="52"/>
        <v>120000</v>
      </c>
      <c r="FD36" s="671" t="s">
        <v>423</v>
      </c>
      <c r="FE36" s="671" t="s">
        <v>326</v>
      </c>
      <c r="FF36" s="671" t="s">
        <v>424</v>
      </c>
      <c r="FG36" s="671" t="s">
        <v>473</v>
      </c>
      <c r="FH36" s="672" t="s">
        <v>418</v>
      </c>
      <c r="FI36" s="673">
        <v>0</v>
      </c>
      <c r="FJ36" s="673">
        <v>120000000</v>
      </c>
      <c r="FK36" s="673">
        <v>120000000</v>
      </c>
      <c r="FL36" s="96">
        <f t="shared" si="32"/>
        <v>0</v>
      </c>
      <c r="FM36" s="96">
        <f t="shared" si="33"/>
        <v>120000</v>
      </c>
      <c r="FN36" s="96">
        <f t="shared" si="34"/>
        <v>120000</v>
      </c>
      <c r="FX36" s="671" t="s">
        <v>423</v>
      </c>
      <c r="FY36" s="672" t="s">
        <v>326</v>
      </c>
      <c r="FZ36" s="671" t="s">
        <v>431</v>
      </c>
      <c r="GA36" s="672" t="s">
        <v>431</v>
      </c>
      <c r="GB36" s="673">
        <v>0</v>
      </c>
      <c r="GC36" s="673">
        <v>0</v>
      </c>
      <c r="GD36" s="673">
        <v>0</v>
      </c>
      <c r="GE36" s="296">
        <f t="shared" si="36"/>
        <v>0</v>
      </c>
      <c r="GF36" s="296">
        <f t="shared" si="37"/>
        <v>0</v>
      </c>
      <c r="GG36" s="296">
        <f t="shared" si="38"/>
        <v>0</v>
      </c>
      <c r="GR36" t="s">
        <v>423</v>
      </c>
      <c r="GS36" t="s">
        <v>326</v>
      </c>
      <c r="GT36" t="s">
        <v>444</v>
      </c>
      <c r="GU36" t="s">
        <v>605</v>
      </c>
      <c r="GV36" s="96">
        <v>0</v>
      </c>
      <c r="GW36" s="96">
        <v>285000000</v>
      </c>
      <c r="GX36" s="96">
        <v>285000000</v>
      </c>
      <c r="GY36" s="96">
        <f t="shared" si="40"/>
        <v>0</v>
      </c>
      <c r="GZ36" s="96">
        <f t="shared" si="41"/>
        <v>285000</v>
      </c>
      <c r="HA36" s="96">
        <f t="shared" si="42"/>
        <v>285000</v>
      </c>
      <c r="HK36" s="552" t="s">
        <v>423</v>
      </c>
      <c r="HL36" s="552" t="s">
        <v>326</v>
      </c>
      <c r="HM36" s="552" t="s">
        <v>431</v>
      </c>
      <c r="HN36" s="552" t="s">
        <v>431</v>
      </c>
      <c r="HO36" s="560">
        <v>0</v>
      </c>
      <c r="HP36" s="560">
        <v>0</v>
      </c>
      <c r="HQ36" s="560">
        <v>0</v>
      </c>
      <c r="HR36" s="748">
        <f t="shared" si="44"/>
        <v>0</v>
      </c>
      <c r="HS36" s="748">
        <f t="shared" si="45"/>
        <v>0</v>
      </c>
      <c r="HT36" s="748">
        <f t="shared" si="46"/>
        <v>0</v>
      </c>
    </row>
    <row r="37" spans="1:228" x14ac:dyDescent="0.25">
      <c r="U37" s="671" t="s">
        <v>511</v>
      </c>
      <c r="V37" s="671" t="s">
        <v>514</v>
      </c>
      <c r="W37" s="671" t="s">
        <v>431</v>
      </c>
      <c r="X37" s="672" t="s">
        <v>431</v>
      </c>
      <c r="Y37" s="673">
        <v>0</v>
      </c>
      <c r="Z37" s="673">
        <v>6750000</v>
      </c>
      <c r="AA37" s="673">
        <v>0</v>
      </c>
      <c r="AB37" s="673">
        <f t="shared" si="12"/>
        <v>0</v>
      </c>
      <c r="AC37" s="673">
        <f t="shared" si="13"/>
        <v>6986.2499999999991</v>
      </c>
      <c r="AD37" s="673">
        <f t="shared" si="14"/>
        <v>0</v>
      </c>
      <c r="AO37" s="677" t="s">
        <v>447</v>
      </c>
      <c r="AP37" s="678" t="s">
        <v>448</v>
      </c>
      <c r="AQ37" s="677" t="s">
        <v>431</v>
      </c>
      <c r="AR37" s="678" t="s">
        <v>431</v>
      </c>
      <c r="AS37" s="679">
        <v>0</v>
      </c>
      <c r="AT37" s="679">
        <v>130476599</v>
      </c>
      <c r="AU37" s="679">
        <v>68269825</v>
      </c>
      <c r="AV37" s="679">
        <f t="shared" si="16"/>
        <v>0</v>
      </c>
      <c r="AW37" s="679">
        <f t="shared" si="17"/>
        <v>135043.27996499999</v>
      </c>
      <c r="AX37" s="679">
        <f t="shared" si="18"/>
        <v>70659.268874999994</v>
      </c>
      <c r="BI37" s="671" t="s">
        <v>423</v>
      </c>
      <c r="BJ37" s="672" t="s">
        <v>326</v>
      </c>
      <c r="BK37" s="671" t="s">
        <v>480</v>
      </c>
      <c r="BL37" s="672" t="s">
        <v>604</v>
      </c>
      <c r="BM37" s="673">
        <v>0</v>
      </c>
      <c r="BN37" s="673">
        <v>258663100</v>
      </c>
      <c r="BO37" s="673">
        <v>149200000</v>
      </c>
      <c r="BP37" s="96">
        <f t="shared" si="20"/>
        <v>0</v>
      </c>
      <c r="BQ37" s="96">
        <f t="shared" si="21"/>
        <v>267716.30849999998</v>
      </c>
      <c r="BR37" s="96">
        <f t="shared" si="22"/>
        <v>154422</v>
      </c>
      <c r="CB37" s="672" t="s">
        <v>423</v>
      </c>
      <c r="CC37" s="672" t="s">
        <v>326</v>
      </c>
      <c r="CD37" s="672" t="s">
        <v>431</v>
      </c>
      <c r="CE37" s="672" t="s">
        <v>431</v>
      </c>
      <c r="CF37" s="673">
        <v>0</v>
      </c>
      <c r="CG37" s="673">
        <v>0</v>
      </c>
      <c r="CH37" s="673">
        <v>0</v>
      </c>
      <c r="CI37" s="296">
        <f t="shared" si="24"/>
        <v>0</v>
      </c>
      <c r="CJ37" s="296">
        <f t="shared" si="25"/>
        <v>0</v>
      </c>
      <c r="CK37" s="296">
        <f t="shared" si="26"/>
        <v>0</v>
      </c>
      <c r="CV37" t="s">
        <v>423</v>
      </c>
      <c r="CW37" t="s">
        <v>326</v>
      </c>
      <c r="CX37" t="s">
        <v>601</v>
      </c>
      <c r="CY37" t="s">
        <v>602</v>
      </c>
      <c r="CZ37" s="96">
        <v>0</v>
      </c>
      <c r="DA37" s="96">
        <v>3120000</v>
      </c>
      <c r="DB37" s="96">
        <v>1560000</v>
      </c>
      <c r="DC37" s="96">
        <f t="shared" si="28"/>
        <v>0</v>
      </c>
      <c r="DD37" s="96">
        <f t="shared" si="29"/>
        <v>3229.2</v>
      </c>
      <c r="DE37" s="96">
        <f t="shared" si="30"/>
        <v>1614.6</v>
      </c>
      <c r="DO37" s="593" t="s">
        <v>423</v>
      </c>
      <c r="DP37" s="594" t="s">
        <v>326</v>
      </c>
      <c r="DQ37" s="594" t="s">
        <v>601</v>
      </c>
      <c r="DR37" s="594" t="s">
        <v>602</v>
      </c>
      <c r="DS37" s="676">
        <v>0</v>
      </c>
      <c r="DT37" s="676">
        <v>3120000</v>
      </c>
      <c r="DU37" s="676">
        <v>1560000</v>
      </c>
      <c r="DV37" s="96">
        <f t="shared" si="47"/>
        <v>0</v>
      </c>
      <c r="DW37" s="96">
        <f t="shared" si="48"/>
        <v>3120</v>
      </c>
      <c r="DX37" s="96">
        <f t="shared" si="49"/>
        <v>1560</v>
      </c>
      <c r="EI37" s="672" t="s">
        <v>423</v>
      </c>
      <c r="EJ37" s="672" t="s">
        <v>326</v>
      </c>
      <c r="EK37" s="671" t="s">
        <v>601</v>
      </c>
      <c r="EL37" s="672" t="s">
        <v>602</v>
      </c>
      <c r="EM37" s="673">
        <v>0</v>
      </c>
      <c r="EN37" s="673">
        <v>3120000</v>
      </c>
      <c r="EO37" s="673">
        <v>2340000</v>
      </c>
      <c r="EP37" s="296">
        <f t="shared" si="50"/>
        <v>0</v>
      </c>
      <c r="EQ37" s="296">
        <f t="shared" si="51"/>
        <v>3120</v>
      </c>
      <c r="ER37" s="296">
        <f t="shared" si="52"/>
        <v>2340</v>
      </c>
      <c r="FD37" s="671" t="s">
        <v>423</v>
      </c>
      <c r="FE37" s="671" t="s">
        <v>326</v>
      </c>
      <c r="FF37" s="671" t="s">
        <v>444</v>
      </c>
      <c r="FG37" s="671" t="s">
        <v>605</v>
      </c>
      <c r="FH37" s="672" t="s">
        <v>418</v>
      </c>
      <c r="FI37" s="673">
        <v>0</v>
      </c>
      <c r="FJ37" s="673">
        <v>285000000</v>
      </c>
      <c r="FK37" s="673">
        <v>285000000</v>
      </c>
      <c r="FL37" s="96">
        <f t="shared" si="32"/>
        <v>0</v>
      </c>
      <c r="FM37" s="96">
        <f t="shared" si="33"/>
        <v>285000</v>
      </c>
      <c r="FN37" s="96">
        <f t="shared" si="34"/>
        <v>285000</v>
      </c>
      <c r="FX37" s="671" t="s">
        <v>423</v>
      </c>
      <c r="FY37" s="672" t="s">
        <v>326</v>
      </c>
      <c r="FZ37" s="671" t="s">
        <v>444</v>
      </c>
      <c r="GA37" s="672" t="s">
        <v>605</v>
      </c>
      <c r="GB37" s="673">
        <v>0</v>
      </c>
      <c r="GC37" s="673">
        <v>285000000</v>
      </c>
      <c r="GD37" s="673">
        <v>285000000</v>
      </c>
      <c r="GE37" s="296">
        <f t="shared" si="36"/>
        <v>0</v>
      </c>
      <c r="GF37" s="296">
        <f t="shared" si="37"/>
        <v>285000</v>
      </c>
      <c r="GG37" s="296">
        <f t="shared" si="38"/>
        <v>285000</v>
      </c>
      <c r="GR37" t="s">
        <v>423</v>
      </c>
      <c r="GS37" t="s">
        <v>326</v>
      </c>
      <c r="GT37" t="s">
        <v>601</v>
      </c>
      <c r="GU37" t="s">
        <v>602</v>
      </c>
      <c r="GV37" s="96">
        <v>0</v>
      </c>
      <c r="GW37" s="96">
        <v>3120000</v>
      </c>
      <c r="GX37" s="96">
        <v>3120000</v>
      </c>
      <c r="GY37" s="96">
        <f t="shared" si="40"/>
        <v>0</v>
      </c>
      <c r="GZ37" s="96">
        <f t="shared" si="41"/>
        <v>3120</v>
      </c>
      <c r="HA37" s="96">
        <f t="shared" si="42"/>
        <v>3120</v>
      </c>
      <c r="HK37" s="552" t="s">
        <v>423</v>
      </c>
      <c r="HL37" s="552" t="s">
        <v>326</v>
      </c>
      <c r="HM37" s="552" t="s">
        <v>431</v>
      </c>
      <c r="HN37" s="552" t="s">
        <v>431</v>
      </c>
      <c r="HO37" s="560">
        <v>0</v>
      </c>
      <c r="HP37" s="560">
        <v>0</v>
      </c>
      <c r="HQ37" s="560">
        <v>0</v>
      </c>
      <c r="HR37" s="748">
        <f t="shared" si="44"/>
        <v>0</v>
      </c>
      <c r="HS37" s="748">
        <f t="shared" si="45"/>
        <v>0</v>
      </c>
      <c r="HT37" s="748">
        <f t="shared" si="46"/>
        <v>0</v>
      </c>
    </row>
    <row r="38" spans="1:228" x14ac:dyDescent="0.25">
      <c r="U38" s="671" t="s">
        <v>626</v>
      </c>
      <c r="V38" s="671" t="s">
        <v>627</v>
      </c>
      <c r="W38" s="671" t="s">
        <v>431</v>
      </c>
      <c r="X38" s="672" t="s">
        <v>431</v>
      </c>
      <c r="Y38" s="673">
        <v>35000000</v>
      </c>
      <c r="Z38" s="673">
        <v>0</v>
      </c>
      <c r="AA38" s="673">
        <v>0</v>
      </c>
      <c r="AB38" s="673">
        <f t="shared" si="12"/>
        <v>36225</v>
      </c>
      <c r="AC38" s="673">
        <f t="shared" si="13"/>
        <v>0</v>
      </c>
      <c r="AD38" s="673">
        <f t="shared" si="14"/>
        <v>0</v>
      </c>
      <c r="AO38" s="677" t="s">
        <v>511</v>
      </c>
      <c r="AP38" s="678" t="s">
        <v>514</v>
      </c>
      <c r="AQ38" s="677" t="s">
        <v>431</v>
      </c>
      <c r="AR38" s="678" t="s">
        <v>431</v>
      </c>
      <c r="AS38" s="679">
        <v>278933000</v>
      </c>
      <c r="AT38" s="679">
        <v>0</v>
      </c>
      <c r="AU38" s="679">
        <v>0</v>
      </c>
      <c r="AV38" s="679">
        <f t="shared" si="16"/>
        <v>288695.65499999997</v>
      </c>
      <c r="AW38" s="679">
        <f t="shared" si="17"/>
        <v>0</v>
      </c>
      <c r="AX38" s="679">
        <f t="shared" si="18"/>
        <v>0</v>
      </c>
      <c r="BI38" s="671" t="s">
        <v>445</v>
      </c>
      <c r="BJ38" s="672" t="s">
        <v>446</v>
      </c>
      <c r="BK38" s="671" t="s">
        <v>431</v>
      </c>
      <c r="BL38" s="672" t="s">
        <v>431</v>
      </c>
      <c r="BM38" s="673">
        <v>520000000</v>
      </c>
      <c r="BN38" s="673">
        <v>0</v>
      </c>
      <c r="BO38" s="673">
        <v>0</v>
      </c>
      <c r="BP38" s="96">
        <f t="shared" si="20"/>
        <v>538200</v>
      </c>
      <c r="BQ38" s="96">
        <f t="shared" si="21"/>
        <v>0</v>
      </c>
      <c r="BR38" s="96">
        <f t="shared" si="22"/>
        <v>0</v>
      </c>
      <c r="CB38" s="672" t="s">
        <v>423</v>
      </c>
      <c r="CC38" s="672" t="s">
        <v>326</v>
      </c>
      <c r="CD38" s="672" t="s">
        <v>480</v>
      </c>
      <c r="CE38" s="672" t="s">
        <v>604</v>
      </c>
      <c r="CF38" s="673">
        <v>0</v>
      </c>
      <c r="CG38" s="673">
        <v>398663100</v>
      </c>
      <c r="CH38" s="673">
        <v>288600000</v>
      </c>
      <c r="CI38" s="296">
        <f t="shared" si="24"/>
        <v>0</v>
      </c>
      <c r="CJ38" s="296">
        <f t="shared" si="25"/>
        <v>412616.30849999993</v>
      </c>
      <c r="CK38" s="296">
        <f t="shared" si="26"/>
        <v>298701</v>
      </c>
      <c r="CV38" t="s">
        <v>423</v>
      </c>
      <c r="CW38" t="s">
        <v>326</v>
      </c>
      <c r="CX38" t="s">
        <v>431</v>
      </c>
      <c r="CY38" t="s">
        <v>431</v>
      </c>
      <c r="CZ38" s="96">
        <v>0</v>
      </c>
      <c r="DA38" s="96">
        <v>0</v>
      </c>
      <c r="DB38" s="96">
        <v>0</v>
      </c>
      <c r="DC38" s="96">
        <f t="shared" si="28"/>
        <v>0</v>
      </c>
      <c r="DD38" s="96">
        <f t="shared" si="29"/>
        <v>0</v>
      </c>
      <c r="DE38" s="96">
        <f t="shared" si="30"/>
        <v>0</v>
      </c>
      <c r="DO38" s="593" t="s">
        <v>423</v>
      </c>
      <c r="DP38" s="594" t="s">
        <v>326</v>
      </c>
      <c r="DQ38" s="594" t="s">
        <v>431</v>
      </c>
      <c r="DR38" s="594" t="s">
        <v>431</v>
      </c>
      <c r="DS38" s="676">
        <v>0</v>
      </c>
      <c r="DT38" s="676">
        <v>0</v>
      </c>
      <c r="DU38" s="676">
        <v>0</v>
      </c>
      <c r="DV38" s="96">
        <f t="shared" si="47"/>
        <v>0</v>
      </c>
      <c r="DW38" s="96">
        <f t="shared" si="48"/>
        <v>0</v>
      </c>
      <c r="DX38" s="96">
        <f t="shared" si="49"/>
        <v>0</v>
      </c>
      <c r="EI38" s="672" t="s">
        <v>423</v>
      </c>
      <c r="EJ38" s="672" t="s">
        <v>326</v>
      </c>
      <c r="EK38" s="671" t="s">
        <v>431</v>
      </c>
      <c r="EL38" s="672" t="s">
        <v>431</v>
      </c>
      <c r="EM38" s="673">
        <v>0</v>
      </c>
      <c r="EN38" s="673">
        <v>0</v>
      </c>
      <c r="EO38" s="673">
        <v>0</v>
      </c>
      <c r="EP38" s="296">
        <f t="shared" si="50"/>
        <v>0</v>
      </c>
      <c r="EQ38" s="296">
        <f t="shared" si="51"/>
        <v>0</v>
      </c>
      <c r="ER38" s="296">
        <f t="shared" si="52"/>
        <v>0</v>
      </c>
      <c r="FD38" s="671" t="s">
        <v>423</v>
      </c>
      <c r="FE38" s="671" t="s">
        <v>326</v>
      </c>
      <c r="FF38" s="671" t="s">
        <v>480</v>
      </c>
      <c r="FG38" s="671" t="s">
        <v>604</v>
      </c>
      <c r="FH38" s="672" t="s">
        <v>418</v>
      </c>
      <c r="FI38" s="673">
        <v>0</v>
      </c>
      <c r="FJ38" s="673">
        <v>458663100</v>
      </c>
      <c r="FK38" s="673">
        <v>250600000</v>
      </c>
      <c r="FL38" s="96">
        <f t="shared" si="32"/>
        <v>0</v>
      </c>
      <c r="FM38" s="96">
        <f t="shared" si="33"/>
        <v>458663.1</v>
      </c>
      <c r="FN38" s="96">
        <f t="shared" si="34"/>
        <v>250600</v>
      </c>
      <c r="FX38" s="671" t="s">
        <v>423</v>
      </c>
      <c r="FY38" s="672" t="s">
        <v>326</v>
      </c>
      <c r="FZ38" s="671" t="s">
        <v>424</v>
      </c>
      <c r="GA38" s="672" t="s">
        <v>473</v>
      </c>
      <c r="GB38" s="673">
        <v>0</v>
      </c>
      <c r="GC38" s="673">
        <v>120000000</v>
      </c>
      <c r="GD38" s="673">
        <v>120000000</v>
      </c>
      <c r="GE38" s="296">
        <f t="shared" si="36"/>
        <v>0</v>
      </c>
      <c r="GF38" s="296">
        <f t="shared" si="37"/>
        <v>120000</v>
      </c>
      <c r="GG38" s="296">
        <f t="shared" si="38"/>
        <v>120000</v>
      </c>
      <c r="GR38" t="s">
        <v>423</v>
      </c>
      <c r="GS38" t="s">
        <v>326</v>
      </c>
      <c r="GT38" t="s">
        <v>431</v>
      </c>
      <c r="GU38" t="s">
        <v>431</v>
      </c>
      <c r="GV38" s="96">
        <v>0</v>
      </c>
      <c r="GW38" s="96">
        <v>0</v>
      </c>
      <c r="GX38" s="96">
        <v>0</v>
      </c>
      <c r="GY38" s="96">
        <f t="shared" si="40"/>
        <v>0</v>
      </c>
      <c r="GZ38" s="96">
        <f t="shared" si="41"/>
        <v>0</v>
      </c>
      <c r="HA38" s="96">
        <f t="shared" si="42"/>
        <v>0</v>
      </c>
      <c r="HK38" s="552" t="s">
        <v>423</v>
      </c>
      <c r="HL38" s="552" t="s">
        <v>326</v>
      </c>
      <c r="HM38" s="552" t="s">
        <v>481</v>
      </c>
      <c r="HN38" s="552" t="s">
        <v>471</v>
      </c>
      <c r="HO38" s="560">
        <v>0</v>
      </c>
      <c r="HP38" s="560">
        <v>380000000</v>
      </c>
      <c r="HQ38" s="560">
        <v>380000000</v>
      </c>
      <c r="HR38" s="748">
        <f t="shared" si="44"/>
        <v>0</v>
      </c>
      <c r="HS38" s="748">
        <f t="shared" si="45"/>
        <v>380000</v>
      </c>
      <c r="HT38" s="748">
        <f t="shared" si="46"/>
        <v>380000</v>
      </c>
    </row>
    <row r="39" spans="1:228" x14ac:dyDescent="0.25">
      <c r="U39" s="671" t="s">
        <v>628</v>
      </c>
      <c r="V39" s="671" t="s">
        <v>629</v>
      </c>
      <c r="W39" s="671" t="s">
        <v>431</v>
      </c>
      <c r="X39" s="672" t="s">
        <v>431</v>
      </c>
      <c r="Y39" s="673">
        <v>50000000</v>
      </c>
      <c r="Z39" s="673">
        <v>0</v>
      </c>
      <c r="AA39" s="673">
        <v>0</v>
      </c>
      <c r="AB39" s="673">
        <f t="shared" si="12"/>
        <v>51749.999999999993</v>
      </c>
      <c r="AC39" s="673">
        <f t="shared" si="13"/>
        <v>0</v>
      </c>
      <c r="AD39" s="673">
        <f t="shared" si="14"/>
        <v>0</v>
      </c>
      <c r="AO39" s="677" t="s">
        <v>511</v>
      </c>
      <c r="AP39" s="678" t="s">
        <v>514</v>
      </c>
      <c r="AQ39" s="677" t="s">
        <v>431</v>
      </c>
      <c r="AR39" s="678" t="s">
        <v>431</v>
      </c>
      <c r="AS39" s="679">
        <v>0</v>
      </c>
      <c r="AT39" s="679">
        <v>6750000</v>
      </c>
      <c r="AU39" s="679">
        <v>0</v>
      </c>
      <c r="AV39" s="679">
        <f t="shared" si="16"/>
        <v>0</v>
      </c>
      <c r="AW39" s="679">
        <f t="shared" si="17"/>
        <v>6986.2499999999991</v>
      </c>
      <c r="AX39" s="679">
        <f t="shared" si="18"/>
        <v>0</v>
      </c>
      <c r="BI39" s="671" t="s">
        <v>447</v>
      </c>
      <c r="BJ39" s="672" t="s">
        <v>448</v>
      </c>
      <c r="BK39" s="671" t="s">
        <v>431</v>
      </c>
      <c r="BL39" s="672" t="s">
        <v>431</v>
      </c>
      <c r="BM39" s="673">
        <v>300292000</v>
      </c>
      <c r="BN39" s="673">
        <v>0</v>
      </c>
      <c r="BO39" s="673">
        <v>0</v>
      </c>
      <c r="BP39" s="96">
        <f t="shared" si="20"/>
        <v>310802.21999999997</v>
      </c>
      <c r="BQ39" s="96">
        <f t="shared" si="21"/>
        <v>0</v>
      </c>
      <c r="BR39" s="96">
        <f t="shared" si="22"/>
        <v>0</v>
      </c>
      <c r="CB39" s="672" t="s">
        <v>521</v>
      </c>
      <c r="CC39" s="672" t="s">
        <v>522</v>
      </c>
      <c r="CD39" s="672" t="s">
        <v>431</v>
      </c>
      <c r="CE39" s="672" t="s">
        <v>431</v>
      </c>
      <c r="CF39" s="673">
        <v>0</v>
      </c>
      <c r="CG39" s="673">
        <v>47802257</v>
      </c>
      <c r="CH39" s="673">
        <v>47802257</v>
      </c>
      <c r="CI39" s="296">
        <f t="shared" si="24"/>
        <v>0</v>
      </c>
      <c r="CJ39" s="296">
        <f t="shared" si="25"/>
        <v>49475.335994999994</v>
      </c>
      <c r="CK39" s="296">
        <f t="shared" si="26"/>
        <v>49475.335994999994</v>
      </c>
      <c r="CV39" t="s">
        <v>423</v>
      </c>
      <c r="CW39" t="s">
        <v>326</v>
      </c>
      <c r="CX39" t="s">
        <v>480</v>
      </c>
      <c r="CY39" t="s">
        <v>604</v>
      </c>
      <c r="CZ39" s="96">
        <v>0</v>
      </c>
      <c r="DA39" s="96">
        <v>278663100</v>
      </c>
      <c r="DB39" s="96">
        <v>180600000</v>
      </c>
      <c r="DC39" s="96">
        <f t="shared" si="28"/>
        <v>0</v>
      </c>
      <c r="DD39" s="96">
        <f t="shared" si="29"/>
        <v>288416.30849999993</v>
      </c>
      <c r="DE39" s="96">
        <f t="shared" si="30"/>
        <v>186921</v>
      </c>
      <c r="DO39" s="593" t="s">
        <v>423</v>
      </c>
      <c r="DP39" s="594" t="s">
        <v>326</v>
      </c>
      <c r="DQ39" s="594" t="s">
        <v>431</v>
      </c>
      <c r="DR39" s="594" t="s">
        <v>431</v>
      </c>
      <c r="DS39" s="676">
        <v>0</v>
      </c>
      <c r="DT39" s="676">
        <v>0</v>
      </c>
      <c r="DU39" s="676">
        <v>0</v>
      </c>
      <c r="DV39" s="96">
        <f t="shared" si="47"/>
        <v>0</v>
      </c>
      <c r="DW39" s="96">
        <f t="shared" si="48"/>
        <v>0</v>
      </c>
      <c r="DX39" s="96">
        <f t="shared" si="49"/>
        <v>0</v>
      </c>
      <c r="EI39" s="672" t="s">
        <v>423</v>
      </c>
      <c r="EJ39" s="672" t="s">
        <v>326</v>
      </c>
      <c r="EK39" s="671" t="s">
        <v>444</v>
      </c>
      <c r="EL39" s="672" t="s">
        <v>605</v>
      </c>
      <c r="EM39" s="673">
        <v>0</v>
      </c>
      <c r="EN39" s="673">
        <v>285000000</v>
      </c>
      <c r="EO39" s="673">
        <v>285000000</v>
      </c>
      <c r="EP39" s="296">
        <f t="shared" si="50"/>
        <v>0</v>
      </c>
      <c r="EQ39" s="296">
        <f t="shared" si="51"/>
        <v>285000</v>
      </c>
      <c r="ER39" s="296">
        <f t="shared" si="52"/>
        <v>285000</v>
      </c>
      <c r="FD39" s="671" t="s">
        <v>423</v>
      </c>
      <c r="FE39" s="671" t="s">
        <v>326</v>
      </c>
      <c r="FF39" s="671" t="s">
        <v>431</v>
      </c>
      <c r="FG39" s="671" t="s">
        <v>431</v>
      </c>
      <c r="FH39" s="672" t="s">
        <v>418</v>
      </c>
      <c r="FI39" s="673">
        <v>0</v>
      </c>
      <c r="FJ39" s="673">
        <v>0</v>
      </c>
      <c r="FK39" s="673">
        <v>0</v>
      </c>
      <c r="FL39" s="96">
        <f t="shared" si="32"/>
        <v>0</v>
      </c>
      <c r="FM39" s="96">
        <f t="shared" si="33"/>
        <v>0</v>
      </c>
      <c r="FN39" s="96">
        <f t="shared" si="34"/>
        <v>0</v>
      </c>
      <c r="FX39" s="671" t="s">
        <v>423</v>
      </c>
      <c r="FY39" s="672" t="s">
        <v>326</v>
      </c>
      <c r="FZ39" s="671" t="s">
        <v>480</v>
      </c>
      <c r="GA39" s="672" t="s">
        <v>604</v>
      </c>
      <c r="GB39" s="673">
        <v>0</v>
      </c>
      <c r="GC39" s="673">
        <v>250600000</v>
      </c>
      <c r="GD39" s="673">
        <v>458663100</v>
      </c>
      <c r="GE39" s="296">
        <f t="shared" si="36"/>
        <v>0</v>
      </c>
      <c r="GF39" s="296">
        <f t="shared" si="37"/>
        <v>250600</v>
      </c>
      <c r="GG39" s="296">
        <f t="shared" si="38"/>
        <v>458663.1</v>
      </c>
      <c r="GR39" t="s">
        <v>423</v>
      </c>
      <c r="GS39" t="s">
        <v>326</v>
      </c>
      <c r="GT39" t="s">
        <v>470</v>
      </c>
      <c r="GU39" t="s">
        <v>603</v>
      </c>
      <c r="GV39" s="96">
        <v>0</v>
      </c>
      <c r="GW39" s="96">
        <v>150000000</v>
      </c>
      <c r="GX39" s="96">
        <v>150000000</v>
      </c>
      <c r="GY39" s="96">
        <f t="shared" si="40"/>
        <v>0</v>
      </c>
      <c r="GZ39" s="96">
        <f t="shared" si="41"/>
        <v>150000</v>
      </c>
      <c r="HA39" s="96">
        <f t="shared" si="42"/>
        <v>150000</v>
      </c>
      <c r="HK39" s="552" t="s">
        <v>423</v>
      </c>
      <c r="HL39" s="552" t="s">
        <v>326</v>
      </c>
      <c r="HM39" s="552" t="s">
        <v>444</v>
      </c>
      <c r="HN39" s="552" t="s">
        <v>605</v>
      </c>
      <c r="HO39" s="560">
        <v>0</v>
      </c>
      <c r="HP39" s="560">
        <v>285000000</v>
      </c>
      <c r="HQ39" s="560">
        <v>285000000</v>
      </c>
      <c r="HR39" s="748">
        <f t="shared" si="44"/>
        <v>0</v>
      </c>
      <c r="HS39" s="748">
        <f t="shared" si="45"/>
        <v>285000</v>
      </c>
      <c r="HT39" s="748">
        <f t="shared" si="46"/>
        <v>285000</v>
      </c>
    </row>
    <row r="40" spans="1:228" x14ac:dyDescent="0.25">
      <c r="U40" s="671" t="s">
        <v>436</v>
      </c>
      <c r="V40" s="671" t="s">
        <v>127</v>
      </c>
      <c r="W40" s="671" t="s">
        <v>431</v>
      </c>
      <c r="X40" s="672" t="s">
        <v>431</v>
      </c>
      <c r="Y40" s="673">
        <v>10000</v>
      </c>
      <c r="Z40" s="673">
        <v>0</v>
      </c>
      <c r="AA40" s="673">
        <v>0</v>
      </c>
      <c r="AB40" s="673">
        <f t="shared" si="12"/>
        <v>10.35</v>
      </c>
      <c r="AC40" s="673">
        <f t="shared" si="13"/>
        <v>0</v>
      </c>
      <c r="AD40" s="673">
        <f t="shared" si="14"/>
        <v>0</v>
      </c>
      <c r="AO40" s="677" t="s">
        <v>626</v>
      </c>
      <c r="AP40" s="678" t="s">
        <v>627</v>
      </c>
      <c r="AQ40" s="677" t="s">
        <v>431</v>
      </c>
      <c r="AR40" s="678" t="s">
        <v>431</v>
      </c>
      <c r="AS40" s="679">
        <v>35000000</v>
      </c>
      <c r="AT40" s="679">
        <v>0</v>
      </c>
      <c r="AU40" s="679">
        <v>0</v>
      </c>
      <c r="AV40" s="679">
        <f t="shared" si="16"/>
        <v>36225</v>
      </c>
      <c r="AW40" s="679">
        <f t="shared" si="17"/>
        <v>0</v>
      </c>
      <c r="AX40" s="679">
        <f t="shared" si="18"/>
        <v>0</v>
      </c>
      <c r="BI40" s="671" t="s">
        <v>447</v>
      </c>
      <c r="BJ40" s="672" t="s">
        <v>448</v>
      </c>
      <c r="BK40" s="671" t="s">
        <v>431</v>
      </c>
      <c r="BL40" s="672" t="s">
        <v>431</v>
      </c>
      <c r="BM40" s="673">
        <v>0</v>
      </c>
      <c r="BN40" s="673">
        <v>173893030</v>
      </c>
      <c r="BO40" s="673">
        <v>68269825</v>
      </c>
      <c r="BP40" s="96">
        <f t="shared" si="20"/>
        <v>0</v>
      </c>
      <c r="BQ40" s="96">
        <f t="shared" si="21"/>
        <v>179979.28605</v>
      </c>
      <c r="BR40" s="96">
        <f t="shared" si="22"/>
        <v>70659.268874999994</v>
      </c>
      <c r="CB40" s="672" t="s">
        <v>521</v>
      </c>
      <c r="CC40" s="672" t="s">
        <v>522</v>
      </c>
      <c r="CD40" s="672" t="s">
        <v>431</v>
      </c>
      <c r="CE40" s="672" t="s">
        <v>431</v>
      </c>
      <c r="CF40" s="673">
        <v>0</v>
      </c>
      <c r="CG40" s="673">
        <v>0</v>
      </c>
      <c r="CH40" s="673">
        <v>0</v>
      </c>
      <c r="CI40" s="296">
        <f t="shared" si="24"/>
        <v>0</v>
      </c>
      <c r="CJ40" s="296">
        <f t="shared" si="25"/>
        <v>0</v>
      </c>
      <c r="CK40" s="296">
        <f t="shared" si="26"/>
        <v>0</v>
      </c>
      <c r="CV40" t="s">
        <v>521</v>
      </c>
      <c r="CW40" t="s">
        <v>522</v>
      </c>
      <c r="CX40" t="s">
        <v>431</v>
      </c>
      <c r="CY40" t="s">
        <v>431</v>
      </c>
      <c r="CZ40" s="96">
        <v>0</v>
      </c>
      <c r="DA40" s="96">
        <v>47802257</v>
      </c>
      <c r="DB40" s="96">
        <v>47802257</v>
      </c>
      <c r="DC40" s="96">
        <f t="shared" si="28"/>
        <v>0</v>
      </c>
      <c r="DD40" s="96">
        <f t="shared" si="29"/>
        <v>49475.335994999994</v>
      </c>
      <c r="DE40" s="96">
        <f t="shared" si="30"/>
        <v>49475.335994999994</v>
      </c>
      <c r="DO40" s="596" t="s">
        <v>921</v>
      </c>
      <c r="DP40" s="597" t="s">
        <v>51</v>
      </c>
      <c r="DQ40" s="597" t="s">
        <v>431</v>
      </c>
      <c r="DR40" s="597" t="s">
        <v>431</v>
      </c>
      <c r="DS40" s="683">
        <v>0</v>
      </c>
      <c r="DT40" s="683">
        <v>0</v>
      </c>
      <c r="DU40" s="683">
        <v>0</v>
      </c>
      <c r="DV40" s="598">
        <f t="shared" si="47"/>
        <v>0</v>
      </c>
      <c r="DW40" s="598">
        <f t="shared" si="48"/>
        <v>0</v>
      </c>
      <c r="DX40" s="598">
        <f t="shared" si="49"/>
        <v>0</v>
      </c>
      <c r="EI40" s="672" t="s">
        <v>423</v>
      </c>
      <c r="EJ40" s="672" t="s">
        <v>326</v>
      </c>
      <c r="EK40" s="671" t="s">
        <v>431</v>
      </c>
      <c r="EL40" s="672" t="s">
        <v>431</v>
      </c>
      <c r="EM40" s="673">
        <v>0</v>
      </c>
      <c r="EN40" s="673">
        <v>0</v>
      </c>
      <c r="EO40" s="673">
        <v>0</v>
      </c>
      <c r="EP40" s="296">
        <f t="shared" si="50"/>
        <v>0</v>
      </c>
      <c r="EQ40" s="296">
        <f t="shared" si="51"/>
        <v>0</v>
      </c>
      <c r="ER40" s="296">
        <f t="shared" si="52"/>
        <v>0</v>
      </c>
      <c r="FD40" s="671" t="s">
        <v>423</v>
      </c>
      <c r="FE40" s="671" t="s">
        <v>326</v>
      </c>
      <c r="FF40" s="671" t="s">
        <v>431</v>
      </c>
      <c r="FG40" s="671" t="s">
        <v>431</v>
      </c>
      <c r="FH40" s="672" t="s">
        <v>418</v>
      </c>
      <c r="FI40" s="673">
        <v>0</v>
      </c>
      <c r="FJ40" s="673">
        <v>0</v>
      </c>
      <c r="FK40" s="673">
        <v>0</v>
      </c>
      <c r="FL40" s="96">
        <f t="shared" si="32"/>
        <v>0</v>
      </c>
      <c r="FM40" s="96">
        <f t="shared" si="33"/>
        <v>0</v>
      </c>
      <c r="FN40" s="96">
        <f t="shared" si="34"/>
        <v>0</v>
      </c>
      <c r="FX40" s="671" t="s">
        <v>423</v>
      </c>
      <c r="FY40" s="672" t="s">
        <v>326</v>
      </c>
      <c r="FZ40" s="671" t="s">
        <v>431</v>
      </c>
      <c r="GA40" s="672" t="s">
        <v>431</v>
      </c>
      <c r="GB40" s="673">
        <v>0</v>
      </c>
      <c r="GC40" s="673">
        <v>0</v>
      </c>
      <c r="GD40" s="673">
        <v>0</v>
      </c>
      <c r="GE40" s="296">
        <f t="shared" si="36"/>
        <v>0</v>
      </c>
      <c r="GF40" s="296">
        <f t="shared" si="37"/>
        <v>0</v>
      </c>
      <c r="GG40" s="296">
        <f t="shared" si="38"/>
        <v>0</v>
      </c>
      <c r="GR40" t="s">
        <v>423</v>
      </c>
      <c r="GS40" t="s">
        <v>326</v>
      </c>
      <c r="GT40" t="s">
        <v>424</v>
      </c>
      <c r="GU40" t="s">
        <v>473</v>
      </c>
      <c r="GV40" s="96">
        <v>0</v>
      </c>
      <c r="GW40" s="96">
        <v>120000000</v>
      </c>
      <c r="GX40" s="96">
        <v>120000000</v>
      </c>
      <c r="GY40" s="96">
        <f t="shared" si="40"/>
        <v>0</v>
      </c>
      <c r="GZ40" s="96">
        <f t="shared" si="41"/>
        <v>120000</v>
      </c>
      <c r="HA40" s="96">
        <f t="shared" si="42"/>
        <v>120000</v>
      </c>
      <c r="HK40" s="552" t="s">
        <v>423</v>
      </c>
      <c r="HL40" s="552" t="s">
        <v>326</v>
      </c>
      <c r="HM40" s="552" t="s">
        <v>480</v>
      </c>
      <c r="HN40" s="552" t="s">
        <v>604</v>
      </c>
      <c r="HO40" s="560">
        <v>0</v>
      </c>
      <c r="HP40" s="560">
        <v>356516624</v>
      </c>
      <c r="HQ40" s="560">
        <v>356516624</v>
      </c>
      <c r="HR40" s="748">
        <f t="shared" si="44"/>
        <v>0</v>
      </c>
      <c r="HS40" s="748">
        <f t="shared" si="45"/>
        <v>356516.62400000001</v>
      </c>
      <c r="HT40" s="748">
        <f t="shared" si="46"/>
        <v>356516.62400000001</v>
      </c>
    </row>
    <row r="41" spans="1:228" x14ac:dyDescent="0.25">
      <c r="U41" s="671" t="s">
        <v>436</v>
      </c>
      <c r="V41" s="671" t="s">
        <v>127</v>
      </c>
      <c r="W41" s="671" t="s">
        <v>431</v>
      </c>
      <c r="X41" s="672" t="s">
        <v>431</v>
      </c>
      <c r="Y41" s="673">
        <v>0</v>
      </c>
      <c r="Z41" s="673">
        <v>696449256</v>
      </c>
      <c r="AA41" s="673">
        <v>696449256</v>
      </c>
      <c r="AB41" s="673">
        <f t="shared" si="12"/>
        <v>0</v>
      </c>
      <c r="AC41" s="673">
        <f t="shared" si="13"/>
        <v>720824.97996000003</v>
      </c>
      <c r="AD41" s="673">
        <f t="shared" si="14"/>
        <v>720824.97996000003</v>
      </c>
      <c r="AO41" s="677" t="s">
        <v>628</v>
      </c>
      <c r="AP41" s="678" t="s">
        <v>629</v>
      </c>
      <c r="AQ41" s="677" t="s">
        <v>431</v>
      </c>
      <c r="AR41" s="678" t="s">
        <v>431</v>
      </c>
      <c r="AS41" s="679">
        <v>50000000</v>
      </c>
      <c r="AT41" s="679">
        <v>0</v>
      </c>
      <c r="AU41" s="679">
        <v>0</v>
      </c>
      <c r="AV41" s="679">
        <f t="shared" si="16"/>
        <v>51749.999999999993</v>
      </c>
      <c r="AW41" s="679">
        <f t="shared" si="17"/>
        <v>0</v>
      </c>
      <c r="AX41" s="679">
        <f t="shared" si="18"/>
        <v>0</v>
      </c>
      <c r="BI41" s="671" t="s">
        <v>511</v>
      </c>
      <c r="BJ41" s="672" t="s">
        <v>514</v>
      </c>
      <c r="BK41" s="671" t="s">
        <v>431</v>
      </c>
      <c r="BL41" s="672" t="s">
        <v>431</v>
      </c>
      <c r="BM41" s="673">
        <v>278933000</v>
      </c>
      <c r="BN41" s="673">
        <v>0</v>
      </c>
      <c r="BO41" s="673">
        <v>0</v>
      </c>
      <c r="BP41" s="96">
        <f t="shared" si="20"/>
        <v>288695.65499999997</v>
      </c>
      <c r="BQ41" s="96">
        <f t="shared" si="21"/>
        <v>0</v>
      </c>
      <c r="BR41" s="96">
        <f t="shared" si="22"/>
        <v>0</v>
      </c>
      <c r="CB41" s="672" t="s">
        <v>445</v>
      </c>
      <c r="CC41" s="672" t="s">
        <v>446</v>
      </c>
      <c r="CD41" s="672" t="s">
        <v>431</v>
      </c>
      <c r="CE41" s="672" t="s">
        <v>431</v>
      </c>
      <c r="CF41" s="673">
        <v>520000000</v>
      </c>
      <c r="CG41" s="673">
        <v>0</v>
      </c>
      <c r="CH41" s="673">
        <v>0</v>
      </c>
      <c r="CI41" s="296">
        <f t="shared" si="24"/>
        <v>538200</v>
      </c>
      <c r="CJ41" s="296">
        <f t="shared" si="25"/>
        <v>0</v>
      </c>
      <c r="CK41" s="296">
        <f t="shared" si="26"/>
        <v>0</v>
      </c>
      <c r="CV41" t="s">
        <v>521</v>
      </c>
      <c r="CW41" t="s">
        <v>522</v>
      </c>
      <c r="CX41" t="s">
        <v>431</v>
      </c>
      <c r="CY41" t="s">
        <v>431</v>
      </c>
      <c r="CZ41" s="96">
        <v>0</v>
      </c>
      <c r="DA41" s="96">
        <v>0</v>
      </c>
      <c r="DB41" s="96">
        <v>0</v>
      </c>
      <c r="DC41" s="96">
        <f t="shared" si="28"/>
        <v>0</v>
      </c>
      <c r="DD41" s="96">
        <f t="shared" si="29"/>
        <v>0</v>
      </c>
      <c r="DE41" s="96">
        <f t="shared" si="30"/>
        <v>0</v>
      </c>
      <c r="DO41" s="596" t="s">
        <v>921</v>
      </c>
      <c r="DP41" s="597" t="s">
        <v>51</v>
      </c>
      <c r="DQ41" s="597" t="s">
        <v>431</v>
      </c>
      <c r="DR41" s="597" t="s">
        <v>431</v>
      </c>
      <c r="DS41" s="683">
        <v>0</v>
      </c>
      <c r="DT41" s="683">
        <v>48266357</v>
      </c>
      <c r="DU41" s="683">
        <v>48266357</v>
      </c>
      <c r="DV41" s="598">
        <f t="shared" si="47"/>
        <v>0</v>
      </c>
      <c r="DW41" s="598">
        <f t="shared" si="48"/>
        <v>48266.357000000004</v>
      </c>
      <c r="DX41" s="598">
        <f t="shared" si="49"/>
        <v>48266.357000000004</v>
      </c>
      <c r="EI41" s="672" t="s">
        <v>423</v>
      </c>
      <c r="EJ41" s="672" t="s">
        <v>326</v>
      </c>
      <c r="EK41" s="671" t="s">
        <v>470</v>
      </c>
      <c r="EL41" s="672" t="s">
        <v>603</v>
      </c>
      <c r="EM41" s="673">
        <v>0</v>
      </c>
      <c r="EN41" s="673">
        <v>150000000</v>
      </c>
      <c r="EO41" s="673">
        <v>150000000</v>
      </c>
      <c r="EP41" s="296">
        <f t="shared" si="50"/>
        <v>0</v>
      </c>
      <c r="EQ41" s="296">
        <f t="shared" si="51"/>
        <v>150000</v>
      </c>
      <c r="ER41" s="296">
        <f t="shared" si="52"/>
        <v>150000</v>
      </c>
      <c r="FD41" s="671" t="s">
        <v>423</v>
      </c>
      <c r="FE41" s="671" t="s">
        <v>326</v>
      </c>
      <c r="FF41" s="671" t="s">
        <v>470</v>
      </c>
      <c r="FG41" s="671" t="s">
        <v>603</v>
      </c>
      <c r="FH41" s="672" t="s">
        <v>418</v>
      </c>
      <c r="FI41" s="673">
        <v>0</v>
      </c>
      <c r="FJ41" s="673">
        <v>150000000</v>
      </c>
      <c r="FK41" s="673">
        <v>150000000</v>
      </c>
      <c r="FL41" s="96">
        <f t="shared" si="32"/>
        <v>0</v>
      </c>
      <c r="FM41" s="96">
        <f t="shared" si="33"/>
        <v>150000</v>
      </c>
      <c r="FN41" s="96">
        <f t="shared" si="34"/>
        <v>150000</v>
      </c>
      <c r="FX41" s="671" t="s">
        <v>423</v>
      </c>
      <c r="FY41" s="672" t="s">
        <v>326</v>
      </c>
      <c r="FZ41" s="671" t="s">
        <v>470</v>
      </c>
      <c r="GA41" s="672" t="s">
        <v>603</v>
      </c>
      <c r="GB41" s="673">
        <v>0</v>
      </c>
      <c r="GC41" s="673">
        <v>150000000</v>
      </c>
      <c r="GD41" s="673">
        <v>150000000</v>
      </c>
      <c r="GE41" s="296">
        <f t="shared" si="36"/>
        <v>0</v>
      </c>
      <c r="GF41" s="296">
        <f t="shared" si="37"/>
        <v>150000</v>
      </c>
      <c r="GG41" s="296">
        <f t="shared" si="38"/>
        <v>150000</v>
      </c>
      <c r="GR41" t="s">
        <v>423</v>
      </c>
      <c r="GS41" t="s">
        <v>326</v>
      </c>
      <c r="GT41" t="s">
        <v>431</v>
      </c>
      <c r="GU41" t="s">
        <v>431</v>
      </c>
      <c r="GV41" s="96">
        <v>0</v>
      </c>
      <c r="GW41" s="96">
        <v>0</v>
      </c>
      <c r="GX41" s="96">
        <v>0</v>
      </c>
      <c r="GY41" s="96">
        <f t="shared" si="40"/>
        <v>0</v>
      </c>
      <c r="GZ41" s="96">
        <f t="shared" si="41"/>
        <v>0</v>
      </c>
      <c r="HA41" s="96">
        <f t="shared" si="42"/>
        <v>0</v>
      </c>
      <c r="HK41" s="552" t="s">
        <v>423</v>
      </c>
      <c r="HL41" s="552" t="s">
        <v>326</v>
      </c>
      <c r="HM41" s="552" t="s">
        <v>431</v>
      </c>
      <c r="HN41" s="552" t="s">
        <v>431</v>
      </c>
      <c r="HO41" s="560">
        <v>0</v>
      </c>
      <c r="HP41" s="560">
        <v>0</v>
      </c>
      <c r="HQ41" s="560">
        <v>0</v>
      </c>
      <c r="HR41" s="748">
        <f t="shared" si="44"/>
        <v>0</v>
      </c>
      <c r="HS41" s="748">
        <f t="shared" si="45"/>
        <v>0</v>
      </c>
      <c r="HT41" s="748">
        <f t="shared" si="46"/>
        <v>0</v>
      </c>
    </row>
    <row r="42" spans="1:228" x14ac:dyDescent="0.25">
      <c r="AO42" s="677" t="s">
        <v>436</v>
      </c>
      <c r="AP42" s="678" t="s">
        <v>127</v>
      </c>
      <c r="AQ42" s="677" t="s">
        <v>431</v>
      </c>
      <c r="AR42" s="678" t="s">
        <v>431</v>
      </c>
      <c r="AS42" s="679">
        <v>696450000</v>
      </c>
      <c r="AT42" s="679">
        <v>0</v>
      </c>
      <c r="AU42" s="679">
        <v>0</v>
      </c>
      <c r="AV42" s="679">
        <f t="shared" si="16"/>
        <v>720825.75</v>
      </c>
      <c r="AW42" s="679">
        <f t="shared" si="17"/>
        <v>0</v>
      </c>
      <c r="AX42" s="679">
        <f t="shared" si="18"/>
        <v>0</v>
      </c>
      <c r="BI42" s="671" t="s">
        <v>511</v>
      </c>
      <c r="BJ42" s="672" t="s">
        <v>514</v>
      </c>
      <c r="BK42" s="671" t="s">
        <v>431</v>
      </c>
      <c r="BL42" s="672" t="s">
        <v>431</v>
      </c>
      <c r="BM42" s="673">
        <v>0</v>
      </c>
      <c r="BN42" s="673">
        <v>6750000</v>
      </c>
      <c r="BO42" s="673">
        <v>0</v>
      </c>
      <c r="BP42" s="96">
        <f t="shared" si="20"/>
        <v>0</v>
      </c>
      <c r="BQ42" s="96">
        <f t="shared" si="21"/>
        <v>6986.2499999999991</v>
      </c>
      <c r="BR42" s="96">
        <f t="shared" si="22"/>
        <v>0</v>
      </c>
      <c r="CB42" s="672" t="s">
        <v>447</v>
      </c>
      <c r="CC42" s="672" t="s">
        <v>448</v>
      </c>
      <c r="CD42" s="672" t="s">
        <v>431</v>
      </c>
      <c r="CE42" s="672" t="s">
        <v>431</v>
      </c>
      <c r="CF42" s="673">
        <v>300292000</v>
      </c>
      <c r="CG42" s="673">
        <v>0</v>
      </c>
      <c r="CH42" s="673">
        <v>0</v>
      </c>
      <c r="CI42" s="296">
        <f t="shared" si="24"/>
        <v>310802.21999999997</v>
      </c>
      <c r="CJ42" s="296">
        <f t="shared" si="25"/>
        <v>0</v>
      </c>
      <c r="CK42" s="296">
        <f t="shared" si="26"/>
        <v>0</v>
      </c>
      <c r="CV42" t="s">
        <v>445</v>
      </c>
      <c r="CW42" t="s">
        <v>446</v>
      </c>
      <c r="CX42" t="s">
        <v>431</v>
      </c>
      <c r="CY42" t="s">
        <v>431</v>
      </c>
      <c r="CZ42" s="96">
        <v>520000000</v>
      </c>
      <c r="DA42" s="96">
        <v>0</v>
      </c>
      <c r="DB42" s="96">
        <v>0</v>
      </c>
      <c r="DC42" s="96">
        <f t="shared" si="28"/>
        <v>538200</v>
      </c>
      <c r="DD42" s="96">
        <f t="shared" si="29"/>
        <v>0</v>
      </c>
      <c r="DE42" s="96">
        <f t="shared" si="30"/>
        <v>0</v>
      </c>
      <c r="DO42" s="593" t="s">
        <v>445</v>
      </c>
      <c r="DP42" s="594" t="s">
        <v>446</v>
      </c>
      <c r="DQ42" s="594" t="s">
        <v>431</v>
      </c>
      <c r="DR42" s="594" t="s">
        <v>431</v>
      </c>
      <c r="DS42" s="676">
        <v>300000000</v>
      </c>
      <c r="DT42" s="676">
        <v>0</v>
      </c>
      <c r="DU42" s="676">
        <v>0</v>
      </c>
      <c r="DV42" s="96">
        <f t="shared" si="47"/>
        <v>300000</v>
      </c>
      <c r="DW42" s="96">
        <f t="shared" si="48"/>
        <v>0</v>
      </c>
      <c r="DX42" s="96">
        <f t="shared" si="49"/>
        <v>0</v>
      </c>
      <c r="EI42" s="672" t="s">
        <v>921</v>
      </c>
      <c r="EJ42" s="672" t="s">
        <v>51</v>
      </c>
      <c r="EK42" s="671" t="s">
        <v>431</v>
      </c>
      <c r="EL42" s="672" t="s">
        <v>431</v>
      </c>
      <c r="EM42" s="673">
        <v>0</v>
      </c>
      <c r="EN42" s="673">
        <v>0</v>
      </c>
      <c r="EO42" s="673">
        <v>0</v>
      </c>
      <c r="EP42" s="296">
        <f t="shared" si="50"/>
        <v>0</v>
      </c>
      <c r="EQ42" s="296">
        <f t="shared" si="51"/>
        <v>0</v>
      </c>
      <c r="ER42" s="296">
        <f t="shared" si="52"/>
        <v>0</v>
      </c>
      <c r="FD42" s="671" t="s">
        <v>921</v>
      </c>
      <c r="FE42" s="671" t="s">
        <v>51</v>
      </c>
      <c r="FF42" s="671" t="s">
        <v>431</v>
      </c>
      <c r="FG42" s="671" t="s">
        <v>431</v>
      </c>
      <c r="FH42" s="672" t="s">
        <v>418</v>
      </c>
      <c r="FI42" s="673">
        <v>0</v>
      </c>
      <c r="FJ42" s="673">
        <v>0</v>
      </c>
      <c r="FK42" s="673">
        <v>0</v>
      </c>
      <c r="FL42" s="96">
        <f t="shared" si="32"/>
        <v>0</v>
      </c>
      <c r="FM42" s="96">
        <f t="shared" si="33"/>
        <v>0</v>
      </c>
      <c r="FN42" s="96">
        <f t="shared" si="34"/>
        <v>0</v>
      </c>
      <c r="FX42" s="671" t="s">
        <v>921</v>
      </c>
      <c r="FY42" s="672" t="s">
        <v>51</v>
      </c>
      <c r="FZ42" s="671" t="s">
        <v>431</v>
      </c>
      <c r="GA42" s="672" t="s">
        <v>431</v>
      </c>
      <c r="GB42" s="673">
        <v>0</v>
      </c>
      <c r="GC42" s="673">
        <v>48266357</v>
      </c>
      <c r="GD42" s="673">
        <v>48266357</v>
      </c>
      <c r="GE42" s="296">
        <f t="shared" si="36"/>
        <v>0</v>
      </c>
      <c r="GF42" s="296">
        <f t="shared" si="37"/>
        <v>48266.357000000004</v>
      </c>
      <c r="GG42" s="296">
        <f t="shared" si="38"/>
        <v>48266.357000000004</v>
      </c>
      <c r="GR42" t="s">
        <v>921</v>
      </c>
      <c r="GS42" t="s">
        <v>51</v>
      </c>
      <c r="GT42" t="s">
        <v>431</v>
      </c>
      <c r="GU42" t="s">
        <v>431</v>
      </c>
      <c r="GV42" s="96">
        <v>0</v>
      </c>
      <c r="GW42" s="96">
        <v>0</v>
      </c>
      <c r="GX42" s="96">
        <v>0</v>
      </c>
      <c r="GY42" s="96">
        <f t="shared" si="40"/>
        <v>0</v>
      </c>
      <c r="GZ42" s="96">
        <f t="shared" si="41"/>
        <v>0</v>
      </c>
      <c r="HA42" s="96">
        <f t="shared" si="42"/>
        <v>0</v>
      </c>
      <c r="HK42" s="552" t="s">
        <v>423</v>
      </c>
      <c r="HL42" s="552" t="s">
        <v>326</v>
      </c>
      <c r="HM42" s="552" t="s">
        <v>424</v>
      </c>
      <c r="HN42" s="552" t="s">
        <v>473</v>
      </c>
      <c r="HO42" s="560">
        <v>0</v>
      </c>
      <c r="HP42" s="560">
        <v>120000000</v>
      </c>
      <c r="HQ42" s="560">
        <v>120000000</v>
      </c>
      <c r="HR42" s="748">
        <f t="shared" si="44"/>
        <v>0</v>
      </c>
      <c r="HS42" s="748">
        <f t="shared" si="45"/>
        <v>120000</v>
      </c>
      <c r="HT42" s="748">
        <f t="shared" si="46"/>
        <v>120000</v>
      </c>
    </row>
    <row r="43" spans="1:228" x14ac:dyDescent="0.25">
      <c r="AO43" s="677" t="s">
        <v>436</v>
      </c>
      <c r="AP43" s="678" t="s">
        <v>127</v>
      </c>
      <c r="AQ43" s="677" t="s">
        <v>431</v>
      </c>
      <c r="AR43" s="678" t="s">
        <v>431</v>
      </c>
      <c r="AS43" s="679">
        <v>0</v>
      </c>
      <c r="AT43" s="679">
        <v>696449256</v>
      </c>
      <c r="AU43" s="679">
        <v>696449256</v>
      </c>
      <c r="AV43" s="679">
        <f t="shared" si="16"/>
        <v>0</v>
      </c>
      <c r="AW43" s="679">
        <f t="shared" si="17"/>
        <v>720824.97996000003</v>
      </c>
      <c r="AX43" s="679">
        <f t="shared" si="18"/>
        <v>720824.97996000003</v>
      </c>
      <c r="BI43" s="671" t="s">
        <v>626</v>
      </c>
      <c r="BJ43" s="672" t="s">
        <v>627</v>
      </c>
      <c r="BK43" s="671" t="s">
        <v>431</v>
      </c>
      <c r="BL43" s="672" t="s">
        <v>431</v>
      </c>
      <c r="BM43" s="673">
        <v>35000000</v>
      </c>
      <c r="BN43" s="673">
        <v>0</v>
      </c>
      <c r="BO43" s="673">
        <v>0</v>
      </c>
      <c r="BP43" s="96">
        <f t="shared" si="20"/>
        <v>36225</v>
      </c>
      <c r="BQ43" s="96">
        <f t="shared" si="21"/>
        <v>0</v>
      </c>
      <c r="BR43" s="96">
        <f t="shared" si="22"/>
        <v>0</v>
      </c>
      <c r="CB43" s="672" t="s">
        <v>447</v>
      </c>
      <c r="CC43" s="672" t="s">
        <v>448</v>
      </c>
      <c r="CD43" s="672" t="s">
        <v>431</v>
      </c>
      <c r="CE43" s="672" t="s">
        <v>431</v>
      </c>
      <c r="CF43" s="673">
        <v>0</v>
      </c>
      <c r="CG43" s="673">
        <v>177309461</v>
      </c>
      <c r="CH43" s="673">
        <v>94819334</v>
      </c>
      <c r="CI43" s="296">
        <f t="shared" si="24"/>
        <v>0</v>
      </c>
      <c r="CJ43" s="296">
        <f t="shared" si="25"/>
        <v>183515.292135</v>
      </c>
      <c r="CK43" s="296">
        <f t="shared" si="26"/>
        <v>98138.010689999996</v>
      </c>
      <c r="CV43" t="s">
        <v>447</v>
      </c>
      <c r="CW43" t="s">
        <v>448</v>
      </c>
      <c r="CX43" t="s">
        <v>431</v>
      </c>
      <c r="CY43" t="s">
        <v>431</v>
      </c>
      <c r="CZ43" s="96">
        <v>300292000</v>
      </c>
      <c r="DA43" s="96">
        <v>0</v>
      </c>
      <c r="DB43" s="96">
        <v>0</v>
      </c>
      <c r="DC43" s="96">
        <f t="shared" si="28"/>
        <v>310802.21999999997</v>
      </c>
      <c r="DD43" s="96">
        <f t="shared" si="29"/>
        <v>0</v>
      </c>
      <c r="DE43" s="96">
        <f t="shared" si="30"/>
        <v>0</v>
      </c>
      <c r="DO43" s="593" t="s">
        <v>447</v>
      </c>
      <c r="DP43" s="594" t="s">
        <v>448</v>
      </c>
      <c r="DQ43" s="594" t="s">
        <v>431</v>
      </c>
      <c r="DR43" s="594" t="s">
        <v>431</v>
      </c>
      <c r="DS43" s="676">
        <v>300292000</v>
      </c>
      <c r="DT43" s="676">
        <v>0</v>
      </c>
      <c r="DU43" s="676">
        <v>0</v>
      </c>
      <c r="DV43" s="96">
        <f t="shared" si="47"/>
        <v>300292</v>
      </c>
      <c r="DW43" s="96">
        <f t="shared" si="48"/>
        <v>0</v>
      </c>
      <c r="DX43" s="96">
        <f t="shared" si="49"/>
        <v>0</v>
      </c>
      <c r="EI43" s="672" t="s">
        <v>921</v>
      </c>
      <c r="EJ43" s="672" t="s">
        <v>51</v>
      </c>
      <c r="EK43" s="671" t="s">
        <v>431</v>
      </c>
      <c r="EL43" s="672" t="s">
        <v>431</v>
      </c>
      <c r="EM43" s="673">
        <v>0</v>
      </c>
      <c r="EN43" s="673">
        <v>48266357</v>
      </c>
      <c r="EO43" s="673">
        <v>48266357</v>
      </c>
      <c r="EP43" s="296">
        <f t="shared" si="50"/>
        <v>0</v>
      </c>
      <c r="EQ43" s="296">
        <f t="shared" si="51"/>
        <v>48266.357000000004</v>
      </c>
      <c r="ER43" s="296">
        <f t="shared" si="52"/>
        <v>48266.357000000004</v>
      </c>
      <c r="FD43" s="671" t="s">
        <v>921</v>
      </c>
      <c r="FE43" s="671" t="s">
        <v>51</v>
      </c>
      <c r="FF43" s="671" t="s">
        <v>431</v>
      </c>
      <c r="FG43" s="671" t="s">
        <v>431</v>
      </c>
      <c r="FH43" s="672" t="s">
        <v>418</v>
      </c>
      <c r="FI43" s="673">
        <v>0</v>
      </c>
      <c r="FJ43" s="673">
        <v>48266357</v>
      </c>
      <c r="FK43" s="673">
        <v>48266357</v>
      </c>
      <c r="FL43" s="96">
        <f t="shared" si="32"/>
        <v>0</v>
      </c>
      <c r="FM43" s="96">
        <f t="shared" si="33"/>
        <v>48266.357000000004</v>
      </c>
      <c r="FN43" s="96">
        <f t="shared" si="34"/>
        <v>48266.357000000004</v>
      </c>
      <c r="FX43" s="671" t="s">
        <v>921</v>
      </c>
      <c r="FY43" s="672" t="s">
        <v>51</v>
      </c>
      <c r="FZ43" s="671" t="s">
        <v>431</v>
      </c>
      <c r="GA43" s="672" t="s">
        <v>431</v>
      </c>
      <c r="GB43" s="673">
        <v>0</v>
      </c>
      <c r="GC43" s="673">
        <v>0</v>
      </c>
      <c r="GD43" s="673">
        <v>0</v>
      </c>
      <c r="GE43" s="296">
        <f t="shared" si="36"/>
        <v>0</v>
      </c>
      <c r="GF43" s="296">
        <f t="shared" si="37"/>
        <v>0</v>
      </c>
      <c r="GG43" s="296">
        <f t="shared" si="38"/>
        <v>0</v>
      </c>
      <c r="GR43" t="s">
        <v>921</v>
      </c>
      <c r="GS43" t="s">
        <v>51</v>
      </c>
      <c r="GT43" t="s">
        <v>431</v>
      </c>
      <c r="GU43" t="s">
        <v>431</v>
      </c>
      <c r="GV43" s="96">
        <v>0</v>
      </c>
      <c r="GW43" s="96">
        <v>48266357</v>
      </c>
      <c r="GX43" s="96">
        <v>48266357</v>
      </c>
      <c r="GY43" s="96">
        <f t="shared" si="40"/>
        <v>0</v>
      </c>
      <c r="GZ43" s="96">
        <f t="shared" si="41"/>
        <v>48266.357000000004</v>
      </c>
      <c r="HA43" s="96">
        <f t="shared" si="42"/>
        <v>48266.357000000004</v>
      </c>
      <c r="HK43" s="552" t="s">
        <v>921</v>
      </c>
      <c r="HL43" s="552" t="s">
        <v>51</v>
      </c>
      <c r="HM43" s="552" t="s">
        <v>431</v>
      </c>
      <c r="HN43" s="552" t="s">
        <v>431</v>
      </c>
      <c r="HO43" s="560">
        <v>47803000</v>
      </c>
      <c r="HP43" s="560">
        <v>0</v>
      </c>
      <c r="HQ43" s="560">
        <v>0</v>
      </c>
      <c r="HR43" s="748">
        <f t="shared" si="44"/>
        <v>47803</v>
      </c>
      <c r="HS43" s="748">
        <f t="shared" si="45"/>
        <v>0</v>
      </c>
      <c r="HT43" s="748">
        <f t="shared" si="46"/>
        <v>0</v>
      </c>
    </row>
    <row r="44" spans="1:228" x14ac:dyDescent="0.25">
      <c r="BI44" s="671" t="s">
        <v>628</v>
      </c>
      <c r="BJ44" s="672" t="s">
        <v>629</v>
      </c>
      <c r="BK44" s="671" t="s">
        <v>431</v>
      </c>
      <c r="BL44" s="672" t="s">
        <v>431</v>
      </c>
      <c r="BM44" s="673">
        <v>50000000</v>
      </c>
      <c r="BN44" s="673">
        <v>0</v>
      </c>
      <c r="BO44" s="673">
        <v>0</v>
      </c>
      <c r="BP44" s="96">
        <f t="shared" si="20"/>
        <v>51749.999999999993</v>
      </c>
      <c r="BQ44" s="96">
        <f t="shared" si="21"/>
        <v>0</v>
      </c>
      <c r="BR44" s="96">
        <f t="shared" si="22"/>
        <v>0</v>
      </c>
      <c r="CB44" s="672" t="s">
        <v>511</v>
      </c>
      <c r="CC44" s="672" t="s">
        <v>514</v>
      </c>
      <c r="CD44" s="672" t="s">
        <v>431</v>
      </c>
      <c r="CE44" s="672" t="s">
        <v>431</v>
      </c>
      <c r="CF44" s="673">
        <v>278933000</v>
      </c>
      <c r="CG44" s="673">
        <v>0</v>
      </c>
      <c r="CH44" s="673">
        <v>0</v>
      </c>
      <c r="CI44" s="296">
        <f t="shared" si="24"/>
        <v>288695.65499999997</v>
      </c>
      <c r="CJ44" s="296">
        <f t="shared" si="25"/>
        <v>0</v>
      </c>
      <c r="CK44" s="296">
        <f t="shared" si="26"/>
        <v>0</v>
      </c>
      <c r="CV44" t="s">
        <v>447</v>
      </c>
      <c r="CW44" t="s">
        <v>448</v>
      </c>
      <c r="CX44" t="s">
        <v>431</v>
      </c>
      <c r="CY44" t="s">
        <v>431</v>
      </c>
      <c r="CZ44" s="96">
        <v>0</v>
      </c>
      <c r="DA44" s="96">
        <v>177309461</v>
      </c>
      <c r="DB44" s="96">
        <v>99247973</v>
      </c>
      <c r="DC44" s="96">
        <f t="shared" si="28"/>
        <v>0</v>
      </c>
      <c r="DD44" s="96">
        <f t="shared" si="29"/>
        <v>183515.292135</v>
      </c>
      <c r="DE44" s="96">
        <f t="shared" si="30"/>
        <v>102721.65205499998</v>
      </c>
      <c r="DO44" s="593" t="s">
        <v>447</v>
      </c>
      <c r="DP44" s="594" t="s">
        <v>448</v>
      </c>
      <c r="DQ44" s="594" t="s">
        <v>431</v>
      </c>
      <c r="DR44" s="594" t="s">
        <v>431</v>
      </c>
      <c r="DS44" s="676">
        <v>0</v>
      </c>
      <c r="DT44" s="676">
        <v>177309461</v>
      </c>
      <c r="DU44" s="676">
        <v>108965248</v>
      </c>
      <c r="DV44" s="96">
        <f t="shared" si="47"/>
        <v>0</v>
      </c>
      <c r="DW44" s="96">
        <f t="shared" si="48"/>
        <v>177309.46100000001</v>
      </c>
      <c r="DX44" s="96">
        <f t="shared" si="49"/>
        <v>108965.24800000001</v>
      </c>
      <c r="EI44" s="672" t="s">
        <v>445</v>
      </c>
      <c r="EJ44" s="672" t="s">
        <v>446</v>
      </c>
      <c r="EK44" s="671" t="s">
        <v>431</v>
      </c>
      <c r="EL44" s="672" t="s">
        <v>431</v>
      </c>
      <c r="EM44" s="673">
        <v>300000000</v>
      </c>
      <c r="EN44" s="673">
        <v>0</v>
      </c>
      <c r="EO44" s="673">
        <v>0</v>
      </c>
      <c r="EP44" s="296">
        <f t="shared" si="50"/>
        <v>300000</v>
      </c>
      <c r="EQ44" s="296">
        <f t="shared" si="51"/>
        <v>0</v>
      </c>
      <c r="ER44" s="296">
        <f t="shared" si="52"/>
        <v>0</v>
      </c>
      <c r="FD44" s="671" t="s">
        <v>445</v>
      </c>
      <c r="FE44" s="671" t="s">
        <v>446</v>
      </c>
      <c r="FF44" s="671" t="s">
        <v>431</v>
      </c>
      <c r="FG44" s="671" t="s">
        <v>431</v>
      </c>
      <c r="FH44" s="672" t="s">
        <v>418</v>
      </c>
      <c r="FI44" s="673">
        <v>300000000</v>
      </c>
      <c r="FJ44" s="673">
        <v>0</v>
      </c>
      <c r="FK44" s="673">
        <v>0</v>
      </c>
      <c r="FL44" s="96">
        <f t="shared" si="32"/>
        <v>300000</v>
      </c>
      <c r="FM44" s="96">
        <f t="shared" si="33"/>
        <v>0</v>
      </c>
      <c r="FN44" s="96">
        <f t="shared" si="34"/>
        <v>0</v>
      </c>
      <c r="FX44" s="671" t="s">
        <v>445</v>
      </c>
      <c r="FY44" s="672" t="s">
        <v>446</v>
      </c>
      <c r="FZ44" s="671" t="s">
        <v>431</v>
      </c>
      <c r="GA44" s="672" t="s">
        <v>431</v>
      </c>
      <c r="GB44" s="673">
        <v>300000000</v>
      </c>
      <c r="GC44" s="673">
        <v>0</v>
      </c>
      <c r="GD44" s="673">
        <v>0</v>
      </c>
      <c r="GE44" s="296">
        <f t="shared" si="36"/>
        <v>300000</v>
      </c>
      <c r="GF44" s="296">
        <f t="shared" si="37"/>
        <v>0</v>
      </c>
      <c r="GG44" s="296">
        <f t="shared" si="38"/>
        <v>0</v>
      </c>
      <c r="GR44" t="s">
        <v>445</v>
      </c>
      <c r="GS44" t="s">
        <v>446</v>
      </c>
      <c r="GT44" t="s">
        <v>431</v>
      </c>
      <c r="GU44" t="s">
        <v>431</v>
      </c>
      <c r="GV44" s="96">
        <v>300000000</v>
      </c>
      <c r="GW44" s="96">
        <v>0</v>
      </c>
      <c r="GX44" s="96">
        <v>0</v>
      </c>
      <c r="GY44" s="96">
        <f t="shared" si="40"/>
        <v>300000</v>
      </c>
      <c r="GZ44" s="96">
        <f t="shared" si="41"/>
        <v>0</v>
      </c>
      <c r="HA44" s="96">
        <f t="shared" si="42"/>
        <v>0</v>
      </c>
      <c r="HK44" s="552" t="s">
        <v>921</v>
      </c>
      <c r="HL44" s="552" t="s">
        <v>51</v>
      </c>
      <c r="HM44" s="552" t="s">
        <v>431</v>
      </c>
      <c r="HN44" s="552" t="s">
        <v>431</v>
      </c>
      <c r="HO44" s="560">
        <v>0</v>
      </c>
      <c r="HP44" s="560">
        <v>48266357</v>
      </c>
      <c r="HQ44" s="560">
        <v>48266357</v>
      </c>
      <c r="HR44" s="748">
        <f t="shared" si="44"/>
        <v>0</v>
      </c>
      <c r="HS44" s="748">
        <f t="shared" si="45"/>
        <v>48266.357000000004</v>
      </c>
      <c r="HT44" s="748">
        <f t="shared" si="46"/>
        <v>48266.357000000004</v>
      </c>
    </row>
    <row r="45" spans="1:228" x14ac:dyDescent="0.25">
      <c r="BI45" s="671" t="s">
        <v>436</v>
      </c>
      <c r="BJ45" s="672" t="s">
        <v>127</v>
      </c>
      <c r="BK45" s="671" t="s">
        <v>431</v>
      </c>
      <c r="BL45" s="672" t="s">
        <v>431</v>
      </c>
      <c r="BM45" s="673">
        <v>696450000</v>
      </c>
      <c r="BN45" s="673">
        <v>0</v>
      </c>
      <c r="BO45" s="673">
        <v>0</v>
      </c>
      <c r="BP45" s="96">
        <f t="shared" si="20"/>
        <v>720825.75</v>
      </c>
      <c r="BQ45" s="96">
        <f t="shared" si="21"/>
        <v>0</v>
      </c>
      <c r="BR45" s="96">
        <f t="shared" si="22"/>
        <v>0</v>
      </c>
      <c r="CB45" s="672" t="s">
        <v>511</v>
      </c>
      <c r="CC45" s="672" t="s">
        <v>514</v>
      </c>
      <c r="CD45" s="672" t="s">
        <v>431</v>
      </c>
      <c r="CE45" s="672" t="s">
        <v>431</v>
      </c>
      <c r="CF45" s="673">
        <v>0</v>
      </c>
      <c r="CG45" s="673">
        <v>6750000</v>
      </c>
      <c r="CH45" s="673">
        <v>0</v>
      </c>
      <c r="CI45" s="296">
        <f t="shared" si="24"/>
        <v>0</v>
      </c>
      <c r="CJ45" s="296">
        <f t="shared" si="25"/>
        <v>6986.2499999999991</v>
      </c>
      <c r="CK45" s="296">
        <f t="shared" si="26"/>
        <v>0</v>
      </c>
      <c r="CV45" t="s">
        <v>511</v>
      </c>
      <c r="CW45" t="s">
        <v>514</v>
      </c>
      <c r="CX45" t="s">
        <v>431</v>
      </c>
      <c r="CY45" t="s">
        <v>431</v>
      </c>
      <c r="CZ45" s="96">
        <v>278933000</v>
      </c>
      <c r="DA45" s="96">
        <v>0</v>
      </c>
      <c r="DB45" s="96">
        <v>0</v>
      </c>
      <c r="DC45" s="96">
        <f t="shared" si="28"/>
        <v>288695.65499999997</v>
      </c>
      <c r="DD45" s="96">
        <f t="shared" si="29"/>
        <v>0</v>
      </c>
      <c r="DE45" s="96">
        <f t="shared" si="30"/>
        <v>0</v>
      </c>
      <c r="DO45" s="593" t="s">
        <v>511</v>
      </c>
      <c r="DP45" s="594" t="s">
        <v>514</v>
      </c>
      <c r="DQ45" s="594" t="s">
        <v>431</v>
      </c>
      <c r="DR45" s="594" t="s">
        <v>431</v>
      </c>
      <c r="DS45" s="676">
        <v>278933000</v>
      </c>
      <c r="DT45" s="676">
        <v>0</v>
      </c>
      <c r="DU45" s="676">
        <v>0</v>
      </c>
      <c r="DV45" s="96">
        <f t="shared" si="47"/>
        <v>278933</v>
      </c>
      <c r="DW45" s="96">
        <f t="shared" si="48"/>
        <v>0</v>
      </c>
      <c r="DX45" s="96">
        <f t="shared" si="49"/>
        <v>0</v>
      </c>
      <c r="EI45" s="672" t="s">
        <v>445</v>
      </c>
      <c r="EJ45" s="672" t="s">
        <v>446</v>
      </c>
      <c r="EK45" s="671" t="s">
        <v>431</v>
      </c>
      <c r="EL45" s="672" t="s">
        <v>431</v>
      </c>
      <c r="EM45" s="673">
        <v>0</v>
      </c>
      <c r="EN45" s="673">
        <v>33226521</v>
      </c>
      <c r="EO45" s="673">
        <v>7298845</v>
      </c>
      <c r="EP45" s="296">
        <f t="shared" si="50"/>
        <v>0</v>
      </c>
      <c r="EQ45" s="296">
        <f t="shared" si="51"/>
        <v>33226.521000000001</v>
      </c>
      <c r="ER45" s="296">
        <f t="shared" si="52"/>
        <v>7298.8450000000003</v>
      </c>
      <c r="FD45" s="671" t="s">
        <v>445</v>
      </c>
      <c r="FE45" s="671" t="s">
        <v>446</v>
      </c>
      <c r="FF45" s="671" t="s">
        <v>431</v>
      </c>
      <c r="FG45" s="671" t="s">
        <v>431</v>
      </c>
      <c r="FH45" s="672" t="s">
        <v>418</v>
      </c>
      <c r="FI45" s="673">
        <v>0</v>
      </c>
      <c r="FJ45" s="673">
        <v>33226521</v>
      </c>
      <c r="FK45" s="673">
        <v>7298845</v>
      </c>
      <c r="FL45" s="96">
        <f t="shared" si="32"/>
        <v>0</v>
      </c>
      <c r="FM45" s="96">
        <f t="shared" si="33"/>
        <v>33226.521000000001</v>
      </c>
      <c r="FN45" s="96">
        <f t="shared" si="34"/>
        <v>7298.8450000000003</v>
      </c>
      <c r="FX45" s="671" t="s">
        <v>445</v>
      </c>
      <c r="FY45" s="672" t="s">
        <v>446</v>
      </c>
      <c r="FZ45" s="671" t="s">
        <v>431</v>
      </c>
      <c r="GA45" s="672" t="s">
        <v>431</v>
      </c>
      <c r="GB45" s="673">
        <v>0</v>
      </c>
      <c r="GC45" s="673">
        <v>7298845</v>
      </c>
      <c r="GD45" s="673">
        <v>33226521</v>
      </c>
      <c r="GE45" s="296">
        <f t="shared" si="36"/>
        <v>0</v>
      </c>
      <c r="GF45" s="296">
        <f t="shared" si="37"/>
        <v>7298.8450000000003</v>
      </c>
      <c r="GG45" s="296">
        <f t="shared" si="38"/>
        <v>33226.521000000001</v>
      </c>
      <c r="GR45" t="s">
        <v>445</v>
      </c>
      <c r="GS45" t="s">
        <v>446</v>
      </c>
      <c r="GT45" t="s">
        <v>431</v>
      </c>
      <c r="GU45" t="s">
        <v>431</v>
      </c>
      <c r="GV45" s="96">
        <v>0</v>
      </c>
      <c r="GW45" s="96">
        <v>92602393</v>
      </c>
      <c r="GX45" s="96">
        <v>34418054</v>
      </c>
      <c r="GY45" s="96">
        <f t="shared" si="40"/>
        <v>0</v>
      </c>
      <c r="GZ45" s="96">
        <f t="shared" si="41"/>
        <v>92602.392999999996</v>
      </c>
      <c r="HA45" s="96">
        <f t="shared" si="42"/>
        <v>34418.053999999996</v>
      </c>
      <c r="HK45" s="552" t="s">
        <v>445</v>
      </c>
      <c r="HL45" s="552" t="s">
        <v>446</v>
      </c>
      <c r="HM45" s="552" t="s">
        <v>431</v>
      </c>
      <c r="HN45" s="552" t="s">
        <v>431</v>
      </c>
      <c r="HO45" s="560">
        <v>395587000</v>
      </c>
      <c r="HP45" s="560">
        <v>0</v>
      </c>
      <c r="HQ45" s="560">
        <v>0</v>
      </c>
      <c r="HR45" s="748">
        <f t="shared" si="44"/>
        <v>395587</v>
      </c>
      <c r="HS45" s="748">
        <f t="shared" si="45"/>
        <v>0</v>
      </c>
      <c r="HT45" s="748">
        <f t="shared" si="46"/>
        <v>0</v>
      </c>
    </row>
    <row r="46" spans="1:228" x14ac:dyDescent="0.25">
      <c r="BI46" s="671" t="s">
        <v>436</v>
      </c>
      <c r="BJ46" s="672" t="s">
        <v>127</v>
      </c>
      <c r="BK46" s="671" t="s">
        <v>431</v>
      </c>
      <c r="BL46" s="672" t="s">
        <v>431</v>
      </c>
      <c r="BM46" s="673">
        <v>0</v>
      </c>
      <c r="BN46" s="673">
        <v>696449256</v>
      </c>
      <c r="BO46" s="673">
        <v>696449256</v>
      </c>
      <c r="BP46" s="96">
        <f t="shared" si="20"/>
        <v>0</v>
      </c>
      <c r="BQ46" s="96">
        <f t="shared" si="21"/>
        <v>720824.97996000003</v>
      </c>
      <c r="BR46" s="96">
        <f t="shared" si="22"/>
        <v>720824.97996000003</v>
      </c>
      <c r="CB46" s="672" t="s">
        <v>626</v>
      </c>
      <c r="CC46" s="672" t="s">
        <v>627</v>
      </c>
      <c r="CD46" s="672" t="s">
        <v>431</v>
      </c>
      <c r="CE46" s="672" t="s">
        <v>431</v>
      </c>
      <c r="CF46" s="673">
        <v>35000000</v>
      </c>
      <c r="CG46" s="673">
        <v>0</v>
      </c>
      <c r="CH46" s="673">
        <v>0</v>
      </c>
      <c r="CI46" s="296">
        <f t="shared" si="24"/>
        <v>36225</v>
      </c>
      <c r="CJ46" s="296">
        <f t="shared" si="25"/>
        <v>0</v>
      </c>
      <c r="CK46" s="296">
        <f t="shared" si="26"/>
        <v>0</v>
      </c>
      <c r="CV46" t="s">
        <v>511</v>
      </c>
      <c r="CW46" t="s">
        <v>514</v>
      </c>
      <c r="CX46" t="s">
        <v>431</v>
      </c>
      <c r="CY46" t="s">
        <v>431</v>
      </c>
      <c r="CZ46" s="96">
        <v>0</v>
      </c>
      <c r="DA46" s="96">
        <v>6750000</v>
      </c>
      <c r="DB46" s="96">
        <v>0</v>
      </c>
      <c r="DC46" s="96">
        <f t="shared" si="28"/>
        <v>0</v>
      </c>
      <c r="DD46" s="96">
        <f t="shared" si="29"/>
        <v>6986.2499999999991</v>
      </c>
      <c r="DE46" s="96">
        <f t="shared" si="30"/>
        <v>0</v>
      </c>
      <c r="DO46" s="593" t="s">
        <v>511</v>
      </c>
      <c r="DP46" s="594" t="s">
        <v>514</v>
      </c>
      <c r="DQ46" s="594" t="s">
        <v>431</v>
      </c>
      <c r="DR46" s="594" t="s">
        <v>431</v>
      </c>
      <c r="DS46" s="676">
        <v>0</v>
      </c>
      <c r="DT46" s="676">
        <v>6750000</v>
      </c>
      <c r="DU46" s="676">
        <v>0</v>
      </c>
      <c r="DV46" s="96">
        <f t="shared" si="47"/>
        <v>0</v>
      </c>
      <c r="DW46" s="96">
        <f t="shared" si="48"/>
        <v>6750</v>
      </c>
      <c r="DX46" s="96">
        <f t="shared" si="49"/>
        <v>0</v>
      </c>
      <c r="EI46" s="672" t="s">
        <v>447</v>
      </c>
      <c r="EJ46" s="672" t="s">
        <v>448</v>
      </c>
      <c r="EK46" s="671" t="s">
        <v>431</v>
      </c>
      <c r="EL46" s="672" t="s">
        <v>431</v>
      </c>
      <c r="EM46" s="673">
        <v>300292000</v>
      </c>
      <c r="EN46" s="673">
        <v>0</v>
      </c>
      <c r="EO46" s="673">
        <v>0</v>
      </c>
      <c r="EP46" s="296">
        <f t="shared" si="50"/>
        <v>300292</v>
      </c>
      <c r="EQ46" s="296">
        <f t="shared" si="51"/>
        <v>0</v>
      </c>
      <c r="ER46" s="296">
        <f t="shared" si="52"/>
        <v>0</v>
      </c>
      <c r="FD46" s="671" t="s">
        <v>447</v>
      </c>
      <c r="FE46" s="671" t="s">
        <v>448</v>
      </c>
      <c r="FF46" s="671" t="s">
        <v>431</v>
      </c>
      <c r="FG46" s="671" t="s">
        <v>431</v>
      </c>
      <c r="FH46" s="672" t="s">
        <v>418</v>
      </c>
      <c r="FI46" s="673">
        <v>300292000</v>
      </c>
      <c r="FJ46" s="673">
        <v>0</v>
      </c>
      <c r="FK46" s="673">
        <v>0</v>
      </c>
      <c r="FL46" s="96">
        <f t="shared" si="32"/>
        <v>300292</v>
      </c>
      <c r="FM46" s="96">
        <f t="shared" si="33"/>
        <v>0</v>
      </c>
      <c r="FN46" s="96">
        <f t="shared" si="34"/>
        <v>0</v>
      </c>
      <c r="FX46" s="671" t="s">
        <v>447</v>
      </c>
      <c r="FY46" s="672" t="s">
        <v>448</v>
      </c>
      <c r="FZ46" s="671" t="s">
        <v>431</v>
      </c>
      <c r="GA46" s="672" t="s">
        <v>431</v>
      </c>
      <c r="GB46" s="673">
        <v>300292000</v>
      </c>
      <c r="GC46" s="673">
        <v>0</v>
      </c>
      <c r="GD46" s="673">
        <v>0</v>
      </c>
      <c r="GE46" s="296">
        <f t="shared" si="36"/>
        <v>300292</v>
      </c>
      <c r="GF46" s="296">
        <f t="shared" si="37"/>
        <v>0</v>
      </c>
      <c r="GG46" s="296">
        <f t="shared" si="38"/>
        <v>0</v>
      </c>
      <c r="GR46" t="s">
        <v>447</v>
      </c>
      <c r="GS46" t="s">
        <v>448</v>
      </c>
      <c r="GT46" t="s">
        <v>431</v>
      </c>
      <c r="GU46" t="s">
        <v>431</v>
      </c>
      <c r="GV46" s="96">
        <v>300292000</v>
      </c>
      <c r="GW46" s="96">
        <v>0</v>
      </c>
      <c r="GX46" s="96">
        <v>0</v>
      </c>
      <c r="GY46" s="96">
        <f t="shared" si="40"/>
        <v>300292</v>
      </c>
      <c r="GZ46" s="96">
        <f t="shared" si="41"/>
        <v>0</v>
      </c>
      <c r="HA46" s="96">
        <f t="shared" si="42"/>
        <v>0</v>
      </c>
      <c r="HK46" s="552" t="s">
        <v>445</v>
      </c>
      <c r="HL46" s="552" t="s">
        <v>446</v>
      </c>
      <c r="HM46" s="552" t="s">
        <v>431</v>
      </c>
      <c r="HN46" s="552" t="s">
        <v>431</v>
      </c>
      <c r="HO46" s="560">
        <v>0</v>
      </c>
      <c r="HP46" s="560">
        <v>294235544</v>
      </c>
      <c r="HQ46" s="560">
        <v>274840763</v>
      </c>
      <c r="HR46" s="748">
        <f t="shared" si="44"/>
        <v>0</v>
      </c>
      <c r="HS46" s="748">
        <f t="shared" si="45"/>
        <v>294235.54399999999</v>
      </c>
      <c r="HT46" s="748">
        <f t="shared" si="46"/>
        <v>274840.76299999998</v>
      </c>
    </row>
    <row r="47" spans="1:228" x14ac:dyDescent="0.25">
      <c r="CB47" s="672" t="s">
        <v>628</v>
      </c>
      <c r="CC47" s="672" t="s">
        <v>629</v>
      </c>
      <c r="CD47" s="672" t="s">
        <v>431</v>
      </c>
      <c r="CE47" s="672" t="s">
        <v>431</v>
      </c>
      <c r="CF47" s="673">
        <v>50000000</v>
      </c>
      <c r="CG47" s="673">
        <v>0</v>
      </c>
      <c r="CH47" s="673">
        <v>0</v>
      </c>
      <c r="CI47" s="296">
        <f t="shared" si="24"/>
        <v>51749.999999999993</v>
      </c>
      <c r="CJ47" s="296">
        <f t="shared" si="25"/>
        <v>0</v>
      </c>
      <c r="CK47" s="296">
        <f t="shared" si="26"/>
        <v>0</v>
      </c>
      <c r="CV47" t="s">
        <v>626</v>
      </c>
      <c r="CW47" t="s">
        <v>627</v>
      </c>
      <c r="CX47" t="s">
        <v>431</v>
      </c>
      <c r="CY47" t="s">
        <v>431</v>
      </c>
      <c r="CZ47" s="96">
        <v>35000000</v>
      </c>
      <c r="DA47" s="96">
        <v>0</v>
      </c>
      <c r="DB47" s="96">
        <v>0</v>
      </c>
      <c r="DC47" s="96">
        <f t="shared" si="28"/>
        <v>36225</v>
      </c>
      <c r="DD47" s="96">
        <f t="shared" si="29"/>
        <v>0</v>
      </c>
      <c r="DE47" s="96">
        <f t="shared" si="30"/>
        <v>0</v>
      </c>
      <c r="DO47" s="593" t="s">
        <v>626</v>
      </c>
      <c r="DP47" s="594" t="s">
        <v>627</v>
      </c>
      <c r="DQ47" s="594" t="s">
        <v>431</v>
      </c>
      <c r="DR47" s="594" t="s">
        <v>431</v>
      </c>
      <c r="DS47" s="676">
        <v>35000000</v>
      </c>
      <c r="DT47" s="676">
        <v>0</v>
      </c>
      <c r="DU47" s="676">
        <v>0</v>
      </c>
      <c r="DV47" s="96">
        <f t="shared" si="47"/>
        <v>35000</v>
      </c>
      <c r="DW47" s="96">
        <f t="shared" si="48"/>
        <v>0</v>
      </c>
      <c r="DX47" s="96">
        <f t="shared" si="49"/>
        <v>0</v>
      </c>
      <c r="EI47" s="672" t="s">
        <v>447</v>
      </c>
      <c r="EJ47" s="672" t="s">
        <v>448</v>
      </c>
      <c r="EK47" s="671" t="s">
        <v>431</v>
      </c>
      <c r="EL47" s="672" t="s">
        <v>431</v>
      </c>
      <c r="EM47" s="673">
        <v>0</v>
      </c>
      <c r="EN47" s="673">
        <v>210609461</v>
      </c>
      <c r="EO47" s="673">
        <v>113393887</v>
      </c>
      <c r="EP47" s="296">
        <f t="shared" si="50"/>
        <v>0</v>
      </c>
      <c r="EQ47" s="296">
        <f t="shared" si="51"/>
        <v>210609.46100000001</v>
      </c>
      <c r="ER47" s="296">
        <f t="shared" si="52"/>
        <v>113393.887</v>
      </c>
      <c r="FD47" s="671" t="s">
        <v>447</v>
      </c>
      <c r="FE47" s="671" t="s">
        <v>448</v>
      </c>
      <c r="FF47" s="671" t="s">
        <v>431</v>
      </c>
      <c r="FG47" s="671" t="s">
        <v>431</v>
      </c>
      <c r="FH47" s="672" t="s">
        <v>418</v>
      </c>
      <c r="FI47" s="673">
        <v>0</v>
      </c>
      <c r="FJ47" s="673">
        <v>210609461</v>
      </c>
      <c r="FK47" s="673">
        <v>144468738</v>
      </c>
      <c r="FL47" s="96">
        <f t="shared" si="32"/>
        <v>0</v>
      </c>
      <c r="FM47" s="96">
        <f t="shared" si="33"/>
        <v>210609.46100000001</v>
      </c>
      <c r="FN47" s="96">
        <f t="shared" si="34"/>
        <v>144468.73800000001</v>
      </c>
      <c r="FX47" s="671" t="s">
        <v>447</v>
      </c>
      <c r="FY47" s="672" t="s">
        <v>448</v>
      </c>
      <c r="FZ47" s="671" t="s">
        <v>431</v>
      </c>
      <c r="GA47" s="672" t="s">
        <v>431</v>
      </c>
      <c r="GB47" s="673">
        <v>0</v>
      </c>
      <c r="GC47" s="673">
        <v>160565577</v>
      </c>
      <c r="GD47" s="673">
        <v>214025892</v>
      </c>
      <c r="GE47" s="296">
        <f t="shared" si="36"/>
        <v>0</v>
      </c>
      <c r="GF47" s="296">
        <f t="shared" si="37"/>
        <v>160565.57699999999</v>
      </c>
      <c r="GG47" s="296">
        <f t="shared" si="38"/>
        <v>214025.89199999999</v>
      </c>
      <c r="GR47" t="s">
        <v>447</v>
      </c>
      <c r="GS47" t="s">
        <v>448</v>
      </c>
      <c r="GT47" t="s">
        <v>431</v>
      </c>
      <c r="GU47" t="s">
        <v>431</v>
      </c>
      <c r="GV47" s="96">
        <v>0</v>
      </c>
      <c r="GW47" s="96">
        <v>269504404</v>
      </c>
      <c r="GX47" s="96">
        <v>169532008</v>
      </c>
      <c r="GY47" s="96">
        <f t="shared" si="40"/>
        <v>0</v>
      </c>
      <c r="GZ47" s="96">
        <f t="shared" si="41"/>
        <v>269504.40399999998</v>
      </c>
      <c r="HA47" s="96">
        <f t="shared" si="42"/>
        <v>169532.008</v>
      </c>
      <c r="HK47" s="552" t="s">
        <v>447</v>
      </c>
      <c r="HL47" s="552" t="s">
        <v>448</v>
      </c>
      <c r="HM47" s="552" t="s">
        <v>431</v>
      </c>
      <c r="HN47" s="552" t="s">
        <v>431</v>
      </c>
      <c r="HO47" s="560">
        <v>282000000</v>
      </c>
      <c r="HP47" s="560">
        <v>0</v>
      </c>
      <c r="HQ47" s="560">
        <v>0</v>
      </c>
      <c r="HR47" s="748">
        <f t="shared" si="44"/>
        <v>282000</v>
      </c>
      <c r="HS47" s="748">
        <f t="shared" si="45"/>
        <v>0</v>
      </c>
      <c r="HT47" s="748">
        <f t="shared" si="46"/>
        <v>0</v>
      </c>
    </row>
    <row r="48" spans="1:228" x14ac:dyDescent="0.25">
      <c r="CB48" s="672" t="s">
        <v>436</v>
      </c>
      <c r="CC48" s="672" t="s">
        <v>127</v>
      </c>
      <c r="CD48" s="672" t="s">
        <v>431</v>
      </c>
      <c r="CE48" s="672" t="s">
        <v>431</v>
      </c>
      <c r="CF48" s="673">
        <v>696450000</v>
      </c>
      <c r="CG48" s="673">
        <v>0</v>
      </c>
      <c r="CH48" s="673">
        <v>0</v>
      </c>
      <c r="CI48" s="296">
        <f t="shared" si="24"/>
        <v>720825.75</v>
      </c>
      <c r="CJ48" s="296">
        <f t="shared" si="25"/>
        <v>0</v>
      </c>
      <c r="CK48" s="296">
        <f t="shared" si="26"/>
        <v>0</v>
      </c>
      <c r="CV48" t="s">
        <v>628</v>
      </c>
      <c r="CW48" t="s">
        <v>629</v>
      </c>
      <c r="CX48" t="s">
        <v>431</v>
      </c>
      <c r="CY48" t="s">
        <v>431</v>
      </c>
      <c r="CZ48" s="96">
        <v>50000000</v>
      </c>
      <c r="DA48" s="96">
        <v>0</v>
      </c>
      <c r="DB48" s="96">
        <v>0</v>
      </c>
      <c r="DC48" s="96">
        <f t="shared" si="28"/>
        <v>51749.999999999993</v>
      </c>
      <c r="DD48" s="96">
        <f t="shared" si="29"/>
        <v>0</v>
      </c>
      <c r="DE48" s="96">
        <f t="shared" si="30"/>
        <v>0</v>
      </c>
      <c r="DO48" s="593" t="s">
        <v>626</v>
      </c>
      <c r="DP48" s="594" t="s">
        <v>627</v>
      </c>
      <c r="DQ48" s="594" t="s">
        <v>431</v>
      </c>
      <c r="DR48" s="594" t="s">
        <v>431</v>
      </c>
      <c r="DS48" s="676">
        <v>0</v>
      </c>
      <c r="DT48" s="676">
        <v>28350000</v>
      </c>
      <c r="DU48" s="676">
        <v>0</v>
      </c>
      <c r="DV48" s="96">
        <f t="shared" si="47"/>
        <v>0</v>
      </c>
      <c r="DW48" s="96">
        <f t="shared" si="48"/>
        <v>28350</v>
      </c>
      <c r="DX48" s="96">
        <f t="shared" si="49"/>
        <v>0</v>
      </c>
      <c r="EI48" s="672" t="s">
        <v>511</v>
      </c>
      <c r="EJ48" s="672" t="s">
        <v>514</v>
      </c>
      <c r="EK48" s="671" t="s">
        <v>431</v>
      </c>
      <c r="EL48" s="672" t="s">
        <v>431</v>
      </c>
      <c r="EM48" s="673">
        <v>278933000</v>
      </c>
      <c r="EN48" s="673">
        <v>0</v>
      </c>
      <c r="EO48" s="673">
        <v>0</v>
      </c>
      <c r="EP48" s="296">
        <f t="shared" si="50"/>
        <v>278933</v>
      </c>
      <c r="EQ48" s="296">
        <f t="shared" si="51"/>
        <v>0</v>
      </c>
      <c r="ER48" s="296">
        <f t="shared" si="52"/>
        <v>0</v>
      </c>
      <c r="FD48" s="671" t="s">
        <v>511</v>
      </c>
      <c r="FE48" s="671" t="s">
        <v>514</v>
      </c>
      <c r="FF48" s="671" t="s">
        <v>431</v>
      </c>
      <c r="FG48" s="671" t="s">
        <v>431</v>
      </c>
      <c r="FH48" s="672" t="s">
        <v>418</v>
      </c>
      <c r="FI48" s="673">
        <v>278933000</v>
      </c>
      <c r="FJ48" s="673">
        <v>0</v>
      </c>
      <c r="FK48" s="673">
        <v>0</v>
      </c>
      <c r="FL48" s="96">
        <f t="shared" si="32"/>
        <v>278933</v>
      </c>
      <c r="FM48" s="96">
        <f t="shared" si="33"/>
        <v>0</v>
      </c>
      <c r="FN48" s="96">
        <f t="shared" si="34"/>
        <v>0</v>
      </c>
      <c r="FX48" s="671" t="s">
        <v>511</v>
      </c>
      <c r="FY48" s="672" t="s">
        <v>514</v>
      </c>
      <c r="FZ48" s="671" t="s">
        <v>431</v>
      </c>
      <c r="GA48" s="672" t="s">
        <v>431</v>
      </c>
      <c r="GB48" s="673">
        <v>278933000</v>
      </c>
      <c r="GC48" s="673">
        <v>0</v>
      </c>
      <c r="GD48" s="673">
        <v>0</v>
      </c>
      <c r="GE48" s="296">
        <f t="shared" si="36"/>
        <v>278933</v>
      </c>
      <c r="GF48" s="296">
        <f t="shared" si="37"/>
        <v>0</v>
      </c>
      <c r="GG48" s="296">
        <f t="shared" si="38"/>
        <v>0</v>
      </c>
      <c r="GR48" t="s">
        <v>511</v>
      </c>
      <c r="GS48" t="s">
        <v>514</v>
      </c>
      <c r="GT48" t="s">
        <v>431</v>
      </c>
      <c r="GU48" t="s">
        <v>431</v>
      </c>
      <c r="GV48" s="96">
        <v>278933000</v>
      </c>
      <c r="GW48" s="96">
        <v>0</v>
      </c>
      <c r="GX48" s="96">
        <v>0</v>
      </c>
      <c r="GY48" s="96">
        <f t="shared" si="40"/>
        <v>278933</v>
      </c>
      <c r="GZ48" s="96">
        <f t="shared" si="41"/>
        <v>0</v>
      </c>
      <c r="HA48" s="96">
        <f t="shared" si="42"/>
        <v>0</v>
      </c>
      <c r="HK48" s="552" t="s">
        <v>447</v>
      </c>
      <c r="HL48" s="552" t="s">
        <v>448</v>
      </c>
      <c r="HM48" s="552" t="s">
        <v>431</v>
      </c>
      <c r="HN48" s="552" t="s">
        <v>431</v>
      </c>
      <c r="HO48" s="560">
        <v>0</v>
      </c>
      <c r="HP48" s="560">
        <v>234725382</v>
      </c>
      <c r="HQ48" s="560">
        <v>218134199</v>
      </c>
      <c r="HR48" s="748">
        <f t="shared" si="44"/>
        <v>0</v>
      </c>
      <c r="HS48" s="748">
        <f t="shared" si="45"/>
        <v>234725.38200000001</v>
      </c>
      <c r="HT48" s="748">
        <f t="shared" si="46"/>
        <v>218134.19899999999</v>
      </c>
    </row>
    <row r="49" spans="80:228" x14ac:dyDescent="0.25">
      <c r="CB49" s="672" t="s">
        <v>436</v>
      </c>
      <c r="CC49" s="672" t="s">
        <v>127</v>
      </c>
      <c r="CD49" s="672" t="s">
        <v>431</v>
      </c>
      <c r="CE49" s="672" t="s">
        <v>431</v>
      </c>
      <c r="CF49" s="673">
        <v>0</v>
      </c>
      <c r="CG49" s="673">
        <v>696449256</v>
      </c>
      <c r="CH49" s="673">
        <v>696449256</v>
      </c>
      <c r="CI49" s="296">
        <f t="shared" si="24"/>
        <v>0</v>
      </c>
      <c r="CJ49" s="296">
        <f t="shared" si="25"/>
        <v>720824.97996000003</v>
      </c>
      <c r="CK49" s="296">
        <f t="shared" si="26"/>
        <v>720824.97996000003</v>
      </c>
      <c r="CV49" t="s">
        <v>436</v>
      </c>
      <c r="CW49" t="s">
        <v>127</v>
      </c>
      <c r="CX49" t="s">
        <v>431</v>
      </c>
      <c r="CY49" t="s">
        <v>431</v>
      </c>
      <c r="CZ49" s="96">
        <v>696450000</v>
      </c>
      <c r="DA49" s="96">
        <v>0</v>
      </c>
      <c r="DB49" s="96">
        <v>0</v>
      </c>
      <c r="DC49" s="96">
        <f t="shared" si="28"/>
        <v>720825.75</v>
      </c>
      <c r="DD49" s="96">
        <f t="shared" si="29"/>
        <v>0</v>
      </c>
      <c r="DE49" s="96">
        <f t="shared" si="30"/>
        <v>0</v>
      </c>
      <c r="DO49" s="593" t="s">
        <v>628</v>
      </c>
      <c r="DP49" s="594" t="s">
        <v>629</v>
      </c>
      <c r="DQ49" s="594" t="s">
        <v>431</v>
      </c>
      <c r="DR49" s="594" t="s">
        <v>431</v>
      </c>
      <c r="DS49" s="676">
        <v>50000000</v>
      </c>
      <c r="DT49" s="676">
        <v>0</v>
      </c>
      <c r="DU49" s="676">
        <v>0</v>
      </c>
      <c r="DV49" s="96">
        <f t="shared" si="47"/>
        <v>50000</v>
      </c>
      <c r="DW49" s="96">
        <f t="shared" si="48"/>
        <v>0</v>
      </c>
      <c r="DX49" s="96">
        <f t="shared" si="49"/>
        <v>0</v>
      </c>
      <c r="EI49" s="672" t="s">
        <v>511</v>
      </c>
      <c r="EJ49" s="672" t="s">
        <v>514</v>
      </c>
      <c r="EK49" s="671" t="s">
        <v>431</v>
      </c>
      <c r="EL49" s="672" t="s">
        <v>431</v>
      </c>
      <c r="EM49" s="673">
        <v>0</v>
      </c>
      <c r="EN49" s="673">
        <v>113400623</v>
      </c>
      <c r="EO49" s="673">
        <v>0</v>
      </c>
      <c r="EP49" s="296">
        <f t="shared" si="50"/>
        <v>0</v>
      </c>
      <c r="EQ49" s="296">
        <f t="shared" si="51"/>
        <v>113400.62300000001</v>
      </c>
      <c r="ER49" s="296">
        <f t="shared" si="52"/>
        <v>0</v>
      </c>
      <c r="FD49" s="671" t="s">
        <v>511</v>
      </c>
      <c r="FE49" s="671" t="s">
        <v>514</v>
      </c>
      <c r="FF49" s="671" t="s">
        <v>431</v>
      </c>
      <c r="FG49" s="671" t="s">
        <v>431</v>
      </c>
      <c r="FH49" s="672" t="s">
        <v>418</v>
      </c>
      <c r="FI49" s="673">
        <v>0</v>
      </c>
      <c r="FJ49" s="673">
        <v>113400623</v>
      </c>
      <c r="FK49" s="673">
        <v>43011212</v>
      </c>
      <c r="FL49" s="96">
        <f t="shared" si="32"/>
        <v>0</v>
      </c>
      <c r="FM49" s="96">
        <f t="shared" si="33"/>
        <v>113400.62300000001</v>
      </c>
      <c r="FN49" s="96">
        <f t="shared" si="34"/>
        <v>43011.212</v>
      </c>
      <c r="FX49" s="671" t="s">
        <v>511</v>
      </c>
      <c r="FY49" s="672" t="s">
        <v>514</v>
      </c>
      <c r="FZ49" s="671" t="s">
        <v>431</v>
      </c>
      <c r="GA49" s="672" t="s">
        <v>431</v>
      </c>
      <c r="GB49" s="673">
        <v>0</v>
      </c>
      <c r="GC49" s="673">
        <v>61141818</v>
      </c>
      <c r="GD49" s="673">
        <v>246240083</v>
      </c>
      <c r="GE49" s="296">
        <f t="shared" si="36"/>
        <v>0</v>
      </c>
      <c r="GF49" s="296">
        <f t="shared" si="37"/>
        <v>61141.817999999999</v>
      </c>
      <c r="GG49" s="296">
        <f t="shared" si="38"/>
        <v>246240.08300000001</v>
      </c>
      <c r="GR49" t="s">
        <v>511</v>
      </c>
      <c r="GS49" t="s">
        <v>514</v>
      </c>
      <c r="GT49" t="s">
        <v>431</v>
      </c>
      <c r="GU49" t="s">
        <v>431</v>
      </c>
      <c r="GV49" s="96">
        <v>0</v>
      </c>
      <c r="GW49" s="96">
        <v>246240083</v>
      </c>
      <c r="GX49" s="96">
        <v>193981278</v>
      </c>
      <c r="GY49" s="96">
        <f t="shared" si="40"/>
        <v>0</v>
      </c>
      <c r="GZ49" s="96">
        <f t="shared" si="41"/>
        <v>246240.08300000001</v>
      </c>
      <c r="HA49" s="96">
        <f t="shared" si="42"/>
        <v>193981.27799999999</v>
      </c>
      <c r="HK49" s="552" t="s">
        <v>511</v>
      </c>
      <c r="HL49" s="552" t="s">
        <v>514</v>
      </c>
      <c r="HM49" s="552" t="s">
        <v>431</v>
      </c>
      <c r="HN49" s="552" t="s">
        <v>431</v>
      </c>
      <c r="HO49" s="560">
        <v>277000000</v>
      </c>
      <c r="HP49" s="560">
        <v>0</v>
      </c>
      <c r="HQ49" s="560">
        <v>0</v>
      </c>
      <c r="HR49" s="748">
        <f t="shared" si="44"/>
        <v>277000</v>
      </c>
      <c r="HS49" s="748">
        <f t="shared" si="45"/>
        <v>0</v>
      </c>
      <c r="HT49" s="748">
        <f t="shared" si="46"/>
        <v>0</v>
      </c>
    </row>
    <row r="50" spans="80:228" x14ac:dyDescent="0.25">
      <c r="CV50" t="s">
        <v>436</v>
      </c>
      <c r="CW50" t="s">
        <v>127</v>
      </c>
      <c r="CX50" t="s">
        <v>431</v>
      </c>
      <c r="CY50" t="s">
        <v>431</v>
      </c>
      <c r="CZ50" s="96">
        <v>0</v>
      </c>
      <c r="DA50" s="96">
        <v>696449256</v>
      </c>
      <c r="DB50" s="96">
        <v>696449256</v>
      </c>
      <c r="DC50" s="96">
        <f t="shared" si="28"/>
        <v>0</v>
      </c>
      <c r="DD50" s="96">
        <f t="shared" si="29"/>
        <v>720824.97996000003</v>
      </c>
      <c r="DE50" s="96">
        <f t="shared" si="30"/>
        <v>720824.97996000003</v>
      </c>
      <c r="DO50" s="593" t="s">
        <v>436</v>
      </c>
      <c r="DP50" s="594" t="s">
        <v>127</v>
      </c>
      <c r="DQ50" s="594" t="s">
        <v>431</v>
      </c>
      <c r="DR50" s="594" t="s">
        <v>431</v>
      </c>
      <c r="DS50" s="676">
        <v>696450000</v>
      </c>
      <c r="DT50" s="676">
        <v>0</v>
      </c>
      <c r="DU50" s="676">
        <v>0</v>
      </c>
      <c r="DV50" s="96">
        <f t="shared" si="47"/>
        <v>696450</v>
      </c>
      <c r="DW50" s="96">
        <f t="shared" si="48"/>
        <v>0</v>
      </c>
      <c r="DX50" s="96">
        <f t="shared" si="49"/>
        <v>0</v>
      </c>
      <c r="EI50" s="672" t="s">
        <v>626</v>
      </c>
      <c r="EJ50" s="672" t="s">
        <v>627</v>
      </c>
      <c r="EK50" s="671" t="s">
        <v>431</v>
      </c>
      <c r="EL50" s="672" t="s">
        <v>431</v>
      </c>
      <c r="EM50" s="673">
        <v>35000000</v>
      </c>
      <c r="EN50" s="673">
        <v>0</v>
      </c>
      <c r="EO50" s="673">
        <v>0</v>
      </c>
      <c r="EP50" s="296">
        <f t="shared" si="50"/>
        <v>35000</v>
      </c>
      <c r="EQ50" s="296">
        <f t="shared" si="51"/>
        <v>0</v>
      </c>
      <c r="ER50" s="296">
        <f t="shared" si="52"/>
        <v>0</v>
      </c>
      <c r="FD50" s="671" t="s">
        <v>626</v>
      </c>
      <c r="FE50" s="671" t="s">
        <v>627</v>
      </c>
      <c r="FF50" s="671" t="s">
        <v>431</v>
      </c>
      <c r="FG50" s="671" t="s">
        <v>431</v>
      </c>
      <c r="FH50" s="672" t="s">
        <v>418</v>
      </c>
      <c r="FI50" s="673">
        <v>35000000</v>
      </c>
      <c r="FJ50" s="673">
        <v>0</v>
      </c>
      <c r="FK50" s="673">
        <v>0</v>
      </c>
      <c r="FL50" s="96">
        <f t="shared" si="32"/>
        <v>35000</v>
      </c>
      <c r="FM50" s="96">
        <f t="shared" si="33"/>
        <v>0</v>
      </c>
      <c r="FN50" s="96">
        <f t="shared" si="34"/>
        <v>0</v>
      </c>
      <c r="FX50" s="671" t="s">
        <v>626</v>
      </c>
      <c r="FY50" s="672" t="s">
        <v>627</v>
      </c>
      <c r="FZ50" s="671" t="s">
        <v>431</v>
      </c>
      <c r="GA50" s="672" t="s">
        <v>431</v>
      </c>
      <c r="GB50" s="673">
        <v>35000000</v>
      </c>
      <c r="GC50" s="673">
        <v>0</v>
      </c>
      <c r="GD50" s="673">
        <v>0</v>
      </c>
      <c r="GE50" s="296">
        <f t="shared" si="36"/>
        <v>35000</v>
      </c>
      <c r="GF50" s="296">
        <f t="shared" si="37"/>
        <v>0</v>
      </c>
      <c r="GG50" s="296">
        <f t="shared" si="38"/>
        <v>0</v>
      </c>
      <c r="GR50" t="s">
        <v>626</v>
      </c>
      <c r="GS50" t="s">
        <v>627</v>
      </c>
      <c r="GT50" t="s">
        <v>431</v>
      </c>
      <c r="GU50" t="s">
        <v>431</v>
      </c>
      <c r="GV50" s="96">
        <v>35000000</v>
      </c>
      <c r="GW50" s="96">
        <v>0</v>
      </c>
      <c r="GX50" s="96">
        <v>0</v>
      </c>
      <c r="GY50" s="96">
        <f t="shared" si="40"/>
        <v>35000</v>
      </c>
      <c r="GZ50" s="96">
        <f t="shared" si="41"/>
        <v>0</v>
      </c>
      <c r="HA50" s="96">
        <f t="shared" si="42"/>
        <v>0</v>
      </c>
      <c r="HK50" s="552" t="s">
        <v>511</v>
      </c>
      <c r="HL50" s="552" t="s">
        <v>514</v>
      </c>
      <c r="HM50" s="552" t="s">
        <v>431</v>
      </c>
      <c r="HN50" s="552" t="s">
        <v>431</v>
      </c>
      <c r="HO50" s="560">
        <v>0</v>
      </c>
      <c r="HP50" s="560">
        <v>273240082</v>
      </c>
      <c r="HQ50" s="560">
        <v>273240082</v>
      </c>
      <c r="HR50" s="748">
        <f t="shared" si="44"/>
        <v>0</v>
      </c>
      <c r="HS50" s="748">
        <f t="shared" si="45"/>
        <v>273240.08199999999</v>
      </c>
      <c r="HT50" s="748">
        <f t="shared" si="46"/>
        <v>273240.08199999999</v>
      </c>
    </row>
    <row r="51" spans="80:228" x14ac:dyDescent="0.25">
      <c r="DO51" s="593" t="s">
        <v>436</v>
      </c>
      <c r="DP51" s="594" t="s">
        <v>127</v>
      </c>
      <c r="DQ51" s="594" t="s">
        <v>431</v>
      </c>
      <c r="DR51" s="594" t="s">
        <v>431</v>
      </c>
      <c r="DS51" s="676">
        <v>0</v>
      </c>
      <c r="DT51" s="676">
        <v>696449256</v>
      </c>
      <c r="DU51" s="676">
        <v>696449256</v>
      </c>
      <c r="DV51" s="96">
        <f t="shared" si="47"/>
        <v>0</v>
      </c>
      <c r="DW51" s="96">
        <f t="shared" si="48"/>
        <v>696449.25600000005</v>
      </c>
      <c r="DX51" s="96">
        <f t="shared" si="49"/>
        <v>696449.25600000005</v>
      </c>
      <c r="EI51" s="672" t="s">
        <v>626</v>
      </c>
      <c r="EJ51" s="672" t="s">
        <v>627</v>
      </c>
      <c r="EK51" s="671" t="s">
        <v>431</v>
      </c>
      <c r="EL51" s="672" t="s">
        <v>431</v>
      </c>
      <c r="EM51" s="673">
        <v>0</v>
      </c>
      <c r="EN51" s="673">
        <v>0</v>
      </c>
      <c r="EO51" s="673">
        <v>0</v>
      </c>
      <c r="EP51" s="296">
        <f t="shared" si="50"/>
        <v>0</v>
      </c>
      <c r="EQ51" s="296">
        <f t="shared" si="51"/>
        <v>0</v>
      </c>
      <c r="ER51" s="296">
        <f t="shared" si="52"/>
        <v>0</v>
      </c>
      <c r="FD51" s="671" t="s">
        <v>626</v>
      </c>
      <c r="FE51" s="671" t="s">
        <v>627</v>
      </c>
      <c r="FF51" s="671" t="s">
        <v>431</v>
      </c>
      <c r="FG51" s="671" t="s">
        <v>431</v>
      </c>
      <c r="FH51" s="672" t="s">
        <v>418</v>
      </c>
      <c r="FI51" s="673">
        <v>0</v>
      </c>
      <c r="FJ51" s="673">
        <v>0</v>
      </c>
      <c r="FK51" s="673">
        <v>0</v>
      </c>
      <c r="FL51" s="96">
        <f t="shared" si="32"/>
        <v>0</v>
      </c>
      <c r="FM51" s="96">
        <f t="shared" si="33"/>
        <v>0</v>
      </c>
      <c r="FN51" s="96">
        <f t="shared" si="34"/>
        <v>0</v>
      </c>
      <c r="FX51" s="671" t="s">
        <v>626</v>
      </c>
      <c r="FY51" s="672" t="s">
        <v>627</v>
      </c>
      <c r="FZ51" s="671" t="s">
        <v>431</v>
      </c>
      <c r="GA51" s="672" t="s">
        <v>431</v>
      </c>
      <c r="GB51" s="673">
        <v>0</v>
      </c>
      <c r="GC51" s="673">
        <v>0</v>
      </c>
      <c r="GD51" s="673">
        <v>0</v>
      </c>
      <c r="GE51" s="296">
        <f t="shared" si="36"/>
        <v>0</v>
      </c>
      <c r="GF51" s="296">
        <f t="shared" si="37"/>
        <v>0</v>
      </c>
      <c r="GG51" s="296">
        <f t="shared" si="38"/>
        <v>0</v>
      </c>
      <c r="GR51" t="s">
        <v>626</v>
      </c>
      <c r="GS51" t="s">
        <v>627</v>
      </c>
      <c r="GT51" t="s">
        <v>431</v>
      </c>
      <c r="GU51" t="s">
        <v>431</v>
      </c>
      <c r="GV51" s="96">
        <v>0</v>
      </c>
      <c r="GW51" s="96">
        <v>0</v>
      </c>
      <c r="GX51" s="96">
        <v>0</v>
      </c>
      <c r="GY51" s="96">
        <f t="shared" si="40"/>
        <v>0</v>
      </c>
      <c r="GZ51" s="96">
        <f t="shared" si="41"/>
        <v>0</v>
      </c>
      <c r="HA51" s="96">
        <f t="shared" si="42"/>
        <v>0</v>
      </c>
      <c r="HK51" s="552" t="s">
        <v>626</v>
      </c>
      <c r="HL51" s="552" t="s">
        <v>627</v>
      </c>
      <c r="HM51" s="552" t="s">
        <v>431</v>
      </c>
      <c r="HN51" s="552" t="s">
        <v>431</v>
      </c>
      <c r="HO51" s="560">
        <v>0</v>
      </c>
      <c r="HP51" s="560">
        <v>0</v>
      </c>
      <c r="HQ51" s="560">
        <v>0</v>
      </c>
      <c r="HR51" s="748">
        <f t="shared" si="44"/>
        <v>0</v>
      </c>
      <c r="HS51" s="748">
        <f t="shared" si="45"/>
        <v>0</v>
      </c>
      <c r="HT51" s="748">
        <f t="shared" si="46"/>
        <v>0</v>
      </c>
    </row>
    <row r="52" spans="80:228" x14ac:dyDescent="0.25">
      <c r="EI52" s="672" t="s">
        <v>628</v>
      </c>
      <c r="EJ52" s="672" t="s">
        <v>629</v>
      </c>
      <c r="EK52" s="671" t="s">
        <v>431</v>
      </c>
      <c r="EL52" s="672" t="s">
        <v>431</v>
      </c>
      <c r="EM52" s="673">
        <v>50000000</v>
      </c>
      <c r="EN52" s="673">
        <v>0</v>
      </c>
      <c r="EO52" s="673">
        <v>0</v>
      </c>
      <c r="EP52" s="296">
        <f t="shared" si="50"/>
        <v>50000</v>
      </c>
      <c r="EQ52" s="296">
        <f t="shared" si="51"/>
        <v>0</v>
      </c>
      <c r="ER52" s="296">
        <f t="shared" si="52"/>
        <v>0</v>
      </c>
      <c r="FD52" s="671" t="s">
        <v>628</v>
      </c>
      <c r="FE52" s="671" t="s">
        <v>629</v>
      </c>
      <c r="FF52" s="671" t="s">
        <v>431</v>
      </c>
      <c r="FG52" s="671" t="s">
        <v>431</v>
      </c>
      <c r="FH52" s="672" t="s">
        <v>418</v>
      </c>
      <c r="FI52" s="673">
        <v>50000000</v>
      </c>
      <c r="FJ52" s="673">
        <v>0</v>
      </c>
      <c r="FK52" s="673">
        <v>0</v>
      </c>
      <c r="FL52" s="96">
        <f t="shared" si="32"/>
        <v>50000</v>
      </c>
      <c r="FM52" s="96">
        <f t="shared" si="33"/>
        <v>0</v>
      </c>
      <c r="FN52" s="96">
        <f t="shared" si="34"/>
        <v>0</v>
      </c>
      <c r="FX52" s="671" t="s">
        <v>628</v>
      </c>
      <c r="FY52" s="672" t="s">
        <v>629</v>
      </c>
      <c r="FZ52" s="671" t="s">
        <v>431</v>
      </c>
      <c r="GA52" s="672" t="s">
        <v>431</v>
      </c>
      <c r="GB52" s="673">
        <v>50000000</v>
      </c>
      <c r="GC52" s="673">
        <v>0</v>
      </c>
      <c r="GD52" s="673">
        <v>0</v>
      </c>
      <c r="GE52" s="296">
        <f t="shared" si="36"/>
        <v>50000</v>
      </c>
      <c r="GF52" s="296">
        <f t="shared" si="37"/>
        <v>0</v>
      </c>
      <c r="GG52" s="296">
        <f t="shared" si="38"/>
        <v>0</v>
      </c>
      <c r="GR52" t="s">
        <v>628</v>
      </c>
      <c r="GS52" t="s">
        <v>629</v>
      </c>
      <c r="GT52" t="s">
        <v>431</v>
      </c>
      <c r="GU52" t="s">
        <v>431</v>
      </c>
      <c r="GV52" s="96">
        <v>50000000</v>
      </c>
      <c r="GW52" s="96">
        <v>0</v>
      </c>
      <c r="GX52" s="96">
        <v>0</v>
      </c>
      <c r="GY52" s="96">
        <f t="shared" si="40"/>
        <v>50000</v>
      </c>
      <c r="GZ52" s="96">
        <f t="shared" si="41"/>
        <v>0</v>
      </c>
      <c r="HA52" s="96">
        <f t="shared" si="42"/>
        <v>0</v>
      </c>
      <c r="HK52" s="552" t="s">
        <v>626</v>
      </c>
      <c r="HL52" s="552" t="s">
        <v>627</v>
      </c>
      <c r="HM52" s="552" t="s">
        <v>431</v>
      </c>
      <c r="HN52" s="552" t="s">
        <v>431</v>
      </c>
      <c r="HO52" s="560">
        <v>0</v>
      </c>
      <c r="HP52" s="560">
        <v>0</v>
      </c>
      <c r="HQ52" s="560">
        <v>0</v>
      </c>
      <c r="HR52" s="748">
        <f t="shared" si="44"/>
        <v>0</v>
      </c>
      <c r="HS52" s="748">
        <f t="shared" si="45"/>
        <v>0</v>
      </c>
      <c r="HT52" s="748">
        <f t="shared" si="46"/>
        <v>0</v>
      </c>
    </row>
    <row r="53" spans="80:228" x14ac:dyDescent="0.25">
      <c r="EI53" s="672" t="s">
        <v>436</v>
      </c>
      <c r="EJ53" s="672" t="s">
        <v>127</v>
      </c>
      <c r="EK53" s="671" t="s">
        <v>431</v>
      </c>
      <c r="EL53" s="672" t="s">
        <v>431</v>
      </c>
      <c r="EM53" s="673">
        <v>696450000</v>
      </c>
      <c r="EN53" s="673">
        <v>0</v>
      </c>
      <c r="EO53" s="673">
        <v>0</v>
      </c>
      <c r="EP53" s="296">
        <f t="shared" si="50"/>
        <v>696450</v>
      </c>
      <c r="EQ53" s="296">
        <f t="shared" si="51"/>
        <v>0</v>
      </c>
      <c r="ER53" s="296">
        <f t="shared" si="52"/>
        <v>0</v>
      </c>
      <c r="FD53" s="671" t="s">
        <v>436</v>
      </c>
      <c r="FE53" s="671" t="s">
        <v>127</v>
      </c>
      <c r="FF53" s="671" t="s">
        <v>431</v>
      </c>
      <c r="FG53" s="671" t="s">
        <v>431</v>
      </c>
      <c r="FH53" s="672" t="s">
        <v>418</v>
      </c>
      <c r="FI53" s="673">
        <v>696450000</v>
      </c>
      <c r="FJ53" s="673">
        <v>0</v>
      </c>
      <c r="FK53" s="673">
        <v>0</v>
      </c>
      <c r="FL53" s="96">
        <f t="shared" si="32"/>
        <v>696450</v>
      </c>
      <c r="FM53" s="96">
        <f t="shared" si="33"/>
        <v>0</v>
      </c>
      <c r="FN53" s="96">
        <f t="shared" si="34"/>
        <v>0</v>
      </c>
      <c r="FX53" s="671" t="s">
        <v>436</v>
      </c>
      <c r="FY53" s="672" t="s">
        <v>127</v>
      </c>
      <c r="FZ53" s="671" t="s">
        <v>431</v>
      </c>
      <c r="GA53" s="672" t="s">
        <v>431</v>
      </c>
      <c r="GB53" s="673">
        <v>696450000</v>
      </c>
      <c r="GC53" s="673">
        <v>0</v>
      </c>
      <c r="GD53" s="673">
        <v>0</v>
      </c>
      <c r="GE53" s="296">
        <f t="shared" si="36"/>
        <v>696450</v>
      </c>
      <c r="GF53" s="296">
        <f t="shared" si="37"/>
        <v>0</v>
      </c>
      <c r="GG53" s="296">
        <f t="shared" si="38"/>
        <v>0</v>
      </c>
      <c r="GR53" t="s">
        <v>436</v>
      </c>
      <c r="GS53" t="s">
        <v>127</v>
      </c>
      <c r="GT53" t="s">
        <v>431</v>
      </c>
      <c r="GU53" t="s">
        <v>431</v>
      </c>
      <c r="GV53" s="96">
        <v>696450000</v>
      </c>
      <c r="GW53" s="96">
        <v>0</v>
      </c>
      <c r="GX53" s="96">
        <v>0</v>
      </c>
      <c r="GY53" s="96">
        <f t="shared" si="40"/>
        <v>696450</v>
      </c>
      <c r="GZ53" s="96">
        <f t="shared" si="41"/>
        <v>0</v>
      </c>
      <c r="HA53" s="96">
        <f t="shared" si="42"/>
        <v>0</v>
      </c>
      <c r="HK53" s="552" t="s">
        <v>628</v>
      </c>
      <c r="HL53" s="552" t="s">
        <v>629</v>
      </c>
      <c r="HM53" s="552" t="s">
        <v>431</v>
      </c>
      <c r="HN53" s="552" t="s">
        <v>431</v>
      </c>
      <c r="HO53" s="560">
        <v>0</v>
      </c>
      <c r="HP53" s="560">
        <v>0</v>
      </c>
      <c r="HQ53" s="560">
        <v>0</v>
      </c>
      <c r="HR53" s="748">
        <f t="shared" si="44"/>
        <v>0</v>
      </c>
      <c r="HS53" s="748">
        <f t="shared" si="45"/>
        <v>0</v>
      </c>
      <c r="HT53" s="748">
        <f t="shared" si="46"/>
        <v>0</v>
      </c>
    </row>
    <row r="54" spans="80:228" x14ac:dyDescent="0.25">
      <c r="EI54" s="672" t="s">
        <v>436</v>
      </c>
      <c r="EJ54" s="672" t="s">
        <v>127</v>
      </c>
      <c r="EK54" s="671" t="s">
        <v>431</v>
      </c>
      <c r="EL54" s="672" t="s">
        <v>431</v>
      </c>
      <c r="EM54" s="673">
        <v>0</v>
      </c>
      <c r="EN54" s="673">
        <v>696449256</v>
      </c>
      <c r="EO54" s="673">
        <v>696449256</v>
      </c>
      <c r="EP54" s="296">
        <f t="shared" si="50"/>
        <v>0</v>
      </c>
      <c r="EQ54" s="296">
        <f t="shared" si="51"/>
        <v>696449.25600000005</v>
      </c>
      <c r="ER54" s="296">
        <f t="shared" si="52"/>
        <v>696449.25600000005</v>
      </c>
      <c r="FD54" s="671" t="s">
        <v>436</v>
      </c>
      <c r="FE54" s="671" t="s">
        <v>127</v>
      </c>
      <c r="FF54" s="671" t="s">
        <v>431</v>
      </c>
      <c r="FG54" s="671" t="s">
        <v>431</v>
      </c>
      <c r="FH54" s="672" t="s">
        <v>418</v>
      </c>
      <c r="FI54" s="673">
        <v>0</v>
      </c>
      <c r="FJ54" s="673">
        <v>696449256</v>
      </c>
      <c r="FK54" s="673">
        <v>696449256</v>
      </c>
      <c r="FL54" s="96">
        <f t="shared" si="32"/>
        <v>0</v>
      </c>
      <c r="FM54" s="96">
        <f t="shared" si="33"/>
        <v>696449.25600000005</v>
      </c>
      <c r="FN54" s="96">
        <f t="shared" si="34"/>
        <v>696449.25600000005</v>
      </c>
      <c r="FX54" s="671" t="s">
        <v>436</v>
      </c>
      <c r="FY54" s="672" t="s">
        <v>127</v>
      </c>
      <c r="FZ54" s="671" t="s">
        <v>431</v>
      </c>
      <c r="GA54" s="672" t="s">
        <v>431</v>
      </c>
      <c r="GB54" s="673">
        <v>0</v>
      </c>
      <c r="GC54" s="673">
        <v>696449256</v>
      </c>
      <c r="GD54" s="673">
        <v>696449256</v>
      </c>
      <c r="GE54" s="296">
        <f t="shared" si="36"/>
        <v>0</v>
      </c>
      <c r="GF54" s="296">
        <f t="shared" si="37"/>
        <v>696449.25600000005</v>
      </c>
      <c r="GG54" s="296">
        <f t="shared" si="38"/>
        <v>696449.25600000005</v>
      </c>
      <c r="GR54" t="s">
        <v>436</v>
      </c>
      <c r="GS54" t="s">
        <v>127</v>
      </c>
      <c r="GT54" t="s">
        <v>431</v>
      </c>
      <c r="GU54" t="s">
        <v>431</v>
      </c>
      <c r="GV54" s="96">
        <v>0</v>
      </c>
      <c r="GW54" s="96">
        <v>696449256</v>
      </c>
      <c r="GX54" s="96">
        <v>696449256</v>
      </c>
      <c r="GY54" s="96">
        <f t="shared" si="40"/>
        <v>0</v>
      </c>
      <c r="GZ54" s="96">
        <f t="shared" si="41"/>
        <v>696449.25600000005</v>
      </c>
      <c r="HA54" s="96">
        <f t="shared" si="42"/>
        <v>696449.25600000005</v>
      </c>
      <c r="HK54" s="552" t="s">
        <v>436</v>
      </c>
      <c r="HL54" s="552" t="s">
        <v>127</v>
      </c>
      <c r="HM54" s="552" t="s">
        <v>431</v>
      </c>
      <c r="HN54" s="552" t="s">
        <v>431</v>
      </c>
      <c r="HO54" s="560">
        <v>696450000</v>
      </c>
      <c r="HP54" s="560">
        <v>0</v>
      </c>
      <c r="HQ54" s="560">
        <v>0</v>
      </c>
      <c r="HR54" s="748">
        <f t="shared" si="44"/>
        <v>696450</v>
      </c>
      <c r="HS54" s="748">
        <f t="shared" si="45"/>
        <v>0</v>
      </c>
      <c r="HT54" s="748">
        <f t="shared" si="46"/>
        <v>0</v>
      </c>
    </row>
    <row r="55" spans="80:228" x14ac:dyDescent="0.25">
      <c r="EP55" s="157">
        <f>SUM(EP3:EP54)</f>
        <v>8243810</v>
      </c>
      <c r="EQ55" s="157">
        <f>SUM(EQ3:EQ54)</f>
        <v>4931967.4850000003</v>
      </c>
      <c r="ER55" s="157">
        <f>SUM(ER3:ER54)</f>
        <v>3132628.5380000002</v>
      </c>
      <c r="FL55" s="157">
        <f>SUM(FL3:FL54)</f>
        <v>8243810</v>
      </c>
      <c r="FM55" s="157">
        <f>SUM(FM3:FM54)</f>
        <v>5342523.6839999994</v>
      </c>
      <c r="FN55" s="157">
        <f>SUM(FN3:FN54)</f>
        <v>3398639.63</v>
      </c>
      <c r="HK55" s="552" t="s">
        <v>436</v>
      </c>
      <c r="HL55" s="552" t="s">
        <v>127</v>
      </c>
      <c r="HM55" s="552" t="s">
        <v>431</v>
      </c>
      <c r="HN55" s="552" t="s">
        <v>431</v>
      </c>
      <c r="HO55" s="560">
        <v>0</v>
      </c>
      <c r="HP55" s="560">
        <v>696449256</v>
      </c>
      <c r="HQ55" s="560">
        <v>696449256</v>
      </c>
      <c r="HR55" s="748">
        <f t="shared" si="44"/>
        <v>0</v>
      </c>
      <c r="HS55" s="748">
        <f t="shared" si="45"/>
        <v>696449.25600000005</v>
      </c>
      <c r="HT55" s="748">
        <f t="shared" si="46"/>
        <v>696449.25600000005</v>
      </c>
    </row>
    <row r="56" spans="80:228" x14ac:dyDescent="0.25">
      <c r="HK56" s="751"/>
      <c r="HL56" s="751"/>
      <c r="HM56" s="751"/>
      <c r="HN56" s="751"/>
      <c r="HO56" s="751"/>
      <c r="HP56" s="751"/>
      <c r="HQ56" s="751"/>
      <c r="HR56" s="752"/>
      <c r="HS56" s="752"/>
      <c r="HT56" s="752"/>
    </row>
  </sheetData>
  <autoFilter ref="A2:HT2"/>
  <mergeCells count="19">
    <mergeCell ref="A1:E1"/>
    <mergeCell ref="M1:Q1"/>
    <mergeCell ref="U1:AA1"/>
    <mergeCell ref="DO1:DR1"/>
    <mergeCell ref="DH1:DK1"/>
    <mergeCell ref="CN1:CQ1"/>
    <mergeCell ref="CV1:DC1"/>
    <mergeCell ref="AO1:AV1"/>
    <mergeCell ref="EU1:EY1"/>
    <mergeCell ref="FD1:FL1"/>
    <mergeCell ref="EA1:EE1"/>
    <mergeCell ref="EI1:EP1"/>
    <mergeCell ref="AG1:AK1"/>
    <mergeCell ref="HD1:HG1"/>
    <mergeCell ref="HK1:HR1"/>
    <mergeCell ref="GJ1:GM1"/>
    <mergeCell ref="GR1:GX1"/>
    <mergeCell ref="FQ1:FT1"/>
    <mergeCell ref="FX1:GA1"/>
  </mergeCells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52"/>
  <sheetViews>
    <sheetView topLeftCell="CI1" workbookViewId="0">
      <selection activeCell="CL23" sqref="CL23"/>
    </sheetView>
  </sheetViews>
  <sheetFormatPr baseColWidth="10" defaultColWidth="14.7109375" defaultRowHeight="15" x14ac:dyDescent="0.35"/>
  <cols>
    <col min="1" max="1" width="14.5703125" style="981" bestFit="1" customWidth="1"/>
    <col min="2" max="2" width="44.140625" style="981" bestFit="1" customWidth="1"/>
    <col min="3" max="3" width="12.28515625" style="981" bestFit="1" customWidth="1"/>
    <col min="4" max="4" width="42.28515625" style="981" bestFit="1" customWidth="1"/>
    <col min="5" max="5" width="18.42578125" style="981" hidden="1" customWidth="1"/>
    <col min="6" max="6" width="16.28515625" style="981" hidden="1" customWidth="1"/>
    <col min="7" max="7" width="13.28515625" style="981" hidden="1" customWidth="1"/>
    <col min="8" max="8" width="18.42578125" style="981" bestFit="1" customWidth="1"/>
    <col min="9" max="9" width="16.28515625" style="981" bestFit="1" customWidth="1"/>
    <col min="10" max="10" width="13.28515625" style="981" bestFit="1" customWidth="1"/>
    <col min="11" max="15" width="14.7109375" style="981"/>
    <col min="16" max="16" width="0" style="981" hidden="1" customWidth="1"/>
    <col min="17" max="19" width="14.7109375" style="981"/>
    <col min="20" max="20" width="14.7109375" style="1189"/>
    <col min="21" max="21" width="14.7109375" style="981"/>
    <col min="22" max="22" width="14.7109375" style="1189"/>
    <col min="23" max="25" width="0" style="981" hidden="1" customWidth="1"/>
    <col min="26" max="33" width="14.7109375" style="981"/>
    <col min="34" max="34" width="0" style="981" hidden="1" customWidth="1"/>
    <col min="35" max="40" width="14.7109375" style="981"/>
    <col min="41" max="43" width="0" style="981" hidden="1" customWidth="1"/>
    <col min="44" max="58" width="14.7109375" style="981"/>
    <col min="59" max="61" width="14.7109375" style="981" hidden="1" customWidth="1"/>
    <col min="62" max="69" width="14.7109375" style="981"/>
    <col min="70" max="70" width="14.7109375" style="981" hidden="1" customWidth="1"/>
    <col min="71" max="77" width="14.7109375" style="981"/>
    <col min="78" max="80" width="0" style="981" hidden="1" customWidth="1"/>
    <col min="81" max="88" width="14.7109375" style="981"/>
    <col min="89" max="89" width="0" style="981" hidden="1" customWidth="1"/>
    <col min="90" max="95" width="14.7109375" style="981"/>
    <col min="96" max="98" width="0" style="981" hidden="1" customWidth="1"/>
    <col min="99" max="16384" width="14.7109375" style="981"/>
  </cols>
  <sheetData>
    <row r="1" spans="1:101" x14ac:dyDescent="0.35">
      <c r="A1" s="1807" t="s">
        <v>982</v>
      </c>
      <c r="B1" s="1807"/>
      <c r="C1" s="1807"/>
      <c r="D1" s="1807"/>
      <c r="E1" s="1807"/>
      <c r="F1" s="1807"/>
      <c r="G1" s="1807"/>
      <c r="H1" s="981">
        <v>1000</v>
      </c>
      <c r="I1" s="981">
        <v>1</v>
      </c>
      <c r="L1" s="1808" t="s">
        <v>136</v>
      </c>
      <c r="M1" s="1808"/>
      <c r="N1" s="1808"/>
      <c r="O1" s="1808"/>
      <c r="P1" s="981">
        <v>1000</v>
      </c>
      <c r="Q1" s="981">
        <v>1</v>
      </c>
      <c r="S1" s="1807" t="s">
        <v>1006</v>
      </c>
      <c r="T1" s="1807"/>
      <c r="U1" s="1807"/>
      <c r="V1" s="1807"/>
      <c r="W1" s="1807"/>
      <c r="X1" s="1807"/>
      <c r="Y1" s="1807"/>
      <c r="Z1" s="1807"/>
      <c r="AA1" s="981">
        <v>1000</v>
      </c>
      <c r="AB1" s="981">
        <v>1</v>
      </c>
      <c r="AD1" s="1807" t="s">
        <v>1020</v>
      </c>
      <c r="AE1" s="1807"/>
      <c r="AF1" s="1807"/>
      <c r="AG1" s="1807"/>
      <c r="AH1" s="981">
        <v>1000</v>
      </c>
      <c r="AI1" s="981">
        <v>1</v>
      </c>
      <c r="AK1" s="1807" t="s">
        <v>886</v>
      </c>
      <c r="AL1" s="1807"/>
      <c r="AM1" s="1807"/>
      <c r="AN1" s="1807"/>
      <c r="AO1" s="1807"/>
      <c r="AP1" s="1807"/>
      <c r="AQ1" s="1807"/>
      <c r="AR1" s="1807"/>
      <c r="AS1" s="981">
        <v>1000</v>
      </c>
      <c r="AT1" s="981">
        <v>1</v>
      </c>
      <c r="AV1" s="1807" t="s">
        <v>7</v>
      </c>
      <c r="AW1" s="1807"/>
      <c r="AX1" s="1807"/>
      <c r="AY1" s="1807"/>
      <c r="AZ1" s="981">
        <v>1000</v>
      </c>
      <c r="BA1" s="981">
        <v>1</v>
      </c>
      <c r="BC1" s="1807" t="s">
        <v>1029</v>
      </c>
      <c r="BD1" s="1807"/>
      <c r="BE1" s="1807"/>
      <c r="BF1" s="1807"/>
      <c r="BG1" s="1807"/>
      <c r="BH1" s="1807"/>
      <c r="BI1" s="1807"/>
      <c r="BJ1" s="981">
        <v>1000</v>
      </c>
      <c r="BK1" s="981">
        <v>1</v>
      </c>
      <c r="BN1" s="1807" t="s">
        <v>8</v>
      </c>
      <c r="BO1" s="1807"/>
      <c r="BP1" s="1807"/>
      <c r="BQ1" s="1807"/>
      <c r="BR1" s="981">
        <v>1000</v>
      </c>
      <c r="BS1" s="981">
        <v>1000</v>
      </c>
      <c r="BT1" s="981">
        <v>1</v>
      </c>
      <c r="BV1" s="1807" t="s">
        <v>898</v>
      </c>
      <c r="BW1" s="1807"/>
      <c r="BX1" s="1807"/>
      <c r="BY1" s="1807"/>
      <c r="BZ1" s="1807"/>
      <c r="CA1" s="1807"/>
      <c r="CB1" s="1807"/>
      <c r="CC1" s="981">
        <v>1000</v>
      </c>
      <c r="CD1" s="981">
        <v>1</v>
      </c>
      <c r="CG1" s="1807" t="s">
        <v>9</v>
      </c>
      <c r="CH1" s="1807"/>
      <c r="CI1" s="1807"/>
      <c r="CJ1" s="1807"/>
      <c r="CK1" s="981">
        <v>1000</v>
      </c>
      <c r="CL1" s="981">
        <v>1</v>
      </c>
      <c r="CN1" s="1807" t="s">
        <v>913</v>
      </c>
      <c r="CO1" s="1807"/>
      <c r="CP1" s="1807"/>
      <c r="CQ1" s="1807"/>
      <c r="CR1" s="1807"/>
      <c r="CS1" s="1807"/>
      <c r="CT1" s="1807"/>
      <c r="CU1" s="1807"/>
      <c r="CV1" s="981">
        <v>1000</v>
      </c>
      <c r="CW1" s="981">
        <v>1</v>
      </c>
    </row>
    <row r="2" spans="1:101" s="1338" customFormat="1" ht="30" x14ac:dyDescent="0.35">
      <c r="A2" s="919" t="s">
        <v>411</v>
      </c>
      <c r="B2" s="919" t="s">
        <v>437</v>
      </c>
      <c r="C2" s="919" t="s">
        <v>412</v>
      </c>
      <c r="D2" s="919" t="s">
        <v>512</v>
      </c>
      <c r="E2" s="919" t="s">
        <v>449</v>
      </c>
      <c r="F2" s="919" t="s">
        <v>469</v>
      </c>
      <c r="G2" s="919" t="s">
        <v>414</v>
      </c>
      <c r="H2" s="919" t="str">
        <f>+E2</f>
        <v>Monto Requerimiento</v>
      </c>
      <c r="I2" s="919" t="str">
        <f>+F2</f>
        <v>Monto Compromiso</v>
      </c>
      <c r="J2" s="919" t="str">
        <f>+G2</f>
        <v>Monto Devengo</v>
      </c>
      <c r="L2" s="919" t="s">
        <v>411</v>
      </c>
      <c r="M2" s="919" t="s">
        <v>437</v>
      </c>
      <c r="N2" s="919" t="s">
        <v>412</v>
      </c>
      <c r="O2" s="919" t="s">
        <v>512</v>
      </c>
      <c r="P2" s="919" t="s">
        <v>414</v>
      </c>
      <c r="Q2" s="919" t="s">
        <v>414</v>
      </c>
      <c r="S2" s="919" t="s">
        <v>411</v>
      </c>
      <c r="T2" s="919" t="s">
        <v>437</v>
      </c>
      <c r="U2" s="919" t="s">
        <v>412</v>
      </c>
      <c r="V2" s="919" t="s">
        <v>512</v>
      </c>
      <c r="W2" s="919" t="s">
        <v>449</v>
      </c>
      <c r="X2" s="919" t="s">
        <v>469</v>
      </c>
      <c r="Y2" s="919" t="s">
        <v>414</v>
      </c>
      <c r="Z2" s="919" t="s">
        <v>449</v>
      </c>
      <c r="AA2" s="919" t="s">
        <v>469</v>
      </c>
      <c r="AB2" s="919" t="s">
        <v>414</v>
      </c>
      <c r="AD2" s="919" t="s">
        <v>411</v>
      </c>
      <c r="AE2" s="919" t="s">
        <v>437</v>
      </c>
      <c r="AF2" s="919" t="s">
        <v>412</v>
      </c>
      <c r="AG2" s="919" t="s">
        <v>512</v>
      </c>
      <c r="AH2" s="919" t="s">
        <v>414</v>
      </c>
      <c r="AI2" s="919" t="s">
        <v>414</v>
      </c>
      <c r="AK2" s="919" t="s">
        <v>411</v>
      </c>
      <c r="AL2" s="919" t="s">
        <v>437</v>
      </c>
      <c r="AM2" s="919" t="s">
        <v>412</v>
      </c>
      <c r="AN2" s="919" t="s">
        <v>512</v>
      </c>
      <c r="AO2" s="919" t="s">
        <v>449</v>
      </c>
      <c r="AP2" s="919" t="s">
        <v>469</v>
      </c>
      <c r="AQ2" s="919" t="s">
        <v>414</v>
      </c>
      <c r="AR2" s="919" t="s">
        <v>1021</v>
      </c>
      <c r="AS2" s="919" t="s">
        <v>469</v>
      </c>
      <c r="AT2" s="919" t="s">
        <v>414</v>
      </c>
      <c r="AV2" s="919" t="s">
        <v>411</v>
      </c>
      <c r="AW2" s="919" t="s">
        <v>437</v>
      </c>
      <c r="AX2" s="919" t="s">
        <v>412</v>
      </c>
      <c r="AY2" s="919" t="s">
        <v>512</v>
      </c>
      <c r="AZ2" s="919" t="s">
        <v>414</v>
      </c>
      <c r="BA2" s="919" t="s">
        <v>1027</v>
      </c>
      <c r="BC2" s="919" t="s">
        <v>411</v>
      </c>
      <c r="BD2" s="919" t="s">
        <v>437</v>
      </c>
      <c r="BE2" s="919" t="s">
        <v>412</v>
      </c>
      <c r="BF2" s="919" t="s">
        <v>512</v>
      </c>
      <c r="BG2" s="919" t="s">
        <v>449</v>
      </c>
      <c r="BH2" s="919" t="s">
        <v>469</v>
      </c>
      <c r="BI2" s="919" t="s">
        <v>414</v>
      </c>
      <c r="BJ2" s="919" t="s">
        <v>1021</v>
      </c>
      <c r="BK2" s="919" t="s">
        <v>1028</v>
      </c>
      <c r="BL2" s="919" t="s">
        <v>1027</v>
      </c>
      <c r="BN2" s="919" t="s">
        <v>411</v>
      </c>
      <c r="BO2" s="919" t="s">
        <v>437</v>
      </c>
      <c r="BP2" s="919" t="s">
        <v>412</v>
      </c>
      <c r="BQ2" s="919" t="s">
        <v>512</v>
      </c>
      <c r="BR2" s="919" t="s">
        <v>414</v>
      </c>
      <c r="BS2" s="919" t="s">
        <v>414</v>
      </c>
      <c r="BV2" s="919" t="s">
        <v>411</v>
      </c>
      <c r="BW2" s="919" t="s">
        <v>437</v>
      </c>
      <c r="BX2" s="919" t="s">
        <v>412</v>
      </c>
      <c r="BY2" s="919" t="s">
        <v>512</v>
      </c>
      <c r="BZ2" s="919" t="s">
        <v>449</v>
      </c>
      <c r="CA2" s="919" t="s">
        <v>469</v>
      </c>
      <c r="CB2" s="919" t="s">
        <v>414</v>
      </c>
      <c r="CC2" s="919" t="s">
        <v>1021</v>
      </c>
      <c r="CD2" s="919" t="s">
        <v>1040</v>
      </c>
      <c r="CE2" s="919" t="s">
        <v>1041</v>
      </c>
      <c r="CG2" s="1677" t="s">
        <v>411</v>
      </c>
      <c r="CH2" s="1677" t="s">
        <v>437</v>
      </c>
      <c r="CI2" s="1677" t="s">
        <v>412</v>
      </c>
      <c r="CJ2" s="1677" t="s">
        <v>512</v>
      </c>
      <c r="CK2" s="1677" t="s">
        <v>414</v>
      </c>
      <c r="CL2" s="1677" t="s">
        <v>1027</v>
      </c>
      <c r="CN2" s="1676" t="s">
        <v>411</v>
      </c>
      <c r="CO2" s="1676" t="s">
        <v>437</v>
      </c>
      <c r="CP2" s="1676" t="s">
        <v>412</v>
      </c>
      <c r="CQ2" s="1676" t="s">
        <v>512</v>
      </c>
      <c r="CR2" s="1676" t="s">
        <v>449</v>
      </c>
      <c r="CS2" s="1676" t="s">
        <v>469</v>
      </c>
      <c r="CT2" s="1676" t="s">
        <v>414</v>
      </c>
      <c r="CU2" s="1676" t="s">
        <v>1021</v>
      </c>
      <c r="CV2" s="1676" t="s">
        <v>1040</v>
      </c>
      <c r="CW2" s="1676" t="s">
        <v>1041</v>
      </c>
    </row>
    <row r="3" spans="1:101" x14ac:dyDescent="0.35">
      <c r="A3" s="982" t="s">
        <v>415</v>
      </c>
      <c r="B3" s="982" t="s">
        <v>438</v>
      </c>
      <c r="C3" s="982" t="s">
        <v>441</v>
      </c>
      <c r="D3" s="982" t="s">
        <v>267</v>
      </c>
      <c r="E3" s="983">
        <v>1129083000</v>
      </c>
      <c r="F3" s="983">
        <v>0</v>
      </c>
      <c r="G3" s="983">
        <v>0</v>
      </c>
      <c r="H3" s="985">
        <f>+E3/$H$1*$I$1</f>
        <v>1129083</v>
      </c>
      <c r="I3" s="985">
        <f>+F3/$H$1*$I$1</f>
        <v>0</v>
      </c>
      <c r="J3" s="985">
        <f>+G3/$H$1*$I$1</f>
        <v>0</v>
      </c>
      <c r="L3" s="1190" t="s">
        <v>415</v>
      </c>
      <c r="M3" s="1191" t="s">
        <v>438</v>
      </c>
      <c r="N3" s="1190" t="s">
        <v>658</v>
      </c>
      <c r="O3" s="1191" t="s">
        <v>659</v>
      </c>
      <c r="P3" s="1192">
        <v>3330000</v>
      </c>
      <c r="Q3" s="1192">
        <f>+P3/$P$1*$Q$1</f>
        <v>3330</v>
      </c>
      <c r="S3" s="982" t="s">
        <v>415</v>
      </c>
      <c r="T3" s="1193" t="s">
        <v>438</v>
      </c>
      <c r="U3" s="982" t="s">
        <v>441</v>
      </c>
      <c r="V3" s="1193" t="s">
        <v>267</v>
      </c>
      <c r="W3" s="983">
        <v>1129083000</v>
      </c>
      <c r="X3" s="983">
        <v>0</v>
      </c>
      <c r="Y3" s="983">
        <v>0</v>
      </c>
      <c r="Z3" s="1192">
        <f>+W3/$AA$1*$AB$1</f>
        <v>1129083</v>
      </c>
      <c r="AA3" s="1192">
        <f>+X3/$AA$1*$AB$1</f>
        <v>0</v>
      </c>
      <c r="AB3" s="1192">
        <f>+Y3/$AA$1*$AB$1</f>
        <v>0</v>
      </c>
      <c r="AD3" s="185" t="s">
        <v>415</v>
      </c>
      <c r="AE3" s="185" t="s">
        <v>438</v>
      </c>
      <c r="AF3" s="185" t="s">
        <v>658</v>
      </c>
      <c r="AG3" s="1023" t="s">
        <v>659</v>
      </c>
      <c r="AH3" s="138">
        <v>3330000</v>
      </c>
      <c r="AI3" s="138">
        <f>+AH3/$AH$1*$AI$1</f>
        <v>3330</v>
      </c>
      <c r="AK3" s="185" t="s">
        <v>415</v>
      </c>
      <c r="AL3" s="185" t="s">
        <v>438</v>
      </c>
      <c r="AM3" s="185" t="s">
        <v>441</v>
      </c>
      <c r="AN3" s="185" t="s">
        <v>267</v>
      </c>
      <c r="AO3" s="138">
        <v>1129083000</v>
      </c>
      <c r="AP3" s="138">
        <v>0</v>
      </c>
      <c r="AQ3" s="138">
        <v>0</v>
      </c>
      <c r="AR3" s="138">
        <f>+AO3/$AS$1*$AT$1</f>
        <v>1129083</v>
      </c>
      <c r="AS3" s="138">
        <f>+AP3/$AS$1*$AT$1</f>
        <v>0</v>
      </c>
      <c r="AT3" s="138">
        <f>+AQ3/$AS$1*$AT$1</f>
        <v>0</v>
      </c>
      <c r="AV3" s="185" t="s">
        <v>415</v>
      </c>
      <c r="AW3" s="185" t="s">
        <v>438</v>
      </c>
      <c r="AX3" s="185" t="s">
        <v>658</v>
      </c>
      <c r="AY3" s="185" t="s">
        <v>659</v>
      </c>
      <c r="AZ3" s="138">
        <v>3330000</v>
      </c>
      <c r="BA3" s="984">
        <f>+AZ3/$AZ$1*$BA$1</f>
        <v>3330</v>
      </c>
      <c r="BC3" s="185" t="s">
        <v>415</v>
      </c>
      <c r="BD3" s="185" t="s">
        <v>438</v>
      </c>
      <c r="BE3" s="185" t="s">
        <v>441</v>
      </c>
      <c r="BF3" s="185" t="s">
        <v>267</v>
      </c>
      <c r="BG3" s="138">
        <v>1189083000</v>
      </c>
      <c r="BH3" s="138">
        <v>0</v>
      </c>
      <c r="BI3" s="138">
        <v>0</v>
      </c>
      <c r="BJ3" s="984">
        <f>+BG3/$BJ$1*$BK$1</f>
        <v>1189083</v>
      </c>
      <c r="BK3" s="984">
        <f>+BH3/$BJ$1*$BK$1</f>
        <v>0</v>
      </c>
      <c r="BL3" s="984">
        <f>+BI3/$BJ$1*$BK$1</f>
        <v>0</v>
      </c>
      <c r="BN3" s="185" t="s">
        <v>415</v>
      </c>
      <c r="BO3" s="185" t="s">
        <v>438</v>
      </c>
      <c r="BP3" s="185" t="s">
        <v>658</v>
      </c>
      <c r="BQ3" s="185" t="s">
        <v>659</v>
      </c>
      <c r="BR3" s="138">
        <v>3330000</v>
      </c>
      <c r="BS3" s="138">
        <f>+BR3/$BS$1*$BT$1</f>
        <v>3330</v>
      </c>
      <c r="BV3" s="185" t="s">
        <v>415</v>
      </c>
      <c r="BW3" s="185" t="s">
        <v>438</v>
      </c>
      <c r="BX3" s="185" t="s">
        <v>441</v>
      </c>
      <c r="BY3" s="185" t="s">
        <v>267</v>
      </c>
      <c r="BZ3" s="138">
        <v>1189083000</v>
      </c>
      <c r="CA3" s="138">
        <v>0</v>
      </c>
      <c r="CB3" s="138">
        <v>0</v>
      </c>
      <c r="CC3" s="138">
        <f>+BZ3/$CC$1*$CD$1</f>
        <v>1189083</v>
      </c>
      <c r="CD3" s="138">
        <f t="shared" ref="CD3:CE3" si="0">+CA3/$CC$1*$CD$1</f>
        <v>0</v>
      </c>
      <c r="CE3" s="138">
        <f t="shared" si="0"/>
        <v>0</v>
      </c>
      <c r="CG3" s="1674" t="s">
        <v>415</v>
      </c>
      <c r="CH3" s="1674" t="s">
        <v>438</v>
      </c>
      <c r="CI3" s="1674" t="s">
        <v>441</v>
      </c>
      <c r="CJ3" s="1674" t="s">
        <v>267</v>
      </c>
      <c r="CK3" s="1675">
        <v>7000000</v>
      </c>
      <c r="CL3" s="1675">
        <f>+CK3/$CK$1*$CL$1</f>
        <v>7000</v>
      </c>
      <c r="CN3" s="1674" t="s">
        <v>415</v>
      </c>
      <c r="CO3" s="1674" t="s">
        <v>438</v>
      </c>
      <c r="CP3" s="1674" t="s">
        <v>441</v>
      </c>
      <c r="CQ3" s="1674" t="s">
        <v>267</v>
      </c>
      <c r="CR3" s="1675">
        <v>1189083000</v>
      </c>
      <c r="CS3" s="1675">
        <v>0</v>
      </c>
      <c r="CT3" s="1675">
        <v>0</v>
      </c>
      <c r="CU3" s="1675">
        <f>+CR3/$CV$1*$CW$1</f>
        <v>1189083</v>
      </c>
      <c r="CV3" s="1675">
        <f t="shared" ref="CV3:CW3" si="1">+CS3/$CV$1*$CW$1</f>
        <v>0</v>
      </c>
      <c r="CW3" s="1675">
        <f t="shared" si="1"/>
        <v>0</v>
      </c>
    </row>
    <row r="4" spans="1:101" ht="18" customHeight="1" x14ac:dyDescent="0.35">
      <c r="A4" s="982" t="s">
        <v>415</v>
      </c>
      <c r="B4" s="982" t="s">
        <v>438</v>
      </c>
      <c r="C4" s="982" t="s">
        <v>416</v>
      </c>
      <c r="D4" s="982" t="s">
        <v>417</v>
      </c>
      <c r="E4" s="983">
        <v>300000000</v>
      </c>
      <c r="F4" s="983">
        <v>0</v>
      </c>
      <c r="G4" s="983">
        <v>0</v>
      </c>
      <c r="H4" s="985">
        <f t="shared" ref="H4:H43" si="2">+E4/$H$1*$I$1</f>
        <v>300000</v>
      </c>
      <c r="I4" s="985">
        <f t="shared" ref="I4:I43" si="3">+F4/$H$1*$I$1</f>
        <v>0</v>
      </c>
      <c r="J4" s="985">
        <f t="shared" ref="J4:J43" si="4">+G4/$H$1*$I$1</f>
        <v>0</v>
      </c>
      <c r="L4" s="1190" t="s">
        <v>415</v>
      </c>
      <c r="M4" s="1191" t="s">
        <v>438</v>
      </c>
      <c r="N4" s="1190" t="s">
        <v>441</v>
      </c>
      <c r="O4" s="1191" t="s">
        <v>267</v>
      </c>
      <c r="P4" s="1192">
        <v>76765991</v>
      </c>
      <c r="Q4" s="1192">
        <f t="shared" ref="Q4:Q10" si="5">+P4/$P$1*$Q$1</f>
        <v>76765.990999999995</v>
      </c>
      <c r="S4" s="982" t="s">
        <v>415</v>
      </c>
      <c r="T4" s="1193" t="s">
        <v>438</v>
      </c>
      <c r="U4" s="982" t="s">
        <v>416</v>
      </c>
      <c r="V4" s="1193" t="s">
        <v>417</v>
      </c>
      <c r="W4" s="983">
        <v>300000000</v>
      </c>
      <c r="X4" s="983">
        <v>0</v>
      </c>
      <c r="Y4" s="983">
        <v>0</v>
      </c>
      <c r="Z4" s="1192">
        <f t="shared" ref="Z4:Z47" si="6">+W4/$AA$1*$AB$1</f>
        <v>300000</v>
      </c>
      <c r="AA4" s="1192">
        <f t="shared" ref="AA4:AA47" si="7">+X4/$AA$1*$AB$1</f>
        <v>0</v>
      </c>
      <c r="AB4" s="1192">
        <f t="shared" ref="AB4:AB47" si="8">+Y4/$AA$1*$AB$1</f>
        <v>0</v>
      </c>
      <c r="AD4" s="185" t="s">
        <v>415</v>
      </c>
      <c r="AE4" s="185" t="s">
        <v>438</v>
      </c>
      <c r="AF4" s="185" t="s">
        <v>441</v>
      </c>
      <c r="AG4" s="1023" t="s">
        <v>267</v>
      </c>
      <c r="AH4" s="138">
        <v>137808384</v>
      </c>
      <c r="AI4" s="138">
        <f t="shared" ref="AI4:AI10" si="9">+AH4/$AH$1*$AI$1</f>
        <v>137808.38399999999</v>
      </c>
      <c r="AK4" s="185" t="s">
        <v>415</v>
      </c>
      <c r="AL4" s="185" t="s">
        <v>438</v>
      </c>
      <c r="AM4" s="185" t="s">
        <v>416</v>
      </c>
      <c r="AN4" s="185" t="s">
        <v>417</v>
      </c>
      <c r="AO4" s="138">
        <v>300000000</v>
      </c>
      <c r="AP4" s="138">
        <v>0</v>
      </c>
      <c r="AQ4" s="138">
        <v>0</v>
      </c>
      <c r="AR4" s="138">
        <f t="shared" ref="AR4:AR48" si="10">+AO4/$AS$1*$AT$1</f>
        <v>300000</v>
      </c>
      <c r="AS4" s="138">
        <f t="shared" ref="AS4:AS48" si="11">+AP4/$AS$1*$AT$1</f>
        <v>0</v>
      </c>
      <c r="AT4" s="138">
        <f t="shared" ref="AT4:AT48" si="12">+AQ4/$AS$1*$AT$1</f>
        <v>0</v>
      </c>
      <c r="AV4" s="185" t="s">
        <v>415</v>
      </c>
      <c r="AW4" s="185" t="s">
        <v>438</v>
      </c>
      <c r="AX4" s="185" t="s">
        <v>441</v>
      </c>
      <c r="AY4" s="185" t="s">
        <v>267</v>
      </c>
      <c r="AZ4" s="138">
        <v>53240000</v>
      </c>
      <c r="BA4" s="984">
        <f t="shared" ref="BA4:BA12" si="13">+AZ4/$AZ$1*$BA$1</f>
        <v>53240</v>
      </c>
      <c r="BC4" s="185" t="s">
        <v>415</v>
      </c>
      <c r="BD4" s="185" t="s">
        <v>438</v>
      </c>
      <c r="BE4" s="185" t="s">
        <v>416</v>
      </c>
      <c r="BF4" s="185" t="s">
        <v>417</v>
      </c>
      <c r="BG4" s="138">
        <v>240000000</v>
      </c>
      <c r="BH4" s="138">
        <v>0</v>
      </c>
      <c r="BI4" s="138">
        <v>0</v>
      </c>
      <c r="BJ4" s="984">
        <f t="shared" ref="BJ4:BJ48" si="14">+BG4/$BJ$1*$BK$1</f>
        <v>240000</v>
      </c>
      <c r="BK4" s="984">
        <f t="shared" ref="BK4:BK48" si="15">+BH4/$BJ$1*$BK$1</f>
        <v>0</v>
      </c>
      <c r="BL4" s="984">
        <f t="shared" ref="BL4:BL48" si="16">+BI4/$BJ$1*$BK$1</f>
        <v>0</v>
      </c>
      <c r="BN4" s="185" t="s">
        <v>415</v>
      </c>
      <c r="BO4" s="185" t="s">
        <v>438</v>
      </c>
      <c r="BP4" s="185" t="s">
        <v>441</v>
      </c>
      <c r="BQ4" s="185" t="s">
        <v>267</v>
      </c>
      <c r="BR4" s="138">
        <v>6000000</v>
      </c>
      <c r="BS4" s="138">
        <f t="shared" ref="BS4:BS13" si="17">+BR4/$BS$1*$BT$1</f>
        <v>6000</v>
      </c>
      <c r="BV4" s="185" t="s">
        <v>415</v>
      </c>
      <c r="BW4" s="185" t="s">
        <v>438</v>
      </c>
      <c r="BX4" s="185" t="s">
        <v>416</v>
      </c>
      <c r="BY4" s="185" t="s">
        <v>417</v>
      </c>
      <c r="BZ4" s="138">
        <v>240000000</v>
      </c>
      <c r="CA4" s="138">
        <v>0</v>
      </c>
      <c r="CB4" s="138">
        <v>0</v>
      </c>
      <c r="CC4" s="138">
        <f t="shared" ref="CC4:CC51" si="18">+BZ4/$CC$1*$CD$1</f>
        <v>240000</v>
      </c>
      <c r="CD4" s="138">
        <f t="shared" ref="CD4:CD51" si="19">+CA4/$CC$1*$CD$1</f>
        <v>0</v>
      </c>
      <c r="CE4" s="138">
        <f t="shared" ref="CE4:CE51" si="20">+CB4/$CC$1*$CD$1</f>
        <v>0</v>
      </c>
      <c r="CG4" s="1674" t="s">
        <v>415</v>
      </c>
      <c r="CH4" s="1674" t="s">
        <v>438</v>
      </c>
      <c r="CI4" s="1674" t="s">
        <v>658</v>
      </c>
      <c r="CJ4" s="1674" t="s">
        <v>659</v>
      </c>
      <c r="CK4" s="1675">
        <v>3330000</v>
      </c>
      <c r="CL4" s="1675">
        <f t="shared" ref="CL4:CL12" si="21">+CK4/$CK$1*$CL$1</f>
        <v>3330</v>
      </c>
      <c r="CN4" s="1674" t="s">
        <v>415</v>
      </c>
      <c r="CO4" s="1674" t="s">
        <v>438</v>
      </c>
      <c r="CP4" s="1674" t="s">
        <v>416</v>
      </c>
      <c r="CQ4" s="1674" t="s">
        <v>417</v>
      </c>
      <c r="CR4" s="1675">
        <v>240000000</v>
      </c>
      <c r="CS4" s="1675">
        <v>0</v>
      </c>
      <c r="CT4" s="1675">
        <v>0</v>
      </c>
      <c r="CU4" s="1675">
        <f t="shared" ref="CU4:CU52" si="22">+CR4/$CV$1*$CW$1</f>
        <v>240000</v>
      </c>
      <c r="CV4" s="1675">
        <f t="shared" ref="CV4:CV52" si="23">+CS4/$CV$1*$CW$1</f>
        <v>0</v>
      </c>
      <c r="CW4" s="1675">
        <f t="shared" ref="CW4:CW52" si="24">+CT4/$CV$1*$CW$1</f>
        <v>0</v>
      </c>
    </row>
    <row r="5" spans="1:101" x14ac:dyDescent="0.35">
      <c r="A5" s="982" t="s">
        <v>415</v>
      </c>
      <c r="B5" s="982" t="s">
        <v>438</v>
      </c>
      <c r="C5" s="982" t="s">
        <v>658</v>
      </c>
      <c r="D5" s="982" t="s">
        <v>659</v>
      </c>
      <c r="E5" s="983">
        <v>68917000</v>
      </c>
      <c r="F5" s="983">
        <v>0</v>
      </c>
      <c r="G5" s="983">
        <v>0</v>
      </c>
      <c r="H5" s="985">
        <f t="shared" si="2"/>
        <v>68917</v>
      </c>
      <c r="I5" s="985">
        <f t="shared" si="3"/>
        <v>0</v>
      </c>
      <c r="J5" s="985">
        <f t="shared" si="4"/>
        <v>0</v>
      </c>
      <c r="L5" s="1190" t="s">
        <v>419</v>
      </c>
      <c r="M5" s="1191" t="s">
        <v>299</v>
      </c>
      <c r="N5" s="1190" t="s">
        <v>443</v>
      </c>
      <c r="O5" s="1191" t="s">
        <v>322</v>
      </c>
      <c r="P5" s="1192">
        <v>995769</v>
      </c>
      <c r="Q5" s="1192">
        <f t="shared" si="5"/>
        <v>995.76900000000001</v>
      </c>
      <c r="S5" s="982" t="s">
        <v>415</v>
      </c>
      <c r="T5" s="1193" t="s">
        <v>438</v>
      </c>
      <c r="U5" s="982" t="s">
        <v>658</v>
      </c>
      <c r="V5" s="1193" t="s">
        <v>659</v>
      </c>
      <c r="W5" s="983">
        <v>68917000</v>
      </c>
      <c r="X5" s="983">
        <v>0</v>
      </c>
      <c r="Y5" s="983">
        <v>0</v>
      </c>
      <c r="Z5" s="1192">
        <f t="shared" si="6"/>
        <v>68917</v>
      </c>
      <c r="AA5" s="1192">
        <f t="shared" si="7"/>
        <v>0</v>
      </c>
      <c r="AB5" s="1192">
        <f t="shared" si="8"/>
        <v>0</v>
      </c>
      <c r="AD5" s="185" t="s">
        <v>419</v>
      </c>
      <c r="AE5" s="185" t="s">
        <v>299</v>
      </c>
      <c r="AF5" s="185" t="s">
        <v>422</v>
      </c>
      <c r="AG5" s="1023" t="s">
        <v>320</v>
      </c>
      <c r="AH5" s="138">
        <v>2159010</v>
      </c>
      <c r="AI5" s="138">
        <f t="shared" si="9"/>
        <v>2159.0100000000002</v>
      </c>
      <c r="AK5" s="185" t="s">
        <v>415</v>
      </c>
      <c r="AL5" s="185" t="s">
        <v>438</v>
      </c>
      <c r="AM5" s="185" t="s">
        <v>658</v>
      </c>
      <c r="AN5" s="185" t="s">
        <v>659</v>
      </c>
      <c r="AO5" s="138">
        <v>68917000</v>
      </c>
      <c r="AP5" s="138">
        <v>0</v>
      </c>
      <c r="AQ5" s="138">
        <v>0</v>
      </c>
      <c r="AR5" s="138">
        <f t="shared" si="10"/>
        <v>68917</v>
      </c>
      <c r="AS5" s="138">
        <f t="shared" si="11"/>
        <v>0</v>
      </c>
      <c r="AT5" s="138">
        <f t="shared" si="12"/>
        <v>0</v>
      </c>
      <c r="AV5" s="185" t="s">
        <v>419</v>
      </c>
      <c r="AW5" s="185" t="s">
        <v>299</v>
      </c>
      <c r="AX5" s="185" t="s">
        <v>420</v>
      </c>
      <c r="AY5" s="185" t="s">
        <v>319</v>
      </c>
      <c r="AZ5" s="138">
        <v>110367165</v>
      </c>
      <c r="BA5" s="984">
        <f t="shared" si="13"/>
        <v>110367.16499999999</v>
      </c>
      <c r="BC5" s="185" t="s">
        <v>415</v>
      </c>
      <c r="BD5" s="185" t="s">
        <v>438</v>
      </c>
      <c r="BE5" s="185" t="s">
        <v>658</v>
      </c>
      <c r="BF5" s="185" t="s">
        <v>659</v>
      </c>
      <c r="BG5" s="138">
        <v>68917000</v>
      </c>
      <c r="BH5" s="138">
        <v>0</v>
      </c>
      <c r="BI5" s="138">
        <v>0</v>
      </c>
      <c r="BJ5" s="984">
        <f t="shared" si="14"/>
        <v>68917</v>
      </c>
      <c r="BK5" s="984">
        <f t="shared" si="15"/>
        <v>0</v>
      </c>
      <c r="BL5" s="984">
        <f t="shared" si="16"/>
        <v>0</v>
      </c>
      <c r="BN5" s="185" t="s">
        <v>419</v>
      </c>
      <c r="BO5" s="185" t="s">
        <v>299</v>
      </c>
      <c r="BP5" s="185" t="s">
        <v>422</v>
      </c>
      <c r="BQ5" s="185" t="s">
        <v>320</v>
      </c>
      <c r="BR5" s="138">
        <v>2159010</v>
      </c>
      <c r="BS5" s="138">
        <f t="shared" si="17"/>
        <v>2159.0100000000002</v>
      </c>
      <c r="BV5" s="185" t="s">
        <v>415</v>
      </c>
      <c r="BW5" s="185" t="s">
        <v>438</v>
      </c>
      <c r="BX5" s="185" t="s">
        <v>658</v>
      </c>
      <c r="BY5" s="185" t="s">
        <v>659</v>
      </c>
      <c r="BZ5" s="138">
        <v>68917000</v>
      </c>
      <c r="CA5" s="138">
        <v>0</v>
      </c>
      <c r="CB5" s="138">
        <v>0</v>
      </c>
      <c r="CC5" s="138">
        <f t="shared" si="18"/>
        <v>68917</v>
      </c>
      <c r="CD5" s="138">
        <f t="shared" si="19"/>
        <v>0</v>
      </c>
      <c r="CE5" s="138">
        <f t="shared" si="20"/>
        <v>0</v>
      </c>
      <c r="CG5" s="1674" t="s">
        <v>419</v>
      </c>
      <c r="CH5" s="1674" t="s">
        <v>299</v>
      </c>
      <c r="CI5" s="1674" t="s">
        <v>422</v>
      </c>
      <c r="CJ5" s="1674" t="s">
        <v>320</v>
      </c>
      <c r="CK5" s="1675">
        <v>2159010</v>
      </c>
      <c r="CL5" s="1675">
        <f t="shared" si="21"/>
        <v>2159.0100000000002</v>
      </c>
      <c r="CN5" s="1674" t="s">
        <v>415</v>
      </c>
      <c r="CO5" s="1674" t="s">
        <v>438</v>
      </c>
      <c r="CP5" s="1674" t="s">
        <v>658</v>
      </c>
      <c r="CQ5" s="1674" t="s">
        <v>659</v>
      </c>
      <c r="CR5" s="1675">
        <v>68917000</v>
      </c>
      <c r="CS5" s="1675">
        <v>0</v>
      </c>
      <c r="CT5" s="1675">
        <v>0</v>
      </c>
      <c r="CU5" s="1675">
        <f t="shared" si="22"/>
        <v>68917</v>
      </c>
      <c r="CV5" s="1675">
        <f t="shared" si="23"/>
        <v>0</v>
      </c>
      <c r="CW5" s="1675">
        <f t="shared" si="24"/>
        <v>0</v>
      </c>
    </row>
    <row r="6" spans="1:101" x14ac:dyDescent="0.35">
      <c r="A6" s="982" t="s">
        <v>415</v>
      </c>
      <c r="B6" s="982" t="s">
        <v>438</v>
      </c>
      <c r="C6" s="982" t="s">
        <v>439</v>
      </c>
      <c r="D6" s="982" t="s">
        <v>440</v>
      </c>
      <c r="E6" s="983">
        <v>50000000</v>
      </c>
      <c r="F6" s="983">
        <v>0</v>
      </c>
      <c r="G6" s="983">
        <v>0</v>
      </c>
      <c r="H6" s="985">
        <f t="shared" si="2"/>
        <v>50000</v>
      </c>
      <c r="I6" s="985">
        <f t="shared" si="3"/>
        <v>0</v>
      </c>
      <c r="J6" s="985">
        <f t="shared" si="4"/>
        <v>0</v>
      </c>
      <c r="L6" s="1190" t="s">
        <v>419</v>
      </c>
      <c r="M6" s="1191" t="s">
        <v>299</v>
      </c>
      <c r="N6" s="1190" t="s">
        <v>422</v>
      </c>
      <c r="O6" s="1191" t="s">
        <v>320</v>
      </c>
      <c r="P6" s="1192">
        <v>2159010</v>
      </c>
      <c r="Q6" s="1192">
        <f t="shared" si="5"/>
        <v>2159.0100000000002</v>
      </c>
      <c r="S6" s="982" t="s">
        <v>415</v>
      </c>
      <c r="T6" s="1193" t="s">
        <v>438</v>
      </c>
      <c r="U6" s="982" t="s">
        <v>439</v>
      </c>
      <c r="V6" s="1193" t="s">
        <v>440</v>
      </c>
      <c r="W6" s="983">
        <v>50000000</v>
      </c>
      <c r="X6" s="983">
        <v>0</v>
      </c>
      <c r="Y6" s="983">
        <v>0</v>
      </c>
      <c r="Z6" s="1192">
        <f t="shared" si="6"/>
        <v>50000</v>
      </c>
      <c r="AA6" s="1192">
        <f t="shared" si="7"/>
        <v>0</v>
      </c>
      <c r="AB6" s="1192">
        <f t="shared" si="8"/>
        <v>0</v>
      </c>
      <c r="AD6" s="185" t="s">
        <v>419</v>
      </c>
      <c r="AE6" s="185" t="s">
        <v>299</v>
      </c>
      <c r="AF6" s="185" t="s">
        <v>420</v>
      </c>
      <c r="AG6" s="1023" t="s">
        <v>319</v>
      </c>
      <c r="AH6" s="138">
        <v>189651376</v>
      </c>
      <c r="AI6" s="138">
        <f t="shared" si="9"/>
        <v>189651.37599999999</v>
      </c>
      <c r="AK6" s="185" t="s">
        <v>415</v>
      </c>
      <c r="AL6" s="185" t="s">
        <v>438</v>
      </c>
      <c r="AM6" s="185" t="s">
        <v>439</v>
      </c>
      <c r="AN6" s="185" t="s">
        <v>440</v>
      </c>
      <c r="AO6" s="138">
        <v>50000000</v>
      </c>
      <c r="AP6" s="138">
        <v>0</v>
      </c>
      <c r="AQ6" s="138">
        <v>0</v>
      </c>
      <c r="AR6" s="138">
        <f t="shared" si="10"/>
        <v>50000</v>
      </c>
      <c r="AS6" s="138">
        <f t="shared" si="11"/>
        <v>0</v>
      </c>
      <c r="AT6" s="138">
        <f t="shared" si="12"/>
        <v>0</v>
      </c>
      <c r="AV6" s="185" t="s">
        <v>419</v>
      </c>
      <c r="AW6" s="185" t="s">
        <v>299</v>
      </c>
      <c r="AX6" s="185" t="s">
        <v>421</v>
      </c>
      <c r="AY6" s="185" t="s">
        <v>330</v>
      </c>
      <c r="AZ6" s="138">
        <v>38562655</v>
      </c>
      <c r="BA6" s="984">
        <f t="shared" si="13"/>
        <v>38562.654999999999</v>
      </c>
      <c r="BC6" s="185" t="s">
        <v>415</v>
      </c>
      <c r="BD6" s="185" t="s">
        <v>438</v>
      </c>
      <c r="BE6" s="185" t="s">
        <v>439</v>
      </c>
      <c r="BF6" s="185" t="s">
        <v>440</v>
      </c>
      <c r="BG6" s="138">
        <v>50000000</v>
      </c>
      <c r="BH6" s="138">
        <v>0</v>
      </c>
      <c r="BI6" s="138">
        <v>0</v>
      </c>
      <c r="BJ6" s="984">
        <f t="shared" si="14"/>
        <v>50000</v>
      </c>
      <c r="BK6" s="984">
        <f t="shared" si="15"/>
        <v>0</v>
      </c>
      <c r="BL6" s="984">
        <f t="shared" si="16"/>
        <v>0</v>
      </c>
      <c r="BN6" s="185" t="s">
        <v>419</v>
      </c>
      <c r="BO6" s="185" t="s">
        <v>299</v>
      </c>
      <c r="BP6" s="185" t="s">
        <v>421</v>
      </c>
      <c r="BQ6" s="185" t="s">
        <v>330</v>
      </c>
      <c r="BR6" s="138">
        <v>128480</v>
      </c>
      <c r="BS6" s="138">
        <f t="shared" si="17"/>
        <v>128.47999999999999</v>
      </c>
      <c r="BV6" s="185" t="s">
        <v>415</v>
      </c>
      <c r="BW6" s="185" t="s">
        <v>438</v>
      </c>
      <c r="BX6" s="185" t="s">
        <v>439</v>
      </c>
      <c r="BY6" s="185" t="s">
        <v>440</v>
      </c>
      <c r="BZ6" s="138">
        <v>50000000</v>
      </c>
      <c r="CA6" s="138">
        <v>0</v>
      </c>
      <c r="CB6" s="138">
        <v>0</v>
      </c>
      <c r="CC6" s="138">
        <f t="shared" si="18"/>
        <v>50000</v>
      </c>
      <c r="CD6" s="138">
        <f t="shared" si="19"/>
        <v>0</v>
      </c>
      <c r="CE6" s="138">
        <f t="shared" si="20"/>
        <v>0</v>
      </c>
      <c r="CG6" s="1674" t="s">
        <v>419</v>
      </c>
      <c r="CH6" s="1674" t="s">
        <v>299</v>
      </c>
      <c r="CI6" s="1674" t="s">
        <v>420</v>
      </c>
      <c r="CJ6" s="1674" t="s">
        <v>319</v>
      </c>
      <c r="CK6" s="1675">
        <v>131406021</v>
      </c>
      <c r="CL6" s="1675">
        <f t="shared" si="21"/>
        <v>131406.02100000001</v>
      </c>
      <c r="CN6" s="1674" t="s">
        <v>415</v>
      </c>
      <c r="CO6" s="1674" t="s">
        <v>438</v>
      </c>
      <c r="CP6" s="1674" t="s">
        <v>439</v>
      </c>
      <c r="CQ6" s="1674" t="s">
        <v>440</v>
      </c>
      <c r="CR6" s="1675">
        <v>50000000</v>
      </c>
      <c r="CS6" s="1675">
        <v>0</v>
      </c>
      <c r="CT6" s="1675">
        <v>0</v>
      </c>
      <c r="CU6" s="1675">
        <f t="shared" si="22"/>
        <v>50000</v>
      </c>
      <c r="CV6" s="1675">
        <f t="shared" si="23"/>
        <v>0</v>
      </c>
      <c r="CW6" s="1675">
        <f t="shared" si="24"/>
        <v>0</v>
      </c>
    </row>
    <row r="7" spans="1:101" ht="15" customHeight="1" x14ac:dyDescent="0.35">
      <c r="A7" s="982" t="s">
        <v>415</v>
      </c>
      <c r="B7" s="982" t="s">
        <v>438</v>
      </c>
      <c r="C7" s="982" t="s">
        <v>431</v>
      </c>
      <c r="D7" s="982" t="s">
        <v>431</v>
      </c>
      <c r="E7" s="983">
        <v>0</v>
      </c>
      <c r="F7" s="983">
        <v>0</v>
      </c>
      <c r="G7" s="983">
        <v>0</v>
      </c>
      <c r="H7" s="985">
        <f t="shared" si="2"/>
        <v>0</v>
      </c>
      <c r="I7" s="985">
        <f t="shared" si="3"/>
        <v>0</v>
      </c>
      <c r="J7" s="985">
        <f t="shared" si="4"/>
        <v>0</v>
      </c>
      <c r="L7" s="1190" t="s">
        <v>423</v>
      </c>
      <c r="M7" s="1191" t="s">
        <v>326</v>
      </c>
      <c r="N7" s="1190" t="s">
        <v>601</v>
      </c>
      <c r="O7" s="1191" t="s">
        <v>602</v>
      </c>
      <c r="P7" s="1192">
        <v>780000</v>
      </c>
      <c r="Q7" s="1192">
        <f t="shared" si="5"/>
        <v>780</v>
      </c>
      <c r="S7" s="982" t="s">
        <v>415</v>
      </c>
      <c r="T7" s="1193" t="s">
        <v>438</v>
      </c>
      <c r="U7" s="982" t="s">
        <v>658</v>
      </c>
      <c r="V7" s="1193" t="s">
        <v>659</v>
      </c>
      <c r="W7" s="983">
        <v>0</v>
      </c>
      <c r="X7" s="983">
        <v>23310000</v>
      </c>
      <c r="Y7" s="983">
        <v>3330000</v>
      </c>
      <c r="Z7" s="1192">
        <f t="shared" si="6"/>
        <v>0</v>
      </c>
      <c r="AA7" s="1192">
        <f t="shared" si="7"/>
        <v>23310</v>
      </c>
      <c r="AB7" s="1192">
        <f t="shared" si="8"/>
        <v>3330</v>
      </c>
      <c r="AD7" s="185" t="s">
        <v>419</v>
      </c>
      <c r="AE7" s="185" t="s">
        <v>299</v>
      </c>
      <c r="AF7" s="185" t="s">
        <v>421</v>
      </c>
      <c r="AG7" s="1023" t="s">
        <v>330</v>
      </c>
      <c r="AH7" s="138">
        <v>892595</v>
      </c>
      <c r="AI7" s="138">
        <f t="shared" si="9"/>
        <v>892.59500000000003</v>
      </c>
      <c r="AK7" s="185" t="s">
        <v>415</v>
      </c>
      <c r="AL7" s="185" t="s">
        <v>438</v>
      </c>
      <c r="AM7" s="185" t="s">
        <v>431</v>
      </c>
      <c r="AN7" s="185" t="s">
        <v>431</v>
      </c>
      <c r="AO7" s="138">
        <v>0</v>
      </c>
      <c r="AP7" s="138">
        <v>0</v>
      </c>
      <c r="AQ7" s="138">
        <v>0</v>
      </c>
      <c r="AR7" s="138">
        <f t="shared" si="10"/>
        <v>0</v>
      </c>
      <c r="AS7" s="138">
        <f t="shared" si="11"/>
        <v>0</v>
      </c>
      <c r="AT7" s="138">
        <f t="shared" si="12"/>
        <v>0</v>
      </c>
      <c r="AV7" s="185" t="s">
        <v>419</v>
      </c>
      <c r="AW7" s="185" t="s">
        <v>299</v>
      </c>
      <c r="AX7" s="185" t="s">
        <v>422</v>
      </c>
      <c r="AY7" s="185" t="s">
        <v>320</v>
      </c>
      <c r="AZ7" s="138">
        <v>2159010</v>
      </c>
      <c r="BA7" s="984">
        <f t="shared" si="13"/>
        <v>2159.0100000000002</v>
      </c>
      <c r="BC7" s="185" t="s">
        <v>415</v>
      </c>
      <c r="BD7" s="185" t="s">
        <v>438</v>
      </c>
      <c r="BE7" s="185" t="s">
        <v>441</v>
      </c>
      <c r="BF7" s="185" t="s">
        <v>267</v>
      </c>
      <c r="BG7" s="138">
        <v>0</v>
      </c>
      <c r="BH7" s="138">
        <v>974277500</v>
      </c>
      <c r="BI7" s="138">
        <v>369964375</v>
      </c>
      <c r="BJ7" s="984">
        <f t="shared" si="14"/>
        <v>0</v>
      </c>
      <c r="BK7" s="984">
        <f t="shared" si="15"/>
        <v>974277.5</v>
      </c>
      <c r="BL7" s="984">
        <f t="shared" si="16"/>
        <v>369964.375</v>
      </c>
      <c r="BN7" s="185" t="s">
        <v>419</v>
      </c>
      <c r="BO7" s="185" t="s">
        <v>299</v>
      </c>
      <c r="BP7" s="185" t="s">
        <v>443</v>
      </c>
      <c r="BQ7" s="185" t="s">
        <v>322</v>
      </c>
      <c r="BR7" s="138">
        <v>3291920</v>
      </c>
      <c r="BS7" s="138">
        <f t="shared" si="17"/>
        <v>3291.92</v>
      </c>
      <c r="BV7" s="185" t="s">
        <v>415</v>
      </c>
      <c r="BW7" s="185" t="s">
        <v>438</v>
      </c>
      <c r="BX7" s="185" t="s">
        <v>441</v>
      </c>
      <c r="BY7" s="185" t="s">
        <v>267</v>
      </c>
      <c r="BZ7" s="138">
        <v>0</v>
      </c>
      <c r="CA7" s="138">
        <v>974277500</v>
      </c>
      <c r="CB7" s="138">
        <v>375964375</v>
      </c>
      <c r="CC7" s="138">
        <f t="shared" si="18"/>
        <v>0</v>
      </c>
      <c r="CD7" s="138">
        <f t="shared" si="19"/>
        <v>974277.5</v>
      </c>
      <c r="CE7" s="138">
        <f t="shared" si="20"/>
        <v>375964.375</v>
      </c>
      <c r="CG7" s="1674" t="s">
        <v>423</v>
      </c>
      <c r="CH7" s="1674" t="s">
        <v>326</v>
      </c>
      <c r="CI7" s="1674" t="s">
        <v>424</v>
      </c>
      <c r="CJ7" s="1674" t="s">
        <v>473</v>
      </c>
      <c r="CK7" s="1675">
        <v>48000000</v>
      </c>
      <c r="CL7" s="1675">
        <f t="shared" si="21"/>
        <v>48000</v>
      </c>
      <c r="CN7" s="1674" t="s">
        <v>415</v>
      </c>
      <c r="CO7" s="1674" t="s">
        <v>438</v>
      </c>
      <c r="CP7" s="1674" t="s">
        <v>441</v>
      </c>
      <c r="CQ7" s="1674" t="s">
        <v>267</v>
      </c>
      <c r="CR7" s="1675">
        <v>0</v>
      </c>
      <c r="CS7" s="1675">
        <v>974277500</v>
      </c>
      <c r="CT7" s="1675">
        <v>382964375</v>
      </c>
      <c r="CU7" s="1675">
        <f t="shared" si="22"/>
        <v>0</v>
      </c>
      <c r="CV7" s="1675">
        <f t="shared" si="23"/>
        <v>974277.5</v>
      </c>
      <c r="CW7" s="1675">
        <f t="shared" si="24"/>
        <v>382964.375</v>
      </c>
    </row>
    <row r="8" spans="1:101" x14ac:dyDescent="0.35">
      <c r="A8" s="982" t="s">
        <v>415</v>
      </c>
      <c r="B8" s="982" t="s">
        <v>438</v>
      </c>
      <c r="C8" s="982" t="s">
        <v>658</v>
      </c>
      <c r="D8" s="982" t="s">
        <v>659</v>
      </c>
      <c r="E8" s="983">
        <v>0</v>
      </c>
      <c r="F8" s="983">
        <v>23310000</v>
      </c>
      <c r="G8" s="983">
        <v>0</v>
      </c>
      <c r="H8" s="985">
        <f t="shared" si="2"/>
        <v>0</v>
      </c>
      <c r="I8" s="985">
        <f t="shared" si="3"/>
        <v>23310</v>
      </c>
      <c r="J8" s="985">
        <f t="shared" si="4"/>
        <v>0</v>
      </c>
      <c r="L8" s="1190" t="s">
        <v>423</v>
      </c>
      <c r="M8" s="1191" t="s">
        <v>326</v>
      </c>
      <c r="N8" s="1190" t="s">
        <v>444</v>
      </c>
      <c r="O8" s="1191" t="s">
        <v>605</v>
      </c>
      <c r="P8" s="1192">
        <v>65000000</v>
      </c>
      <c r="Q8" s="1192">
        <f t="shared" si="5"/>
        <v>65000</v>
      </c>
      <c r="S8" s="982" t="s">
        <v>415</v>
      </c>
      <c r="T8" s="1193" t="s">
        <v>438</v>
      </c>
      <c r="U8" s="982" t="s">
        <v>431</v>
      </c>
      <c r="V8" s="1193" t="s">
        <v>431</v>
      </c>
      <c r="W8" s="983">
        <v>0</v>
      </c>
      <c r="X8" s="983">
        <v>0</v>
      </c>
      <c r="Y8" s="983">
        <v>0</v>
      </c>
      <c r="Z8" s="1192">
        <f t="shared" si="6"/>
        <v>0</v>
      </c>
      <c r="AA8" s="1192">
        <f t="shared" si="7"/>
        <v>0</v>
      </c>
      <c r="AB8" s="1192">
        <f t="shared" si="8"/>
        <v>0</v>
      </c>
      <c r="AD8" s="185" t="s">
        <v>419</v>
      </c>
      <c r="AE8" s="185" t="s">
        <v>299</v>
      </c>
      <c r="AF8" s="185" t="s">
        <v>443</v>
      </c>
      <c r="AG8" s="1023" t="s">
        <v>322</v>
      </c>
      <c r="AH8" s="138">
        <v>232050</v>
      </c>
      <c r="AI8" s="138">
        <f t="shared" si="9"/>
        <v>232.05</v>
      </c>
      <c r="AK8" s="185" t="s">
        <v>415</v>
      </c>
      <c r="AL8" s="185" t="s">
        <v>438</v>
      </c>
      <c r="AM8" s="185" t="s">
        <v>658</v>
      </c>
      <c r="AN8" s="185" t="s">
        <v>659</v>
      </c>
      <c r="AO8" s="138">
        <v>0</v>
      </c>
      <c r="AP8" s="138">
        <v>23310000</v>
      </c>
      <c r="AQ8" s="138">
        <v>6660000</v>
      </c>
      <c r="AR8" s="138">
        <f t="shared" si="10"/>
        <v>0</v>
      </c>
      <c r="AS8" s="138">
        <f t="shared" si="11"/>
        <v>23310</v>
      </c>
      <c r="AT8" s="138">
        <f t="shared" si="12"/>
        <v>6660</v>
      </c>
      <c r="AV8" s="185" t="s">
        <v>419</v>
      </c>
      <c r="AW8" s="185" t="s">
        <v>299</v>
      </c>
      <c r="AX8" s="185" t="s">
        <v>443</v>
      </c>
      <c r="AY8" s="185" t="s">
        <v>322</v>
      </c>
      <c r="AZ8" s="138">
        <v>1079187</v>
      </c>
      <c r="BA8" s="984">
        <f t="shared" si="13"/>
        <v>1079.1869999999999</v>
      </c>
      <c r="BC8" s="185" t="s">
        <v>415</v>
      </c>
      <c r="BD8" s="185" t="s">
        <v>438</v>
      </c>
      <c r="BE8" s="185" t="s">
        <v>431</v>
      </c>
      <c r="BF8" s="185" t="s">
        <v>431</v>
      </c>
      <c r="BG8" s="138">
        <v>0</v>
      </c>
      <c r="BH8" s="138">
        <v>0</v>
      </c>
      <c r="BI8" s="138">
        <v>0</v>
      </c>
      <c r="BJ8" s="984">
        <f t="shared" si="14"/>
        <v>0</v>
      </c>
      <c r="BK8" s="984">
        <f t="shared" si="15"/>
        <v>0</v>
      </c>
      <c r="BL8" s="984">
        <f t="shared" si="16"/>
        <v>0</v>
      </c>
      <c r="BN8" s="185" t="s">
        <v>419</v>
      </c>
      <c r="BO8" s="185" t="s">
        <v>299</v>
      </c>
      <c r="BP8" s="185" t="s">
        <v>420</v>
      </c>
      <c r="BQ8" s="185" t="s">
        <v>319</v>
      </c>
      <c r="BR8" s="138">
        <v>488757400</v>
      </c>
      <c r="BS8" s="138">
        <f t="shared" si="17"/>
        <v>488757.4</v>
      </c>
      <c r="BV8" s="185" t="s">
        <v>415</v>
      </c>
      <c r="BW8" s="185" t="s">
        <v>438</v>
      </c>
      <c r="BX8" s="185" t="s">
        <v>658</v>
      </c>
      <c r="BY8" s="185" t="s">
        <v>659</v>
      </c>
      <c r="BZ8" s="138">
        <v>0</v>
      </c>
      <c r="CA8" s="138">
        <v>28799456</v>
      </c>
      <c r="CB8" s="138">
        <v>13320000</v>
      </c>
      <c r="CC8" s="138">
        <f t="shared" si="18"/>
        <v>0</v>
      </c>
      <c r="CD8" s="138">
        <f t="shared" si="19"/>
        <v>28799.455999999998</v>
      </c>
      <c r="CE8" s="138">
        <f t="shared" si="20"/>
        <v>13320</v>
      </c>
      <c r="CG8" s="1674" t="s">
        <v>423</v>
      </c>
      <c r="CH8" s="1674" t="s">
        <v>326</v>
      </c>
      <c r="CI8" s="1674" t="s">
        <v>601</v>
      </c>
      <c r="CJ8" s="1674" t="s">
        <v>602</v>
      </c>
      <c r="CK8" s="1675">
        <v>780000</v>
      </c>
      <c r="CL8" s="1675">
        <f t="shared" si="21"/>
        <v>780</v>
      </c>
      <c r="CN8" s="1674" t="s">
        <v>415</v>
      </c>
      <c r="CO8" s="1674" t="s">
        <v>438</v>
      </c>
      <c r="CP8" s="1674" t="s">
        <v>658</v>
      </c>
      <c r="CQ8" s="1674" t="s">
        <v>659</v>
      </c>
      <c r="CR8" s="1675">
        <v>0</v>
      </c>
      <c r="CS8" s="1675">
        <v>28799456</v>
      </c>
      <c r="CT8" s="1675">
        <v>16650000</v>
      </c>
      <c r="CU8" s="1675">
        <f t="shared" si="22"/>
        <v>0</v>
      </c>
      <c r="CV8" s="1675">
        <f t="shared" si="23"/>
        <v>28799.455999999998</v>
      </c>
      <c r="CW8" s="1675">
        <f t="shared" si="24"/>
        <v>16650</v>
      </c>
    </row>
    <row r="9" spans="1:101" ht="15" customHeight="1" x14ac:dyDescent="0.35">
      <c r="A9" s="982" t="s">
        <v>415</v>
      </c>
      <c r="B9" s="982" t="s">
        <v>438</v>
      </c>
      <c r="C9" s="982" t="s">
        <v>441</v>
      </c>
      <c r="D9" s="982" t="s">
        <v>267</v>
      </c>
      <c r="E9" s="983">
        <v>0</v>
      </c>
      <c r="F9" s="983">
        <v>859712500</v>
      </c>
      <c r="G9" s="983">
        <v>102150000</v>
      </c>
      <c r="H9" s="985">
        <f t="shared" si="2"/>
        <v>0</v>
      </c>
      <c r="I9" s="985">
        <f t="shared" si="3"/>
        <v>859712.5</v>
      </c>
      <c r="J9" s="985">
        <f t="shared" si="4"/>
        <v>102150</v>
      </c>
      <c r="L9" s="1190" t="s">
        <v>445</v>
      </c>
      <c r="M9" s="1191" t="s">
        <v>446</v>
      </c>
      <c r="N9" s="1190" t="s">
        <v>431</v>
      </c>
      <c r="O9" s="1191" t="s">
        <v>431</v>
      </c>
      <c r="P9" s="1192">
        <v>134929304</v>
      </c>
      <c r="Q9" s="1192">
        <f t="shared" si="5"/>
        <v>134929.304</v>
      </c>
      <c r="S9" s="982" t="s">
        <v>415</v>
      </c>
      <c r="T9" s="1193" t="s">
        <v>438</v>
      </c>
      <c r="U9" s="982" t="s">
        <v>441</v>
      </c>
      <c r="V9" s="1193" t="s">
        <v>267</v>
      </c>
      <c r="W9" s="983">
        <v>0</v>
      </c>
      <c r="X9" s="983">
        <v>939712500</v>
      </c>
      <c r="Y9" s="983">
        <v>178915991</v>
      </c>
      <c r="Z9" s="1192">
        <f t="shared" si="6"/>
        <v>0</v>
      </c>
      <c r="AA9" s="1192">
        <f t="shared" si="7"/>
        <v>939712.5</v>
      </c>
      <c r="AB9" s="1192">
        <f t="shared" si="8"/>
        <v>178915.99100000001</v>
      </c>
      <c r="AD9" s="185" t="s">
        <v>423</v>
      </c>
      <c r="AE9" s="185" t="s">
        <v>326</v>
      </c>
      <c r="AF9" s="185" t="s">
        <v>444</v>
      </c>
      <c r="AG9" s="1023" t="s">
        <v>605</v>
      </c>
      <c r="AH9" s="138">
        <v>10000000</v>
      </c>
      <c r="AI9" s="138">
        <f t="shared" si="9"/>
        <v>10000</v>
      </c>
      <c r="AK9" s="185" t="s">
        <v>415</v>
      </c>
      <c r="AL9" s="185" t="s">
        <v>438</v>
      </c>
      <c r="AM9" s="185" t="s">
        <v>441</v>
      </c>
      <c r="AN9" s="185" t="s">
        <v>267</v>
      </c>
      <c r="AO9" s="138">
        <v>0</v>
      </c>
      <c r="AP9" s="138">
        <v>954277500</v>
      </c>
      <c r="AQ9" s="138">
        <v>316724375</v>
      </c>
      <c r="AR9" s="138">
        <f t="shared" si="10"/>
        <v>0</v>
      </c>
      <c r="AS9" s="138">
        <f t="shared" si="11"/>
        <v>954277.5</v>
      </c>
      <c r="AT9" s="138">
        <f t="shared" si="12"/>
        <v>316724.375</v>
      </c>
      <c r="AV9" s="185" t="s">
        <v>423</v>
      </c>
      <c r="AW9" s="185" t="s">
        <v>326</v>
      </c>
      <c r="AX9" s="185" t="s">
        <v>470</v>
      </c>
      <c r="AY9" s="185" t="s">
        <v>603</v>
      </c>
      <c r="AZ9" s="138">
        <v>340000000</v>
      </c>
      <c r="BA9" s="984">
        <f t="shared" si="13"/>
        <v>340000</v>
      </c>
      <c r="BC9" s="185" t="s">
        <v>415</v>
      </c>
      <c r="BD9" s="185" t="s">
        <v>438</v>
      </c>
      <c r="BE9" s="185" t="s">
        <v>658</v>
      </c>
      <c r="BF9" s="185" t="s">
        <v>659</v>
      </c>
      <c r="BG9" s="138">
        <v>0</v>
      </c>
      <c r="BH9" s="138">
        <v>23310000</v>
      </c>
      <c r="BI9" s="138">
        <v>9990000</v>
      </c>
      <c r="BJ9" s="984">
        <f t="shared" si="14"/>
        <v>0</v>
      </c>
      <c r="BK9" s="984">
        <f t="shared" si="15"/>
        <v>23310</v>
      </c>
      <c r="BL9" s="984">
        <f t="shared" si="16"/>
        <v>9990</v>
      </c>
      <c r="BN9" s="185" t="s">
        <v>423</v>
      </c>
      <c r="BO9" s="185" t="s">
        <v>326</v>
      </c>
      <c r="BP9" s="185" t="s">
        <v>424</v>
      </c>
      <c r="BQ9" s="185" t="s">
        <v>473</v>
      </c>
      <c r="BR9" s="138">
        <v>111963700</v>
      </c>
      <c r="BS9" s="138">
        <f t="shared" si="17"/>
        <v>111963.7</v>
      </c>
      <c r="BV9" s="185" t="s">
        <v>415</v>
      </c>
      <c r="BW9" s="185" t="s">
        <v>438</v>
      </c>
      <c r="BX9" s="185" t="s">
        <v>431</v>
      </c>
      <c r="BY9" s="185" t="s">
        <v>431</v>
      </c>
      <c r="BZ9" s="138">
        <v>0</v>
      </c>
      <c r="CA9" s="138">
        <v>0</v>
      </c>
      <c r="CB9" s="138">
        <v>0</v>
      </c>
      <c r="CC9" s="138">
        <f t="shared" si="18"/>
        <v>0</v>
      </c>
      <c r="CD9" s="138">
        <f t="shared" si="19"/>
        <v>0</v>
      </c>
      <c r="CE9" s="138">
        <f t="shared" si="20"/>
        <v>0</v>
      </c>
      <c r="CG9" s="1674" t="s">
        <v>423</v>
      </c>
      <c r="CH9" s="1674" t="s">
        <v>326</v>
      </c>
      <c r="CI9" s="1674" t="s">
        <v>480</v>
      </c>
      <c r="CJ9" s="1674" t="s">
        <v>604</v>
      </c>
      <c r="CK9" s="1675">
        <v>28980487</v>
      </c>
      <c r="CL9" s="1675">
        <f t="shared" si="21"/>
        <v>28980.487000000001</v>
      </c>
      <c r="CN9" s="1674" t="s">
        <v>415</v>
      </c>
      <c r="CO9" s="1674" t="s">
        <v>438</v>
      </c>
      <c r="CP9" s="1674" t="s">
        <v>431</v>
      </c>
      <c r="CQ9" s="1674" t="s">
        <v>431</v>
      </c>
      <c r="CR9" s="1675">
        <v>0</v>
      </c>
      <c r="CS9" s="1675">
        <v>0</v>
      </c>
      <c r="CT9" s="1675">
        <v>0</v>
      </c>
      <c r="CU9" s="1675">
        <f t="shared" si="22"/>
        <v>0</v>
      </c>
      <c r="CV9" s="1675">
        <f t="shared" si="23"/>
        <v>0</v>
      </c>
      <c r="CW9" s="1675">
        <f t="shared" si="24"/>
        <v>0</v>
      </c>
    </row>
    <row r="10" spans="1:101" ht="15" customHeight="1" x14ac:dyDescent="0.35">
      <c r="A10" s="982" t="s">
        <v>419</v>
      </c>
      <c r="B10" s="982" t="s">
        <v>299</v>
      </c>
      <c r="C10" s="982" t="s">
        <v>420</v>
      </c>
      <c r="D10" s="982" t="s">
        <v>319</v>
      </c>
      <c r="E10" s="983">
        <v>1954009000</v>
      </c>
      <c r="F10" s="983">
        <v>0</v>
      </c>
      <c r="G10" s="983">
        <v>0</v>
      </c>
      <c r="H10" s="985">
        <f t="shared" si="2"/>
        <v>1954009</v>
      </c>
      <c r="I10" s="985">
        <f t="shared" si="3"/>
        <v>0</v>
      </c>
      <c r="J10" s="985">
        <f t="shared" si="4"/>
        <v>0</v>
      </c>
      <c r="L10" s="1190" t="s">
        <v>447</v>
      </c>
      <c r="M10" s="1191" t="s">
        <v>448</v>
      </c>
      <c r="N10" s="1190" t="s">
        <v>431</v>
      </c>
      <c r="O10" s="1191" t="s">
        <v>431</v>
      </c>
      <c r="P10" s="1192">
        <v>5550000</v>
      </c>
      <c r="Q10" s="1192">
        <f t="shared" si="5"/>
        <v>5550</v>
      </c>
      <c r="S10" s="982" t="s">
        <v>419</v>
      </c>
      <c r="T10" s="1193" t="s">
        <v>299</v>
      </c>
      <c r="U10" s="982" t="s">
        <v>420</v>
      </c>
      <c r="V10" s="1193" t="s">
        <v>319</v>
      </c>
      <c r="W10" s="983">
        <v>1954009000</v>
      </c>
      <c r="X10" s="983">
        <v>0</v>
      </c>
      <c r="Y10" s="983">
        <v>0</v>
      </c>
      <c r="Z10" s="1192">
        <f t="shared" si="6"/>
        <v>1954009</v>
      </c>
      <c r="AA10" s="1192">
        <f t="shared" si="7"/>
        <v>0</v>
      </c>
      <c r="AB10" s="1192">
        <f t="shared" si="8"/>
        <v>0</v>
      </c>
      <c r="AD10" s="185" t="s">
        <v>447</v>
      </c>
      <c r="AE10" s="185" t="s">
        <v>448</v>
      </c>
      <c r="AF10" s="185" t="s">
        <v>431</v>
      </c>
      <c r="AG10" s="1023" t="s">
        <v>431</v>
      </c>
      <c r="AH10" s="138">
        <v>15943098</v>
      </c>
      <c r="AI10" s="138">
        <f t="shared" si="9"/>
        <v>15943.098</v>
      </c>
      <c r="AK10" s="185" t="s">
        <v>419</v>
      </c>
      <c r="AL10" s="185" t="s">
        <v>299</v>
      </c>
      <c r="AM10" s="185" t="s">
        <v>420</v>
      </c>
      <c r="AN10" s="185" t="s">
        <v>319</v>
      </c>
      <c r="AO10" s="138">
        <v>1954009000</v>
      </c>
      <c r="AP10" s="138">
        <v>0</v>
      </c>
      <c r="AQ10" s="138">
        <v>0</v>
      </c>
      <c r="AR10" s="138">
        <f t="shared" si="10"/>
        <v>1954009</v>
      </c>
      <c r="AS10" s="138">
        <f t="shared" si="11"/>
        <v>0</v>
      </c>
      <c r="AT10" s="138">
        <f t="shared" si="12"/>
        <v>0</v>
      </c>
      <c r="AV10" s="185" t="s">
        <v>445</v>
      </c>
      <c r="AW10" s="185" t="s">
        <v>446</v>
      </c>
      <c r="AX10" s="185" t="s">
        <v>431</v>
      </c>
      <c r="AY10" s="185" t="s">
        <v>431</v>
      </c>
      <c r="AZ10" s="138">
        <v>58184337</v>
      </c>
      <c r="BA10" s="984">
        <f t="shared" si="13"/>
        <v>58184.337</v>
      </c>
      <c r="BC10" s="185" t="s">
        <v>419</v>
      </c>
      <c r="BD10" s="185" t="s">
        <v>299</v>
      </c>
      <c r="BE10" s="185" t="s">
        <v>420</v>
      </c>
      <c r="BF10" s="185" t="s">
        <v>319</v>
      </c>
      <c r="BG10" s="138">
        <v>1954009000</v>
      </c>
      <c r="BH10" s="138">
        <v>0</v>
      </c>
      <c r="BI10" s="138">
        <v>0</v>
      </c>
      <c r="BJ10" s="984">
        <f t="shared" si="14"/>
        <v>1954009</v>
      </c>
      <c r="BK10" s="984">
        <f t="shared" si="15"/>
        <v>0</v>
      </c>
      <c r="BL10" s="984">
        <f t="shared" si="16"/>
        <v>0</v>
      </c>
      <c r="BN10" s="185" t="s">
        <v>423</v>
      </c>
      <c r="BO10" s="185" t="s">
        <v>326</v>
      </c>
      <c r="BP10" s="185" t="s">
        <v>444</v>
      </c>
      <c r="BQ10" s="185" t="s">
        <v>605</v>
      </c>
      <c r="BR10" s="138">
        <v>5000000</v>
      </c>
      <c r="BS10" s="138">
        <f t="shared" si="17"/>
        <v>5000</v>
      </c>
      <c r="BV10" s="185" t="s">
        <v>419</v>
      </c>
      <c r="BW10" s="185" t="s">
        <v>299</v>
      </c>
      <c r="BX10" s="185" t="s">
        <v>420</v>
      </c>
      <c r="BY10" s="185" t="s">
        <v>319</v>
      </c>
      <c r="BZ10" s="138">
        <v>2204009000</v>
      </c>
      <c r="CA10" s="138">
        <v>0</v>
      </c>
      <c r="CB10" s="138">
        <v>0</v>
      </c>
      <c r="CC10" s="138">
        <f t="shared" si="18"/>
        <v>2204009</v>
      </c>
      <c r="CD10" s="138">
        <f t="shared" si="19"/>
        <v>0</v>
      </c>
      <c r="CE10" s="138">
        <f t="shared" si="20"/>
        <v>0</v>
      </c>
      <c r="CG10" s="1674" t="s">
        <v>447</v>
      </c>
      <c r="CH10" s="1674" t="s">
        <v>448</v>
      </c>
      <c r="CI10" s="1674" t="s">
        <v>431</v>
      </c>
      <c r="CJ10" s="1674" t="s">
        <v>431</v>
      </c>
      <c r="CK10" s="1675">
        <v>15413800</v>
      </c>
      <c r="CL10" s="1675">
        <f t="shared" si="21"/>
        <v>15413.8</v>
      </c>
      <c r="CN10" s="1674" t="s">
        <v>419</v>
      </c>
      <c r="CO10" s="1674" t="s">
        <v>299</v>
      </c>
      <c r="CP10" s="1674" t="s">
        <v>420</v>
      </c>
      <c r="CQ10" s="1674" t="s">
        <v>319</v>
      </c>
      <c r="CR10" s="1675">
        <v>2204009000</v>
      </c>
      <c r="CS10" s="1675">
        <v>0</v>
      </c>
      <c r="CT10" s="1675">
        <v>0</v>
      </c>
      <c r="CU10" s="1675">
        <f t="shared" si="22"/>
        <v>2204009</v>
      </c>
      <c r="CV10" s="1675">
        <f t="shared" si="23"/>
        <v>0</v>
      </c>
      <c r="CW10" s="1675">
        <f t="shared" si="24"/>
        <v>0</v>
      </c>
    </row>
    <row r="11" spans="1:101" x14ac:dyDescent="0.35">
      <c r="A11" s="982" t="s">
        <v>419</v>
      </c>
      <c r="B11" s="982" t="s">
        <v>299</v>
      </c>
      <c r="C11" s="982" t="s">
        <v>421</v>
      </c>
      <c r="D11" s="982" t="s">
        <v>330</v>
      </c>
      <c r="E11" s="983">
        <v>583665000</v>
      </c>
      <c r="F11" s="983">
        <v>0</v>
      </c>
      <c r="G11" s="983">
        <v>0</v>
      </c>
      <c r="H11" s="985">
        <f t="shared" si="2"/>
        <v>583665</v>
      </c>
      <c r="I11" s="985">
        <f t="shared" si="3"/>
        <v>0</v>
      </c>
      <c r="J11" s="985">
        <f t="shared" si="4"/>
        <v>0</v>
      </c>
      <c r="S11" s="982" t="s">
        <v>419</v>
      </c>
      <c r="T11" s="1193" t="s">
        <v>299</v>
      </c>
      <c r="U11" s="982" t="s">
        <v>421</v>
      </c>
      <c r="V11" s="1193" t="s">
        <v>330</v>
      </c>
      <c r="W11" s="983">
        <v>583665000</v>
      </c>
      <c r="X11" s="983">
        <v>0</v>
      </c>
      <c r="Y11" s="983">
        <v>0</v>
      </c>
      <c r="Z11" s="1192">
        <f t="shared" si="6"/>
        <v>583665</v>
      </c>
      <c r="AA11" s="1192">
        <f t="shared" si="7"/>
        <v>0</v>
      </c>
      <c r="AB11" s="1192">
        <f t="shared" si="8"/>
        <v>0</v>
      </c>
      <c r="AK11" s="185" t="s">
        <v>419</v>
      </c>
      <c r="AL11" s="185" t="s">
        <v>299</v>
      </c>
      <c r="AM11" s="185" t="s">
        <v>421</v>
      </c>
      <c r="AN11" s="185" t="s">
        <v>330</v>
      </c>
      <c r="AO11" s="138">
        <v>583665000</v>
      </c>
      <c r="AP11" s="138">
        <v>0</v>
      </c>
      <c r="AQ11" s="138">
        <v>0</v>
      </c>
      <c r="AR11" s="138">
        <f t="shared" si="10"/>
        <v>583665</v>
      </c>
      <c r="AS11" s="138">
        <f t="shared" si="11"/>
        <v>0</v>
      </c>
      <c r="AT11" s="138">
        <f t="shared" si="12"/>
        <v>0</v>
      </c>
      <c r="AV11" s="185" t="s">
        <v>447</v>
      </c>
      <c r="AW11" s="185" t="s">
        <v>448</v>
      </c>
      <c r="AX11" s="185" t="s">
        <v>431</v>
      </c>
      <c r="AY11" s="185" t="s">
        <v>431</v>
      </c>
      <c r="AZ11" s="138">
        <v>20298443</v>
      </c>
      <c r="BA11" s="984">
        <f t="shared" si="13"/>
        <v>20298.442999999999</v>
      </c>
      <c r="BC11" s="185" t="s">
        <v>419</v>
      </c>
      <c r="BD11" s="185" t="s">
        <v>299</v>
      </c>
      <c r="BE11" s="185" t="s">
        <v>421</v>
      </c>
      <c r="BF11" s="185" t="s">
        <v>330</v>
      </c>
      <c r="BG11" s="138">
        <v>583665000</v>
      </c>
      <c r="BH11" s="138">
        <v>0</v>
      </c>
      <c r="BI11" s="138">
        <v>0</v>
      </c>
      <c r="BJ11" s="984">
        <f t="shared" si="14"/>
        <v>583665</v>
      </c>
      <c r="BK11" s="984">
        <f t="shared" si="15"/>
        <v>0</v>
      </c>
      <c r="BL11" s="984">
        <f t="shared" si="16"/>
        <v>0</v>
      </c>
      <c r="BN11" s="185" t="s">
        <v>445</v>
      </c>
      <c r="BO11" s="185" t="s">
        <v>446</v>
      </c>
      <c r="BP11" s="185" t="s">
        <v>431</v>
      </c>
      <c r="BQ11" s="185" t="s">
        <v>431</v>
      </c>
      <c r="BR11" s="138">
        <v>46975503</v>
      </c>
      <c r="BS11" s="138">
        <f t="shared" si="17"/>
        <v>46975.502999999997</v>
      </c>
      <c r="BV11" s="185" t="s">
        <v>419</v>
      </c>
      <c r="BW11" s="185" t="s">
        <v>299</v>
      </c>
      <c r="BX11" s="185" t="s">
        <v>421</v>
      </c>
      <c r="BY11" s="185" t="s">
        <v>330</v>
      </c>
      <c r="BZ11" s="138">
        <v>333665000</v>
      </c>
      <c r="CA11" s="138">
        <v>0</v>
      </c>
      <c r="CB11" s="138">
        <v>0</v>
      </c>
      <c r="CC11" s="138">
        <f t="shared" si="18"/>
        <v>333665</v>
      </c>
      <c r="CD11" s="138">
        <f t="shared" si="19"/>
        <v>0</v>
      </c>
      <c r="CE11" s="138">
        <f t="shared" si="20"/>
        <v>0</v>
      </c>
      <c r="CG11" s="1674" t="s">
        <v>511</v>
      </c>
      <c r="CH11" s="1674" t="s">
        <v>514</v>
      </c>
      <c r="CI11" s="1674" t="s">
        <v>431</v>
      </c>
      <c r="CJ11" s="1674" t="s">
        <v>431</v>
      </c>
      <c r="CK11" s="1675">
        <v>20991600</v>
      </c>
      <c r="CL11" s="1675">
        <f t="shared" si="21"/>
        <v>20991.599999999999</v>
      </c>
      <c r="CN11" s="1674" t="s">
        <v>419</v>
      </c>
      <c r="CO11" s="1674" t="s">
        <v>299</v>
      </c>
      <c r="CP11" s="1674" t="s">
        <v>421</v>
      </c>
      <c r="CQ11" s="1674" t="s">
        <v>330</v>
      </c>
      <c r="CR11" s="1675">
        <v>333665000</v>
      </c>
      <c r="CS11" s="1675">
        <v>0</v>
      </c>
      <c r="CT11" s="1675">
        <v>0</v>
      </c>
      <c r="CU11" s="1675">
        <f t="shared" si="22"/>
        <v>333665</v>
      </c>
      <c r="CV11" s="1675">
        <f t="shared" si="23"/>
        <v>0</v>
      </c>
      <c r="CW11" s="1675">
        <f t="shared" si="24"/>
        <v>0</v>
      </c>
    </row>
    <row r="12" spans="1:101" x14ac:dyDescent="0.35">
      <c r="A12" s="982" t="s">
        <v>419</v>
      </c>
      <c r="B12" s="982" t="s">
        <v>299</v>
      </c>
      <c r="C12" s="982" t="s">
        <v>443</v>
      </c>
      <c r="D12" s="982" t="s">
        <v>322</v>
      </c>
      <c r="E12" s="983">
        <v>62915000</v>
      </c>
      <c r="F12" s="983">
        <v>0</v>
      </c>
      <c r="G12" s="983">
        <v>0</v>
      </c>
      <c r="H12" s="985">
        <f t="shared" si="2"/>
        <v>62915</v>
      </c>
      <c r="I12" s="985">
        <f t="shared" si="3"/>
        <v>0</v>
      </c>
      <c r="J12" s="985">
        <f t="shared" si="4"/>
        <v>0</v>
      </c>
      <c r="S12" s="982" t="s">
        <v>419</v>
      </c>
      <c r="T12" s="1193" t="s">
        <v>299</v>
      </c>
      <c r="U12" s="982" t="s">
        <v>443</v>
      </c>
      <c r="V12" s="1193" t="s">
        <v>322</v>
      </c>
      <c r="W12" s="983">
        <v>62915000</v>
      </c>
      <c r="X12" s="983">
        <v>0</v>
      </c>
      <c r="Y12" s="983">
        <v>0</v>
      </c>
      <c r="Z12" s="1192">
        <f t="shared" si="6"/>
        <v>62915</v>
      </c>
      <c r="AA12" s="1192">
        <f t="shared" si="7"/>
        <v>0</v>
      </c>
      <c r="AB12" s="1192">
        <f t="shared" si="8"/>
        <v>0</v>
      </c>
      <c r="AK12" s="185" t="s">
        <v>419</v>
      </c>
      <c r="AL12" s="185" t="s">
        <v>299</v>
      </c>
      <c r="AM12" s="185" t="s">
        <v>443</v>
      </c>
      <c r="AN12" s="185" t="s">
        <v>322</v>
      </c>
      <c r="AO12" s="138">
        <v>62915000</v>
      </c>
      <c r="AP12" s="138">
        <v>0</v>
      </c>
      <c r="AQ12" s="138">
        <v>0</v>
      </c>
      <c r="AR12" s="138">
        <f t="shared" si="10"/>
        <v>62915</v>
      </c>
      <c r="AS12" s="138">
        <f t="shared" si="11"/>
        <v>0</v>
      </c>
      <c r="AT12" s="138">
        <f t="shared" si="12"/>
        <v>0</v>
      </c>
      <c r="AV12" s="185" t="s">
        <v>626</v>
      </c>
      <c r="AW12" s="185" t="s">
        <v>627</v>
      </c>
      <c r="AX12" s="185" t="s">
        <v>431</v>
      </c>
      <c r="AY12" s="185" t="s">
        <v>431</v>
      </c>
      <c r="AZ12" s="138">
        <v>2598750</v>
      </c>
      <c r="BA12" s="984">
        <f t="shared" si="13"/>
        <v>2598.75</v>
      </c>
      <c r="BC12" s="185" t="s">
        <v>419</v>
      </c>
      <c r="BD12" s="185" t="s">
        <v>299</v>
      </c>
      <c r="BE12" s="185" t="s">
        <v>443</v>
      </c>
      <c r="BF12" s="185" t="s">
        <v>322</v>
      </c>
      <c r="BG12" s="138">
        <v>62915000</v>
      </c>
      <c r="BH12" s="138">
        <v>0</v>
      </c>
      <c r="BI12" s="138">
        <v>0</v>
      </c>
      <c r="BJ12" s="984">
        <f t="shared" si="14"/>
        <v>62915</v>
      </c>
      <c r="BK12" s="984">
        <f t="shared" si="15"/>
        <v>0</v>
      </c>
      <c r="BL12" s="984">
        <f t="shared" si="16"/>
        <v>0</v>
      </c>
      <c r="BN12" s="185" t="s">
        <v>447</v>
      </c>
      <c r="BO12" s="185" t="s">
        <v>448</v>
      </c>
      <c r="BP12" s="185" t="s">
        <v>431</v>
      </c>
      <c r="BQ12" s="185" t="s">
        <v>431</v>
      </c>
      <c r="BR12" s="138">
        <v>5314366</v>
      </c>
      <c r="BS12" s="138">
        <f t="shared" si="17"/>
        <v>5314.366</v>
      </c>
      <c r="BV12" s="185" t="s">
        <v>419</v>
      </c>
      <c r="BW12" s="185" t="s">
        <v>299</v>
      </c>
      <c r="BX12" s="185" t="s">
        <v>443</v>
      </c>
      <c r="BY12" s="185" t="s">
        <v>322</v>
      </c>
      <c r="BZ12" s="138">
        <v>62915000</v>
      </c>
      <c r="CA12" s="138">
        <v>0</v>
      </c>
      <c r="CB12" s="138">
        <v>0</v>
      </c>
      <c r="CC12" s="138">
        <f t="shared" si="18"/>
        <v>62915</v>
      </c>
      <c r="CD12" s="138">
        <f t="shared" si="19"/>
        <v>0</v>
      </c>
      <c r="CE12" s="138">
        <f t="shared" si="20"/>
        <v>0</v>
      </c>
      <c r="CG12" s="1674" t="s">
        <v>626</v>
      </c>
      <c r="CH12" s="1674" t="s">
        <v>627</v>
      </c>
      <c r="CI12" s="1674" t="s">
        <v>431</v>
      </c>
      <c r="CJ12" s="1674" t="s">
        <v>431</v>
      </c>
      <c r="CK12" s="1675">
        <v>5197500</v>
      </c>
      <c r="CL12" s="1675">
        <f t="shared" si="21"/>
        <v>5197.5</v>
      </c>
      <c r="CN12" s="1674" t="s">
        <v>419</v>
      </c>
      <c r="CO12" s="1674" t="s">
        <v>299</v>
      </c>
      <c r="CP12" s="1674" t="s">
        <v>443</v>
      </c>
      <c r="CQ12" s="1674" t="s">
        <v>322</v>
      </c>
      <c r="CR12" s="1675">
        <v>62915000</v>
      </c>
      <c r="CS12" s="1675">
        <v>0</v>
      </c>
      <c r="CT12" s="1675">
        <v>0</v>
      </c>
      <c r="CU12" s="1675">
        <f t="shared" si="22"/>
        <v>62915</v>
      </c>
      <c r="CV12" s="1675">
        <f t="shared" si="23"/>
        <v>0</v>
      </c>
      <c r="CW12" s="1675">
        <f t="shared" si="24"/>
        <v>0</v>
      </c>
    </row>
    <row r="13" spans="1:101" x14ac:dyDescent="0.35">
      <c r="A13" s="982" t="s">
        <v>419</v>
      </c>
      <c r="B13" s="982" t="s">
        <v>299</v>
      </c>
      <c r="C13" s="982" t="s">
        <v>422</v>
      </c>
      <c r="D13" s="982" t="s">
        <v>320</v>
      </c>
      <c r="E13" s="983">
        <v>30520000</v>
      </c>
      <c r="F13" s="983">
        <v>0</v>
      </c>
      <c r="G13" s="983">
        <v>0</v>
      </c>
      <c r="H13" s="985">
        <f t="shared" si="2"/>
        <v>30520</v>
      </c>
      <c r="I13" s="985">
        <f t="shared" si="3"/>
        <v>0</v>
      </c>
      <c r="J13" s="985">
        <f t="shared" si="4"/>
        <v>0</v>
      </c>
      <c r="S13" s="982" t="s">
        <v>419</v>
      </c>
      <c r="T13" s="1193" t="s">
        <v>299</v>
      </c>
      <c r="U13" s="982" t="s">
        <v>422</v>
      </c>
      <c r="V13" s="1193" t="s">
        <v>320</v>
      </c>
      <c r="W13" s="983">
        <v>30520000</v>
      </c>
      <c r="X13" s="983">
        <v>0</v>
      </c>
      <c r="Y13" s="983">
        <v>0</v>
      </c>
      <c r="Z13" s="1192">
        <f t="shared" si="6"/>
        <v>30520</v>
      </c>
      <c r="AA13" s="1192">
        <f t="shared" si="7"/>
        <v>0</v>
      </c>
      <c r="AB13" s="1192">
        <f t="shared" si="8"/>
        <v>0</v>
      </c>
      <c r="AK13" s="185" t="s">
        <v>419</v>
      </c>
      <c r="AL13" s="185" t="s">
        <v>299</v>
      </c>
      <c r="AM13" s="185" t="s">
        <v>422</v>
      </c>
      <c r="AN13" s="185" t="s">
        <v>320</v>
      </c>
      <c r="AO13" s="138">
        <v>30520000</v>
      </c>
      <c r="AP13" s="138">
        <v>0</v>
      </c>
      <c r="AQ13" s="138">
        <v>0</v>
      </c>
      <c r="AR13" s="138">
        <f t="shared" si="10"/>
        <v>30520</v>
      </c>
      <c r="AS13" s="138">
        <f t="shared" si="11"/>
        <v>0</v>
      </c>
      <c r="AT13" s="138">
        <f t="shared" si="12"/>
        <v>0</v>
      </c>
      <c r="BC13" s="185" t="s">
        <v>419</v>
      </c>
      <c r="BD13" s="185" t="s">
        <v>299</v>
      </c>
      <c r="BE13" s="185" t="s">
        <v>422</v>
      </c>
      <c r="BF13" s="185" t="s">
        <v>320</v>
      </c>
      <c r="BG13" s="138">
        <v>30520000</v>
      </c>
      <c r="BH13" s="138">
        <v>0</v>
      </c>
      <c r="BI13" s="138">
        <v>0</v>
      </c>
      <c r="BJ13" s="984">
        <f t="shared" si="14"/>
        <v>30520</v>
      </c>
      <c r="BK13" s="984">
        <f t="shared" si="15"/>
        <v>0</v>
      </c>
      <c r="BL13" s="984">
        <f t="shared" si="16"/>
        <v>0</v>
      </c>
      <c r="BN13" s="185" t="s">
        <v>626</v>
      </c>
      <c r="BO13" s="185" t="s">
        <v>627</v>
      </c>
      <c r="BP13" s="185" t="s">
        <v>431</v>
      </c>
      <c r="BQ13" s="185" t="s">
        <v>431</v>
      </c>
      <c r="BR13" s="138">
        <v>-1</v>
      </c>
      <c r="BS13" s="138">
        <f t="shared" si="17"/>
        <v>-1E-3</v>
      </c>
      <c r="BV13" s="185" t="s">
        <v>419</v>
      </c>
      <c r="BW13" s="185" t="s">
        <v>299</v>
      </c>
      <c r="BX13" s="185" t="s">
        <v>422</v>
      </c>
      <c r="BY13" s="185" t="s">
        <v>320</v>
      </c>
      <c r="BZ13" s="138">
        <v>30520000</v>
      </c>
      <c r="CA13" s="138">
        <v>0</v>
      </c>
      <c r="CB13" s="138">
        <v>0</v>
      </c>
      <c r="CC13" s="138">
        <f t="shared" si="18"/>
        <v>30520</v>
      </c>
      <c r="CD13" s="138">
        <f t="shared" si="19"/>
        <v>0</v>
      </c>
      <c r="CE13" s="138">
        <f t="shared" si="20"/>
        <v>0</v>
      </c>
      <c r="CL13" s="1199"/>
      <c r="CN13" s="1674" t="s">
        <v>419</v>
      </c>
      <c r="CO13" s="1674" t="s">
        <v>299</v>
      </c>
      <c r="CP13" s="1674" t="s">
        <v>422</v>
      </c>
      <c r="CQ13" s="1674" t="s">
        <v>320</v>
      </c>
      <c r="CR13" s="1675">
        <v>30520000</v>
      </c>
      <c r="CS13" s="1675">
        <v>0</v>
      </c>
      <c r="CT13" s="1675">
        <v>0</v>
      </c>
      <c r="CU13" s="1675">
        <f t="shared" si="22"/>
        <v>30520</v>
      </c>
      <c r="CV13" s="1675">
        <f t="shared" si="23"/>
        <v>0</v>
      </c>
      <c r="CW13" s="1675">
        <f t="shared" si="24"/>
        <v>0</v>
      </c>
    </row>
    <row r="14" spans="1:101" x14ac:dyDescent="0.35">
      <c r="A14" s="982" t="s">
        <v>419</v>
      </c>
      <c r="B14" s="982" t="s">
        <v>299</v>
      </c>
      <c r="C14" s="982" t="s">
        <v>442</v>
      </c>
      <c r="D14" s="982" t="s">
        <v>321</v>
      </c>
      <c r="E14" s="983">
        <v>8000000</v>
      </c>
      <c r="F14" s="983">
        <v>0</v>
      </c>
      <c r="G14" s="983">
        <v>0</v>
      </c>
      <c r="H14" s="985">
        <f t="shared" si="2"/>
        <v>8000</v>
      </c>
      <c r="I14" s="985">
        <f t="shared" si="3"/>
        <v>0</v>
      </c>
      <c r="J14" s="985">
        <f t="shared" si="4"/>
        <v>0</v>
      </c>
      <c r="S14" s="982" t="s">
        <v>419</v>
      </c>
      <c r="T14" s="1193" t="s">
        <v>299</v>
      </c>
      <c r="U14" s="982" t="s">
        <v>442</v>
      </c>
      <c r="V14" s="1193" t="s">
        <v>321</v>
      </c>
      <c r="W14" s="983">
        <v>8000000</v>
      </c>
      <c r="X14" s="983">
        <v>0</v>
      </c>
      <c r="Y14" s="983">
        <v>0</v>
      </c>
      <c r="Z14" s="1192">
        <f t="shared" si="6"/>
        <v>8000</v>
      </c>
      <c r="AA14" s="1192">
        <f t="shared" si="7"/>
        <v>0</v>
      </c>
      <c r="AB14" s="1192">
        <f t="shared" si="8"/>
        <v>0</v>
      </c>
      <c r="AK14" s="185" t="s">
        <v>419</v>
      </c>
      <c r="AL14" s="185" t="s">
        <v>299</v>
      </c>
      <c r="AM14" s="185" t="s">
        <v>442</v>
      </c>
      <c r="AN14" s="185" t="s">
        <v>321</v>
      </c>
      <c r="AO14" s="138">
        <v>8000000</v>
      </c>
      <c r="AP14" s="138">
        <v>0</v>
      </c>
      <c r="AQ14" s="138">
        <v>0</v>
      </c>
      <c r="AR14" s="138">
        <f t="shared" si="10"/>
        <v>8000</v>
      </c>
      <c r="AS14" s="138">
        <f t="shared" si="11"/>
        <v>0</v>
      </c>
      <c r="AT14" s="138">
        <f t="shared" si="12"/>
        <v>0</v>
      </c>
      <c r="BC14" s="185" t="s">
        <v>419</v>
      </c>
      <c r="BD14" s="185" t="s">
        <v>299</v>
      </c>
      <c r="BE14" s="185" t="s">
        <v>442</v>
      </c>
      <c r="BF14" s="185" t="s">
        <v>321</v>
      </c>
      <c r="BG14" s="138">
        <v>8000000</v>
      </c>
      <c r="BH14" s="138">
        <v>0</v>
      </c>
      <c r="BI14" s="138">
        <v>0</v>
      </c>
      <c r="BJ14" s="984">
        <f t="shared" si="14"/>
        <v>8000</v>
      </c>
      <c r="BK14" s="984">
        <f t="shared" si="15"/>
        <v>0</v>
      </c>
      <c r="BL14" s="984">
        <f t="shared" si="16"/>
        <v>0</v>
      </c>
      <c r="BS14" s="138">
        <f>SUM(BS3:BS13)</f>
        <v>672920.37800000003</v>
      </c>
      <c r="BV14" s="185" t="s">
        <v>419</v>
      </c>
      <c r="BW14" s="185" t="s">
        <v>299</v>
      </c>
      <c r="BX14" s="185" t="s">
        <v>442</v>
      </c>
      <c r="BY14" s="185" t="s">
        <v>321</v>
      </c>
      <c r="BZ14" s="138">
        <v>8000000</v>
      </c>
      <c r="CA14" s="138">
        <v>0</v>
      </c>
      <c r="CB14" s="138">
        <v>0</v>
      </c>
      <c r="CC14" s="138">
        <f t="shared" si="18"/>
        <v>8000</v>
      </c>
      <c r="CD14" s="138">
        <f t="shared" si="19"/>
        <v>0</v>
      </c>
      <c r="CE14" s="138">
        <f t="shared" si="20"/>
        <v>0</v>
      </c>
      <c r="CN14" s="1674" t="s">
        <v>419</v>
      </c>
      <c r="CO14" s="1674" t="s">
        <v>299</v>
      </c>
      <c r="CP14" s="1674" t="s">
        <v>442</v>
      </c>
      <c r="CQ14" s="1674" t="s">
        <v>321</v>
      </c>
      <c r="CR14" s="1675">
        <v>8000000</v>
      </c>
      <c r="CS14" s="1675">
        <v>0</v>
      </c>
      <c r="CT14" s="1675">
        <v>0</v>
      </c>
      <c r="CU14" s="1675">
        <f t="shared" si="22"/>
        <v>8000</v>
      </c>
      <c r="CV14" s="1675">
        <f t="shared" si="23"/>
        <v>0</v>
      </c>
      <c r="CW14" s="1675">
        <f t="shared" si="24"/>
        <v>0</v>
      </c>
    </row>
    <row r="15" spans="1:101" x14ac:dyDescent="0.35">
      <c r="A15" s="982" t="s">
        <v>419</v>
      </c>
      <c r="B15" s="982" t="s">
        <v>299</v>
      </c>
      <c r="C15" s="982" t="s">
        <v>421</v>
      </c>
      <c r="D15" s="982" t="s">
        <v>330</v>
      </c>
      <c r="E15" s="983">
        <v>0</v>
      </c>
      <c r="F15" s="983">
        <v>45138031</v>
      </c>
      <c r="G15" s="983">
        <v>14216571</v>
      </c>
      <c r="H15" s="985">
        <f t="shared" si="2"/>
        <v>0</v>
      </c>
      <c r="I15" s="985">
        <f t="shared" si="3"/>
        <v>45138.031000000003</v>
      </c>
      <c r="J15" s="985">
        <f t="shared" si="4"/>
        <v>14216.571</v>
      </c>
      <c r="S15" s="982" t="s">
        <v>419</v>
      </c>
      <c r="T15" s="1193" t="s">
        <v>299</v>
      </c>
      <c r="U15" s="982" t="s">
        <v>420</v>
      </c>
      <c r="V15" s="1193" t="s">
        <v>319</v>
      </c>
      <c r="W15" s="983">
        <v>0</v>
      </c>
      <c r="X15" s="983">
        <v>497240563</v>
      </c>
      <c r="Y15" s="983">
        <v>0</v>
      </c>
      <c r="Z15" s="1192">
        <f t="shared" si="6"/>
        <v>0</v>
      </c>
      <c r="AA15" s="1192">
        <f t="shared" si="7"/>
        <v>497240.56300000002</v>
      </c>
      <c r="AB15" s="1192">
        <f t="shared" si="8"/>
        <v>0</v>
      </c>
      <c r="AK15" s="185" t="s">
        <v>419</v>
      </c>
      <c r="AL15" s="185" t="s">
        <v>299</v>
      </c>
      <c r="AM15" s="185" t="s">
        <v>443</v>
      </c>
      <c r="AN15" s="185" t="s">
        <v>322</v>
      </c>
      <c r="AO15" s="138">
        <v>0</v>
      </c>
      <c r="AP15" s="138">
        <v>1227819</v>
      </c>
      <c r="AQ15" s="138">
        <v>1227819</v>
      </c>
      <c r="AR15" s="138">
        <f t="shared" si="10"/>
        <v>0</v>
      </c>
      <c r="AS15" s="138">
        <f t="shared" si="11"/>
        <v>1227.819</v>
      </c>
      <c r="AT15" s="138">
        <f t="shared" si="12"/>
        <v>1227.819</v>
      </c>
      <c r="BC15" s="185" t="s">
        <v>419</v>
      </c>
      <c r="BD15" s="185" t="s">
        <v>299</v>
      </c>
      <c r="BE15" s="185" t="s">
        <v>420</v>
      </c>
      <c r="BF15" s="185" t="s">
        <v>319</v>
      </c>
      <c r="BG15" s="138">
        <v>0</v>
      </c>
      <c r="BH15" s="138">
        <v>1322087432</v>
      </c>
      <c r="BI15" s="138">
        <v>300018541</v>
      </c>
      <c r="BJ15" s="984">
        <f t="shared" si="14"/>
        <v>0</v>
      </c>
      <c r="BK15" s="984">
        <f t="shared" si="15"/>
        <v>1322087.432</v>
      </c>
      <c r="BL15" s="984">
        <f t="shared" si="16"/>
        <v>300018.54100000003</v>
      </c>
      <c r="BV15" s="185" t="s">
        <v>419</v>
      </c>
      <c r="BW15" s="185" t="s">
        <v>299</v>
      </c>
      <c r="BX15" s="185" t="s">
        <v>421</v>
      </c>
      <c r="BY15" s="185" t="s">
        <v>330</v>
      </c>
      <c r="BZ15" s="138">
        <v>0</v>
      </c>
      <c r="CA15" s="138">
        <v>112737439</v>
      </c>
      <c r="CB15" s="138">
        <v>53800301</v>
      </c>
      <c r="CC15" s="138">
        <f t="shared" si="18"/>
        <v>0</v>
      </c>
      <c r="CD15" s="138">
        <f t="shared" si="19"/>
        <v>112737.439</v>
      </c>
      <c r="CE15" s="138">
        <f t="shared" si="20"/>
        <v>53800.300999999999</v>
      </c>
      <c r="CL15" s="996"/>
      <c r="CN15" s="1674" t="s">
        <v>419</v>
      </c>
      <c r="CO15" s="1674" t="s">
        <v>299</v>
      </c>
      <c r="CP15" s="1674" t="s">
        <v>420</v>
      </c>
      <c r="CQ15" s="1674" t="s">
        <v>319</v>
      </c>
      <c r="CR15" s="1675">
        <v>0</v>
      </c>
      <c r="CS15" s="1675">
        <v>1332425332</v>
      </c>
      <c r="CT15" s="1675">
        <v>920181962</v>
      </c>
      <c r="CU15" s="1675">
        <f t="shared" si="22"/>
        <v>0</v>
      </c>
      <c r="CV15" s="1675">
        <f t="shared" si="23"/>
        <v>1332425.3319999999</v>
      </c>
      <c r="CW15" s="1675">
        <f t="shared" si="24"/>
        <v>920181.96200000006</v>
      </c>
    </row>
    <row r="16" spans="1:101" x14ac:dyDescent="0.35">
      <c r="A16" s="982" t="s">
        <v>419</v>
      </c>
      <c r="B16" s="982" t="s">
        <v>299</v>
      </c>
      <c r="C16" s="982" t="s">
        <v>431</v>
      </c>
      <c r="D16" s="982" t="s">
        <v>431</v>
      </c>
      <c r="E16" s="983">
        <v>0</v>
      </c>
      <c r="F16" s="983">
        <v>0</v>
      </c>
      <c r="G16" s="983">
        <v>0</v>
      </c>
      <c r="H16" s="985">
        <f t="shared" si="2"/>
        <v>0</v>
      </c>
      <c r="I16" s="985">
        <f t="shared" si="3"/>
        <v>0</v>
      </c>
      <c r="J16" s="985">
        <f t="shared" si="4"/>
        <v>0</v>
      </c>
      <c r="S16" s="982" t="s">
        <v>419</v>
      </c>
      <c r="T16" s="1193" t="s">
        <v>299</v>
      </c>
      <c r="U16" s="982" t="s">
        <v>421</v>
      </c>
      <c r="V16" s="1193" t="s">
        <v>330</v>
      </c>
      <c r="W16" s="983">
        <v>0</v>
      </c>
      <c r="X16" s="983">
        <v>45138031</v>
      </c>
      <c r="Y16" s="983">
        <v>14216571</v>
      </c>
      <c r="Z16" s="1192">
        <f t="shared" si="6"/>
        <v>0</v>
      </c>
      <c r="AA16" s="1192">
        <f t="shared" si="7"/>
        <v>45138.031000000003</v>
      </c>
      <c r="AB16" s="1192">
        <f t="shared" si="8"/>
        <v>14216.571</v>
      </c>
      <c r="AK16" s="185" t="s">
        <v>419</v>
      </c>
      <c r="AL16" s="185" t="s">
        <v>299</v>
      </c>
      <c r="AM16" s="185" t="s">
        <v>431</v>
      </c>
      <c r="AN16" s="185" t="s">
        <v>431</v>
      </c>
      <c r="AO16" s="138">
        <v>0</v>
      </c>
      <c r="AP16" s="138">
        <v>0</v>
      </c>
      <c r="AQ16" s="138">
        <v>0</v>
      </c>
      <c r="AR16" s="138">
        <f t="shared" si="10"/>
        <v>0</v>
      </c>
      <c r="AS16" s="138">
        <f t="shared" si="11"/>
        <v>0</v>
      </c>
      <c r="AT16" s="138">
        <f t="shared" si="12"/>
        <v>0</v>
      </c>
      <c r="BC16" s="185" t="s">
        <v>419</v>
      </c>
      <c r="BD16" s="185" t="s">
        <v>299</v>
      </c>
      <c r="BE16" s="185" t="s">
        <v>421</v>
      </c>
      <c r="BF16" s="185" t="s">
        <v>330</v>
      </c>
      <c r="BG16" s="138">
        <v>0</v>
      </c>
      <c r="BH16" s="138">
        <v>112737439</v>
      </c>
      <c r="BI16" s="138">
        <v>53671821</v>
      </c>
      <c r="BJ16" s="984">
        <f t="shared" si="14"/>
        <v>0</v>
      </c>
      <c r="BK16" s="984">
        <f t="shared" si="15"/>
        <v>112737.439</v>
      </c>
      <c r="BL16" s="984">
        <f t="shared" si="16"/>
        <v>53671.821000000004</v>
      </c>
      <c r="BV16" s="185" t="s">
        <v>419</v>
      </c>
      <c r="BW16" s="185" t="s">
        <v>299</v>
      </c>
      <c r="BX16" s="185" t="s">
        <v>422</v>
      </c>
      <c r="BY16" s="185" t="s">
        <v>320</v>
      </c>
      <c r="BZ16" s="138">
        <v>0</v>
      </c>
      <c r="CA16" s="138">
        <v>25908120</v>
      </c>
      <c r="CB16" s="138">
        <v>10795050</v>
      </c>
      <c r="CC16" s="138">
        <f t="shared" si="18"/>
        <v>0</v>
      </c>
      <c r="CD16" s="138">
        <f t="shared" si="19"/>
        <v>25908.12</v>
      </c>
      <c r="CE16" s="138">
        <f t="shared" si="20"/>
        <v>10795.05</v>
      </c>
      <c r="CN16" s="1674" t="s">
        <v>419</v>
      </c>
      <c r="CO16" s="1674" t="s">
        <v>299</v>
      </c>
      <c r="CP16" s="1674" t="s">
        <v>443</v>
      </c>
      <c r="CQ16" s="1674" t="s">
        <v>322</v>
      </c>
      <c r="CR16" s="1675">
        <v>0</v>
      </c>
      <c r="CS16" s="1675">
        <v>11098926</v>
      </c>
      <c r="CT16" s="1675">
        <v>5598926</v>
      </c>
      <c r="CU16" s="1675">
        <f t="shared" si="22"/>
        <v>0</v>
      </c>
      <c r="CV16" s="1675">
        <f t="shared" si="23"/>
        <v>11098.925999999999</v>
      </c>
      <c r="CW16" s="1675">
        <f t="shared" si="24"/>
        <v>5598.9260000000004</v>
      </c>
    </row>
    <row r="17" spans="1:101" x14ac:dyDescent="0.35">
      <c r="A17" s="982" t="s">
        <v>419</v>
      </c>
      <c r="B17" s="982" t="s">
        <v>299</v>
      </c>
      <c r="C17" s="982" t="s">
        <v>422</v>
      </c>
      <c r="D17" s="982" t="s">
        <v>320</v>
      </c>
      <c r="E17" s="983">
        <v>0</v>
      </c>
      <c r="F17" s="983">
        <v>25908120</v>
      </c>
      <c r="G17" s="983">
        <v>2159010</v>
      </c>
      <c r="H17" s="985">
        <f t="shared" si="2"/>
        <v>0</v>
      </c>
      <c r="I17" s="985">
        <f t="shared" si="3"/>
        <v>25908.12</v>
      </c>
      <c r="J17" s="985">
        <f t="shared" si="4"/>
        <v>2159.0100000000002</v>
      </c>
      <c r="S17" s="982" t="s">
        <v>419</v>
      </c>
      <c r="T17" s="1193" t="s">
        <v>299</v>
      </c>
      <c r="U17" s="982" t="s">
        <v>422</v>
      </c>
      <c r="V17" s="1193" t="s">
        <v>320</v>
      </c>
      <c r="W17" s="983">
        <v>0</v>
      </c>
      <c r="X17" s="983">
        <v>25908120</v>
      </c>
      <c r="Y17" s="983">
        <v>4318020</v>
      </c>
      <c r="Z17" s="1192">
        <f t="shared" si="6"/>
        <v>0</v>
      </c>
      <c r="AA17" s="1192">
        <f t="shared" si="7"/>
        <v>25908.12</v>
      </c>
      <c r="AB17" s="1192">
        <f t="shared" si="8"/>
        <v>4318.0200000000004</v>
      </c>
      <c r="AK17" s="185" t="s">
        <v>419</v>
      </c>
      <c r="AL17" s="185" t="s">
        <v>299</v>
      </c>
      <c r="AM17" s="185" t="s">
        <v>420</v>
      </c>
      <c r="AN17" s="185" t="s">
        <v>319</v>
      </c>
      <c r="AO17" s="138">
        <v>0</v>
      </c>
      <c r="AP17" s="138">
        <v>1056663757</v>
      </c>
      <c r="AQ17" s="138">
        <v>189651376</v>
      </c>
      <c r="AR17" s="138">
        <f t="shared" si="10"/>
        <v>0</v>
      </c>
      <c r="AS17" s="138">
        <f t="shared" si="11"/>
        <v>1056663.757</v>
      </c>
      <c r="AT17" s="138">
        <f t="shared" si="12"/>
        <v>189651.37599999999</v>
      </c>
      <c r="BC17" s="185" t="s">
        <v>419</v>
      </c>
      <c r="BD17" s="185" t="s">
        <v>299</v>
      </c>
      <c r="BE17" s="185" t="s">
        <v>431</v>
      </c>
      <c r="BF17" s="185" t="s">
        <v>431</v>
      </c>
      <c r="BG17" s="138">
        <v>0</v>
      </c>
      <c r="BH17" s="138">
        <v>0</v>
      </c>
      <c r="BI17" s="138">
        <v>0</v>
      </c>
      <c r="BJ17" s="984">
        <f t="shared" si="14"/>
        <v>0</v>
      </c>
      <c r="BK17" s="984">
        <f t="shared" si="15"/>
        <v>0</v>
      </c>
      <c r="BL17" s="984">
        <f t="shared" si="16"/>
        <v>0</v>
      </c>
      <c r="BV17" s="185" t="s">
        <v>419</v>
      </c>
      <c r="BW17" s="185" t="s">
        <v>299</v>
      </c>
      <c r="BX17" s="185" t="s">
        <v>443</v>
      </c>
      <c r="BY17" s="185" t="s">
        <v>322</v>
      </c>
      <c r="BZ17" s="138">
        <v>0</v>
      </c>
      <c r="CA17" s="138">
        <v>11098926</v>
      </c>
      <c r="CB17" s="138">
        <v>5598926</v>
      </c>
      <c r="CC17" s="138">
        <f t="shared" si="18"/>
        <v>0</v>
      </c>
      <c r="CD17" s="138">
        <f t="shared" si="19"/>
        <v>11098.925999999999</v>
      </c>
      <c r="CE17" s="138">
        <f t="shared" si="20"/>
        <v>5598.9260000000004</v>
      </c>
      <c r="CN17" s="1674" t="s">
        <v>419</v>
      </c>
      <c r="CO17" s="1674" t="s">
        <v>299</v>
      </c>
      <c r="CP17" s="1674" t="s">
        <v>422</v>
      </c>
      <c r="CQ17" s="1674" t="s">
        <v>320</v>
      </c>
      <c r="CR17" s="1675">
        <v>0</v>
      </c>
      <c r="CS17" s="1675">
        <v>25908120</v>
      </c>
      <c r="CT17" s="1675">
        <v>12954060</v>
      </c>
      <c r="CU17" s="1675">
        <f t="shared" si="22"/>
        <v>0</v>
      </c>
      <c r="CV17" s="1675">
        <f t="shared" si="23"/>
        <v>25908.12</v>
      </c>
      <c r="CW17" s="1675">
        <f t="shared" si="24"/>
        <v>12954.06</v>
      </c>
    </row>
    <row r="18" spans="1:101" x14ac:dyDescent="0.35">
      <c r="A18" s="982" t="s">
        <v>419</v>
      </c>
      <c r="B18" s="982" t="s">
        <v>299</v>
      </c>
      <c r="C18" s="982" t="s">
        <v>443</v>
      </c>
      <c r="D18" s="982" t="s">
        <v>322</v>
      </c>
      <c r="E18" s="983">
        <v>0</v>
      </c>
      <c r="F18" s="983">
        <v>995769</v>
      </c>
      <c r="G18" s="983">
        <v>0</v>
      </c>
      <c r="H18" s="985">
        <f t="shared" si="2"/>
        <v>0</v>
      </c>
      <c r="I18" s="985">
        <f t="shared" si="3"/>
        <v>995.76900000000001</v>
      </c>
      <c r="J18" s="985">
        <f t="shared" si="4"/>
        <v>0</v>
      </c>
      <c r="S18" s="982" t="s">
        <v>419</v>
      </c>
      <c r="T18" s="1193" t="s">
        <v>299</v>
      </c>
      <c r="U18" s="982" t="s">
        <v>443</v>
      </c>
      <c r="V18" s="1193" t="s">
        <v>322</v>
      </c>
      <c r="W18" s="983">
        <v>0</v>
      </c>
      <c r="X18" s="983">
        <v>1227819</v>
      </c>
      <c r="Y18" s="983">
        <v>995769</v>
      </c>
      <c r="Z18" s="1192">
        <f t="shared" si="6"/>
        <v>0</v>
      </c>
      <c r="AA18" s="1192">
        <f t="shared" si="7"/>
        <v>1227.819</v>
      </c>
      <c r="AB18" s="1192">
        <f t="shared" si="8"/>
        <v>995.76900000000001</v>
      </c>
      <c r="AK18" s="185" t="s">
        <v>419</v>
      </c>
      <c r="AL18" s="185" t="s">
        <v>299</v>
      </c>
      <c r="AM18" s="185" t="s">
        <v>421</v>
      </c>
      <c r="AN18" s="185" t="s">
        <v>330</v>
      </c>
      <c r="AO18" s="138">
        <v>0</v>
      </c>
      <c r="AP18" s="138">
        <v>144035314</v>
      </c>
      <c r="AQ18" s="138">
        <v>15109166</v>
      </c>
      <c r="AR18" s="138">
        <f t="shared" si="10"/>
        <v>0</v>
      </c>
      <c r="AS18" s="138">
        <f t="shared" si="11"/>
        <v>144035.31400000001</v>
      </c>
      <c r="AT18" s="138">
        <f t="shared" si="12"/>
        <v>15109.165999999999</v>
      </c>
      <c r="BC18" s="185" t="s">
        <v>419</v>
      </c>
      <c r="BD18" s="185" t="s">
        <v>299</v>
      </c>
      <c r="BE18" s="185" t="s">
        <v>422</v>
      </c>
      <c r="BF18" s="185" t="s">
        <v>320</v>
      </c>
      <c r="BG18" s="138">
        <v>0</v>
      </c>
      <c r="BH18" s="138">
        <v>25908120</v>
      </c>
      <c r="BI18" s="138">
        <v>8636040</v>
      </c>
      <c r="BJ18" s="984">
        <f t="shared" si="14"/>
        <v>0</v>
      </c>
      <c r="BK18" s="984">
        <f t="shared" si="15"/>
        <v>25908.12</v>
      </c>
      <c r="BL18" s="984">
        <f t="shared" si="16"/>
        <v>8636.0400000000009</v>
      </c>
      <c r="BV18" s="185" t="s">
        <v>419</v>
      </c>
      <c r="BW18" s="185" t="s">
        <v>299</v>
      </c>
      <c r="BX18" s="185" t="s">
        <v>431</v>
      </c>
      <c r="BY18" s="185" t="s">
        <v>431</v>
      </c>
      <c r="BZ18" s="138">
        <v>0</v>
      </c>
      <c r="CA18" s="138">
        <v>0</v>
      </c>
      <c r="CB18" s="138">
        <v>0</v>
      </c>
      <c r="CC18" s="138">
        <f t="shared" si="18"/>
        <v>0</v>
      </c>
      <c r="CD18" s="138">
        <f t="shared" si="19"/>
        <v>0</v>
      </c>
      <c r="CE18" s="138">
        <f t="shared" si="20"/>
        <v>0</v>
      </c>
      <c r="CN18" s="1674" t="s">
        <v>419</v>
      </c>
      <c r="CO18" s="1674" t="s">
        <v>299</v>
      </c>
      <c r="CP18" s="1674" t="s">
        <v>431</v>
      </c>
      <c r="CQ18" s="1674" t="s">
        <v>431</v>
      </c>
      <c r="CR18" s="1675">
        <v>0</v>
      </c>
      <c r="CS18" s="1675">
        <v>0</v>
      </c>
      <c r="CT18" s="1675">
        <v>0</v>
      </c>
      <c r="CU18" s="1675">
        <f t="shared" si="22"/>
        <v>0</v>
      </c>
      <c r="CV18" s="1675">
        <f t="shared" si="23"/>
        <v>0</v>
      </c>
      <c r="CW18" s="1675">
        <f t="shared" si="24"/>
        <v>0</v>
      </c>
    </row>
    <row r="19" spans="1:101" x14ac:dyDescent="0.35">
      <c r="A19" s="982" t="s">
        <v>488</v>
      </c>
      <c r="B19" s="982" t="s">
        <v>503</v>
      </c>
      <c r="C19" s="982" t="s">
        <v>431</v>
      </c>
      <c r="D19" s="982" t="s">
        <v>431</v>
      </c>
      <c r="E19" s="983">
        <v>42435000</v>
      </c>
      <c r="F19" s="983">
        <v>0</v>
      </c>
      <c r="G19" s="983">
        <v>0</v>
      </c>
      <c r="H19" s="985">
        <f t="shared" si="2"/>
        <v>42435</v>
      </c>
      <c r="I19" s="985">
        <f t="shared" si="3"/>
        <v>0</v>
      </c>
      <c r="J19" s="985">
        <f t="shared" si="4"/>
        <v>0</v>
      </c>
      <c r="S19" s="982" t="s">
        <v>419</v>
      </c>
      <c r="T19" s="1193" t="s">
        <v>299</v>
      </c>
      <c r="U19" s="982" t="s">
        <v>431</v>
      </c>
      <c r="V19" s="1193" t="s">
        <v>431</v>
      </c>
      <c r="W19" s="983">
        <v>0</v>
      </c>
      <c r="X19" s="983">
        <v>0</v>
      </c>
      <c r="Y19" s="983">
        <v>0</v>
      </c>
      <c r="Z19" s="1192">
        <f t="shared" si="6"/>
        <v>0</v>
      </c>
      <c r="AA19" s="1192">
        <f t="shared" si="7"/>
        <v>0</v>
      </c>
      <c r="AB19" s="1192">
        <f t="shared" si="8"/>
        <v>0</v>
      </c>
      <c r="AK19" s="185" t="s">
        <v>419</v>
      </c>
      <c r="AL19" s="185" t="s">
        <v>299</v>
      </c>
      <c r="AM19" s="185" t="s">
        <v>422</v>
      </c>
      <c r="AN19" s="185" t="s">
        <v>320</v>
      </c>
      <c r="AO19" s="138">
        <v>0</v>
      </c>
      <c r="AP19" s="138">
        <v>25908120</v>
      </c>
      <c r="AQ19" s="138">
        <v>6477030</v>
      </c>
      <c r="AR19" s="138">
        <f t="shared" si="10"/>
        <v>0</v>
      </c>
      <c r="AS19" s="138">
        <f t="shared" si="11"/>
        <v>25908.12</v>
      </c>
      <c r="AT19" s="138">
        <f t="shared" si="12"/>
        <v>6477.03</v>
      </c>
      <c r="BC19" s="185" t="s">
        <v>419</v>
      </c>
      <c r="BD19" s="185" t="s">
        <v>299</v>
      </c>
      <c r="BE19" s="185" t="s">
        <v>443</v>
      </c>
      <c r="BF19" s="185" t="s">
        <v>322</v>
      </c>
      <c r="BG19" s="138">
        <v>0</v>
      </c>
      <c r="BH19" s="138">
        <v>11098926</v>
      </c>
      <c r="BI19" s="138">
        <v>2307006</v>
      </c>
      <c r="BJ19" s="984">
        <f t="shared" si="14"/>
        <v>0</v>
      </c>
      <c r="BK19" s="984">
        <f t="shared" si="15"/>
        <v>11098.925999999999</v>
      </c>
      <c r="BL19" s="984">
        <f t="shared" si="16"/>
        <v>2307.0059999999999</v>
      </c>
      <c r="BV19" s="185" t="s">
        <v>419</v>
      </c>
      <c r="BW19" s="185" t="s">
        <v>299</v>
      </c>
      <c r="BX19" s="185" t="s">
        <v>420</v>
      </c>
      <c r="BY19" s="185" t="s">
        <v>319</v>
      </c>
      <c r="BZ19" s="138">
        <v>0</v>
      </c>
      <c r="CA19" s="138">
        <v>1332425332</v>
      </c>
      <c r="CB19" s="138">
        <v>788775941</v>
      </c>
      <c r="CC19" s="138">
        <f t="shared" si="18"/>
        <v>0</v>
      </c>
      <c r="CD19" s="138">
        <f t="shared" si="19"/>
        <v>1332425.3319999999</v>
      </c>
      <c r="CE19" s="138">
        <f t="shared" si="20"/>
        <v>788775.94099999999</v>
      </c>
      <c r="CN19" s="1674" t="s">
        <v>419</v>
      </c>
      <c r="CO19" s="1674" t="s">
        <v>299</v>
      </c>
      <c r="CP19" s="1674" t="s">
        <v>421</v>
      </c>
      <c r="CQ19" s="1674" t="s">
        <v>330</v>
      </c>
      <c r="CR19" s="1675">
        <v>0</v>
      </c>
      <c r="CS19" s="1675">
        <v>112737439</v>
      </c>
      <c r="CT19" s="1675">
        <v>53800301</v>
      </c>
      <c r="CU19" s="1675">
        <f t="shared" si="22"/>
        <v>0</v>
      </c>
      <c r="CV19" s="1675">
        <f t="shared" si="23"/>
        <v>112737.439</v>
      </c>
      <c r="CW19" s="1675">
        <f t="shared" si="24"/>
        <v>53800.300999999999</v>
      </c>
    </row>
    <row r="20" spans="1:101" x14ac:dyDescent="0.35">
      <c r="A20" s="982" t="s">
        <v>423</v>
      </c>
      <c r="B20" s="982" t="s">
        <v>326</v>
      </c>
      <c r="C20" s="982" t="s">
        <v>480</v>
      </c>
      <c r="D20" s="982" t="s">
        <v>604</v>
      </c>
      <c r="E20" s="983">
        <v>524827000</v>
      </c>
      <c r="F20" s="983">
        <v>0</v>
      </c>
      <c r="G20" s="983">
        <v>0</v>
      </c>
      <c r="H20" s="985">
        <f t="shared" si="2"/>
        <v>524827</v>
      </c>
      <c r="I20" s="985">
        <f t="shared" si="3"/>
        <v>0</v>
      </c>
      <c r="J20" s="985">
        <f t="shared" si="4"/>
        <v>0</v>
      </c>
      <c r="S20" s="982" t="s">
        <v>488</v>
      </c>
      <c r="T20" s="1193" t="s">
        <v>503</v>
      </c>
      <c r="U20" s="982" t="s">
        <v>431</v>
      </c>
      <c r="V20" s="1193" t="s">
        <v>431</v>
      </c>
      <c r="W20" s="983">
        <v>42435000</v>
      </c>
      <c r="X20" s="983">
        <v>0</v>
      </c>
      <c r="Y20" s="983">
        <v>0</v>
      </c>
      <c r="Z20" s="1192">
        <f t="shared" si="6"/>
        <v>42435</v>
      </c>
      <c r="AA20" s="1192">
        <f t="shared" si="7"/>
        <v>0</v>
      </c>
      <c r="AB20" s="1192">
        <f t="shared" si="8"/>
        <v>0</v>
      </c>
      <c r="AK20" s="185" t="s">
        <v>488</v>
      </c>
      <c r="AL20" s="185" t="s">
        <v>503</v>
      </c>
      <c r="AM20" s="185" t="s">
        <v>431</v>
      </c>
      <c r="AN20" s="185" t="s">
        <v>431</v>
      </c>
      <c r="AO20" s="138">
        <v>42435000</v>
      </c>
      <c r="AP20" s="138">
        <v>0</v>
      </c>
      <c r="AQ20" s="138">
        <v>0</v>
      </c>
      <c r="AR20" s="138">
        <f t="shared" si="10"/>
        <v>42435</v>
      </c>
      <c r="AS20" s="138">
        <f t="shared" si="11"/>
        <v>0</v>
      </c>
      <c r="AT20" s="138">
        <f t="shared" si="12"/>
        <v>0</v>
      </c>
      <c r="BC20" s="185" t="s">
        <v>488</v>
      </c>
      <c r="BD20" s="185" t="s">
        <v>503</v>
      </c>
      <c r="BE20" s="185" t="s">
        <v>431</v>
      </c>
      <c r="BF20" s="185" t="s">
        <v>431</v>
      </c>
      <c r="BG20" s="138">
        <v>42435000</v>
      </c>
      <c r="BH20" s="138">
        <v>0</v>
      </c>
      <c r="BI20" s="138">
        <v>0</v>
      </c>
      <c r="BJ20" s="984">
        <f t="shared" si="14"/>
        <v>42435</v>
      </c>
      <c r="BK20" s="984">
        <f t="shared" si="15"/>
        <v>0</v>
      </c>
      <c r="BL20" s="984">
        <f t="shared" si="16"/>
        <v>0</v>
      </c>
      <c r="BV20" s="185" t="s">
        <v>488</v>
      </c>
      <c r="BW20" s="185" t="s">
        <v>503</v>
      </c>
      <c r="BX20" s="185" t="s">
        <v>431</v>
      </c>
      <c r="BY20" s="185" t="s">
        <v>431</v>
      </c>
      <c r="BZ20" s="138">
        <v>42435000</v>
      </c>
      <c r="CA20" s="138">
        <v>0</v>
      </c>
      <c r="CB20" s="138">
        <v>0</v>
      </c>
      <c r="CC20" s="138">
        <f t="shared" si="18"/>
        <v>42435</v>
      </c>
      <c r="CD20" s="138">
        <f t="shared" si="19"/>
        <v>0</v>
      </c>
      <c r="CE20" s="138">
        <f t="shared" si="20"/>
        <v>0</v>
      </c>
      <c r="CN20" s="1674" t="s">
        <v>488</v>
      </c>
      <c r="CO20" s="1674" t="s">
        <v>503</v>
      </c>
      <c r="CP20" s="1674" t="s">
        <v>431</v>
      </c>
      <c r="CQ20" s="1674" t="s">
        <v>431</v>
      </c>
      <c r="CR20" s="1675">
        <v>42435000</v>
      </c>
      <c r="CS20" s="1675">
        <v>0</v>
      </c>
      <c r="CT20" s="1675">
        <v>0</v>
      </c>
      <c r="CU20" s="1675">
        <f t="shared" si="22"/>
        <v>42435</v>
      </c>
      <c r="CV20" s="1675">
        <f t="shared" si="23"/>
        <v>0</v>
      </c>
      <c r="CW20" s="1675">
        <f t="shared" si="24"/>
        <v>0</v>
      </c>
    </row>
    <row r="21" spans="1:101" x14ac:dyDescent="0.35">
      <c r="A21" s="982" t="s">
        <v>423</v>
      </c>
      <c r="B21" s="982" t="s">
        <v>326</v>
      </c>
      <c r="C21" s="982" t="s">
        <v>470</v>
      </c>
      <c r="D21" s="982" t="s">
        <v>603</v>
      </c>
      <c r="E21" s="983">
        <v>340000000</v>
      </c>
      <c r="F21" s="983">
        <v>0</v>
      </c>
      <c r="G21" s="983">
        <v>0</v>
      </c>
      <c r="H21" s="985">
        <f t="shared" si="2"/>
        <v>340000</v>
      </c>
      <c r="I21" s="985">
        <f t="shared" si="3"/>
        <v>0</v>
      </c>
      <c r="J21" s="985">
        <f t="shared" si="4"/>
        <v>0</v>
      </c>
      <c r="S21" s="982" t="s">
        <v>423</v>
      </c>
      <c r="T21" s="1193" t="s">
        <v>326</v>
      </c>
      <c r="U21" s="982" t="s">
        <v>480</v>
      </c>
      <c r="V21" s="1193" t="s">
        <v>604</v>
      </c>
      <c r="W21" s="983">
        <v>524827000</v>
      </c>
      <c r="X21" s="983">
        <v>0</v>
      </c>
      <c r="Y21" s="983">
        <v>0</v>
      </c>
      <c r="Z21" s="1192">
        <f t="shared" si="6"/>
        <v>524827</v>
      </c>
      <c r="AA21" s="1192">
        <f t="shared" si="7"/>
        <v>0</v>
      </c>
      <c r="AB21" s="1192">
        <f t="shared" si="8"/>
        <v>0</v>
      </c>
      <c r="AK21" s="185" t="s">
        <v>423</v>
      </c>
      <c r="AL21" s="185" t="s">
        <v>326</v>
      </c>
      <c r="AM21" s="185" t="s">
        <v>480</v>
      </c>
      <c r="AN21" s="185" t="s">
        <v>604</v>
      </c>
      <c r="AO21" s="138">
        <v>524827000</v>
      </c>
      <c r="AP21" s="138">
        <v>0</v>
      </c>
      <c r="AQ21" s="138">
        <v>0</v>
      </c>
      <c r="AR21" s="138">
        <f t="shared" si="10"/>
        <v>524827</v>
      </c>
      <c r="AS21" s="138">
        <f t="shared" si="11"/>
        <v>0</v>
      </c>
      <c r="AT21" s="138">
        <f t="shared" si="12"/>
        <v>0</v>
      </c>
      <c r="BC21" s="185" t="s">
        <v>423</v>
      </c>
      <c r="BD21" s="185" t="s">
        <v>326</v>
      </c>
      <c r="BE21" s="185" t="s">
        <v>480</v>
      </c>
      <c r="BF21" s="185" t="s">
        <v>604</v>
      </c>
      <c r="BG21" s="138">
        <v>524827000</v>
      </c>
      <c r="BH21" s="138">
        <v>0</v>
      </c>
      <c r="BI21" s="138">
        <v>0</v>
      </c>
      <c r="BJ21" s="984">
        <f t="shared" si="14"/>
        <v>524827</v>
      </c>
      <c r="BK21" s="984">
        <f t="shared" si="15"/>
        <v>0</v>
      </c>
      <c r="BL21" s="984">
        <f t="shared" si="16"/>
        <v>0</v>
      </c>
      <c r="BV21" s="185" t="s">
        <v>423</v>
      </c>
      <c r="BW21" s="185" t="s">
        <v>326</v>
      </c>
      <c r="BX21" s="185" t="s">
        <v>480</v>
      </c>
      <c r="BY21" s="185" t="s">
        <v>604</v>
      </c>
      <c r="BZ21" s="138">
        <v>524827000</v>
      </c>
      <c r="CA21" s="138">
        <v>0</v>
      </c>
      <c r="CB21" s="138">
        <v>0</v>
      </c>
      <c r="CC21" s="138">
        <f t="shared" si="18"/>
        <v>524827</v>
      </c>
      <c r="CD21" s="138">
        <f t="shared" si="19"/>
        <v>0</v>
      </c>
      <c r="CE21" s="138">
        <f t="shared" si="20"/>
        <v>0</v>
      </c>
      <c r="CN21" s="1674" t="s">
        <v>423</v>
      </c>
      <c r="CO21" s="1674" t="s">
        <v>326</v>
      </c>
      <c r="CP21" s="1674" t="s">
        <v>480</v>
      </c>
      <c r="CQ21" s="1674" t="s">
        <v>604</v>
      </c>
      <c r="CR21" s="1675">
        <v>524827000</v>
      </c>
      <c r="CS21" s="1675">
        <v>0</v>
      </c>
      <c r="CT21" s="1675">
        <v>0</v>
      </c>
      <c r="CU21" s="1675">
        <f t="shared" si="22"/>
        <v>524827</v>
      </c>
      <c r="CV21" s="1675">
        <f t="shared" si="23"/>
        <v>0</v>
      </c>
      <c r="CW21" s="1675">
        <f t="shared" si="24"/>
        <v>0</v>
      </c>
    </row>
    <row r="22" spans="1:101" x14ac:dyDescent="0.35">
      <c r="A22" s="982" t="s">
        <v>423</v>
      </c>
      <c r="B22" s="982" t="s">
        <v>326</v>
      </c>
      <c r="C22" s="982" t="s">
        <v>444</v>
      </c>
      <c r="D22" s="982" t="s">
        <v>605</v>
      </c>
      <c r="E22" s="983">
        <v>285000000</v>
      </c>
      <c r="F22" s="983">
        <v>0</v>
      </c>
      <c r="G22" s="983">
        <v>0</v>
      </c>
      <c r="H22" s="985">
        <f t="shared" si="2"/>
        <v>285000</v>
      </c>
      <c r="I22" s="985">
        <f t="shared" si="3"/>
        <v>0</v>
      </c>
      <c r="J22" s="985">
        <f t="shared" si="4"/>
        <v>0</v>
      </c>
      <c r="S22" s="982" t="s">
        <v>423</v>
      </c>
      <c r="T22" s="1193" t="s">
        <v>326</v>
      </c>
      <c r="U22" s="982" t="s">
        <v>470</v>
      </c>
      <c r="V22" s="1193" t="s">
        <v>603</v>
      </c>
      <c r="W22" s="983">
        <v>340000000</v>
      </c>
      <c r="X22" s="983">
        <v>0</v>
      </c>
      <c r="Y22" s="983">
        <v>0</v>
      </c>
      <c r="Z22" s="1192">
        <f t="shared" si="6"/>
        <v>340000</v>
      </c>
      <c r="AA22" s="1192">
        <f t="shared" si="7"/>
        <v>0</v>
      </c>
      <c r="AB22" s="1192">
        <f t="shared" si="8"/>
        <v>0</v>
      </c>
      <c r="AK22" s="185" t="s">
        <v>423</v>
      </c>
      <c r="AL22" s="185" t="s">
        <v>326</v>
      </c>
      <c r="AM22" s="185" t="s">
        <v>470</v>
      </c>
      <c r="AN22" s="185" t="s">
        <v>603</v>
      </c>
      <c r="AO22" s="138">
        <v>340000000</v>
      </c>
      <c r="AP22" s="138">
        <v>0</v>
      </c>
      <c r="AQ22" s="138">
        <v>0</v>
      </c>
      <c r="AR22" s="138">
        <f t="shared" si="10"/>
        <v>340000</v>
      </c>
      <c r="AS22" s="138">
        <f t="shared" si="11"/>
        <v>0</v>
      </c>
      <c r="AT22" s="138">
        <f t="shared" si="12"/>
        <v>0</v>
      </c>
      <c r="BC22" s="185" t="s">
        <v>423</v>
      </c>
      <c r="BD22" s="185" t="s">
        <v>326</v>
      </c>
      <c r="BE22" s="185" t="s">
        <v>470</v>
      </c>
      <c r="BF22" s="185" t="s">
        <v>603</v>
      </c>
      <c r="BG22" s="138">
        <v>340000000</v>
      </c>
      <c r="BH22" s="138">
        <v>0</v>
      </c>
      <c r="BI22" s="138">
        <v>0</v>
      </c>
      <c r="BJ22" s="984">
        <f t="shared" si="14"/>
        <v>340000</v>
      </c>
      <c r="BK22" s="984">
        <f t="shared" si="15"/>
        <v>0</v>
      </c>
      <c r="BL22" s="984">
        <f t="shared" si="16"/>
        <v>0</v>
      </c>
      <c r="BV22" s="185" t="s">
        <v>423</v>
      </c>
      <c r="BW22" s="185" t="s">
        <v>326</v>
      </c>
      <c r="BX22" s="185" t="s">
        <v>470</v>
      </c>
      <c r="BY22" s="185" t="s">
        <v>603</v>
      </c>
      <c r="BZ22" s="138">
        <v>340000000</v>
      </c>
      <c r="CA22" s="138">
        <v>0</v>
      </c>
      <c r="CB22" s="138">
        <v>0</v>
      </c>
      <c r="CC22" s="138">
        <f t="shared" si="18"/>
        <v>340000</v>
      </c>
      <c r="CD22" s="138">
        <f t="shared" si="19"/>
        <v>0</v>
      </c>
      <c r="CE22" s="138">
        <f t="shared" si="20"/>
        <v>0</v>
      </c>
      <c r="CN22" s="1674" t="s">
        <v>423</v>
      </c>
      <c r="CO22" s="1674" t="s">
        <v>326</v>
      </c>
      <c r="CP22" s="1674" t="s">
        <v>470</v>
      </c>
      <c r="CQ22" s="1674" t="s">
        <v>603</v>
      </c>
      <c r="CR22" s="1675">
        <v>340000000</v>
      </c>
      <c r="CS22" s="1675">
        <v>0</v>
      </c>
      <c r="CT22" s="1675">
        <v>0</v>
      </c>
      <c r="CU22" s="1675">
        <f t="shared" si="22"/>
        <v>340000</v>
      </c>
      <c r="CV22" s="1675">
        <f t="shared" si="23"/>
        <v>0</v>
      </c>
      <c r="CW22" s="1675">
        <f t="shared" si="24"/>
        <v>0</v>
      </c>
    </row>
    <row r="23" spans="1:101" x14ac:dyDescent="0.35">
      <c r="A23" s="982" t="s">
        <v>423</v>
      </c>
      <c r="B23" s="982" t="s">
        <v>326</v>
      </c>
      <c r="C23" s="982" t="s">
        <v>481</v>
      </c>
      <c r="D23" s="982" t="s">
        <v>471</v>
      </c>
      <c r="E23" s="983">
        <v>235000000</v>
      </c>
      <c r="F23" s="983">
        <v>0</v>
      </c>
      <c r="G23" s="983">
        <v>0</v>
      </c>
      <c r="H23" s="985">
        <f t="shared" si="2"/>
        <v>235000</v>
      </c>
      <c r="I23" s="985">
        <f t="shared" si="3"/>
        <v>0</v>
      </c>
      <c r="J23" s="985">
        <f t="shared" si="4"/>
        <v>0</v>
      </c>
      <c r="S23" s="982" t="s">
        <v>423</v>
      </c>
      <c r="T23" s="1193" t="s">
        <v>326</v>
      </c>
      <c r="U23" s="982" t="s">
        <v>444</v>
      </c>
      <c r="V23" s="1193" t="s">
        <v>605</v>
      </c>
      <c r="W23" s="983">
        <v>285000000</v>
      </c>
      <c r="X23" s="983">
        <v>0</v>
      </c>
      <c r="Y23" s="983">
        <v>0</v>
      </c>
      <c r="Z23" s="1192">
        <f t="shared" si="6"/>
        <v>285000</v>
      </c>
      <c r="AA23" s="1192">
        <f t="shared" si="7"/>
        <v>0</v>
      </c>
      <c r="AB23" s="1192">
        <f t="shared" si="8"/>
        <v>0</v>
      </c>
      <c r="AK23" s="185" t="s">
        <v>423</v>
      </c>
      <c r="AL23" s="185" t="s">
        <v>326</v>
      </c>
      <c r="AM23" s="185" t="s">
        <v>444</v>
      </c>
      <c r="AN23" s="185" t="s">
        <v>605</v>
      </c>
      <c r="AO23" s="138">
        <v>285000000</v>
      </c>
      <c r="AP23" s="138">
        <v>0</v>
      </c>
      <c r="AQ23" s="138">
        <v>0</v>
      </c>
      <c r="AR23" s="138">
        <f t="shared" si="10"/>
        <v>285000</v>
      </c>
      <c r="AS23" s="138">
        <f t="shared" si="11"/>
        <v>0</v>
      </c>
      <c r="AT23" s="138">
        <f t="shared" si="12"/>
        <v>0</v>
      </c>
      <c r="BC23" s="185" t="s">
        <v>423</v>
      </c>
      <c r="BD23" s="185" t="s">
        <v>326</v>
      </c>
      <c r="BE23" s="185" t="s">
        <v>444</v>
      </c>
      <c r="BF23" s="185" t="s">
        <v>605</v>
      </c>
      <c r="BG23" s="138">
        <v>285000000</v>
      </c>
      <c r="BH23" s="138">
        <v>0</v>
      </c>
      <c r="BI23" s="138">
        <v>0</v>
      </c>
      <c r="BJ23" s="984">
        <f t="shared" si="14"/>
        <v>285000</v>
      </c>
      <c r="BK23" s="984">
        <f t="shared" si="15"/>
        <v>0</v>
      </c>
      <c r="BL23" s="984">
        <f t="shared" si="16"/>
        <v>0</v>
      </c>
      <c r="BV23" s="185" t="s">
        <v>423</v>
      </c>
      <c r="BW23" s="185" t="s">
        <v>326</v>
      </c>
      <c r="BX23" s="185" t="s">
        <v>444</v>
      </c>
      <c r="BY23" s="185" t="s">
        <v>605</v>
      </c>
      <c r="BZ23" s="138">
        <v>285000000</v>
      </c>
      <c r="CA23" s="138">
        <v>0</v>
      </c>
      <c r="CB23" s="138">
        <v>0</v>
      </c>
      <c r="CC23" s="138">
        <f t="shared" si="18"/>
        <v>285000</v>
      </c>
      <c r="CD23" s="138">
        <f t="shared" si="19"/>
        <v>0</v>
      </c>
      <c r="CE23" s="138">
        <f t="shared" si="20"/>
        <v>0</v>
      </c>
      <c r="CN23" s="1674" t="s">
        <v>423</v>
      </c>
      <c r="CO23" s="1674" t="s">
        <v>326</v>
      </c>
      <c r="CP23" s="1674" t="s">
        <v>444</v>
      </c>
      <c r="CQ23" s="1674" t="s">
        <v>605</v>
      </c>
      <c r="CR23" s="1675">
        <v>285000000</v>
      </c>
      <c r="CS23" s="1675">
        <v>0</v>
      </c>
      <c r="CT23" s="1675">
        <v>0</v>
      </c>
      <c r="CU23" s="1675">
        <f t="shared" si="22"/>
        <v>285000</v>
      </c>
      <c r="CV23" s="1675">
        <f t="shared" si="23"/>
        <v>0</v>
      </c>
      <c r="CW23" s="1675">
        <f t="shared" si="24"/>
        <v>0</v>
      </c>
    </row>
    <row r="24" spans="1:101" x14ac:dyDescent="0.35">
      <c r="A24" s="982" t="s">
        <v>423</v>
      </c>
      <c r="B24" s="982" t="s">
        <v>326</v>
      </c>
      <c r="C24" s="982" t="s">
        <v>601</v>
      </c>
      <c r="D24" s="982" t="s">
        <v>602</v>
      </c>
      <c r="E24" s="983">
        <v>205000000</v>
      </c>
      <c r="F24" s="983">
        <v>0</v>
      </c>
      <c r="G24" s="983">
        <v>0</v>
      </c>
      <c r="H24" s="985">
        <f t="shared" si="2"/>
        <v>205000</v>
      </c>
      <c r="I24" s="985">
        <f t="shared" si="3"/>
        <v>0</v>
      </c>
      <c r="J24" s="985">
        <f t="shared" si="4"/>
        <v>0</v>
      </c>
      <c r="S24" s="982" t="s">
        <v>423</v>
      </c>
      <c r="T24" s="1193" t="s">
        <v>326</v>
      </c>
      <c r="U24" s="982" t="s">
        <v>481</v>
      </c>
      <c r="V24" s="1193" t="s">
        <v>471</v>
      </c>
      <c r="W24" s="983">
        <v>235000000</v>
      </c>
      <c r="X24" s="983">
        <v>0</v>
      </c>
      <c r="Y24" s="983">
        <v>0</v>
      </c>
      <c r="Z24" s="1192">
        <f t="shared" si="6"/>
        <v>235000</v>
      </c>
      <c r="AA24" s="1192">
        <f t="shared" si="7"/>
        <v>0</v>
      </c>
      <c r="AB24" s="1192">
        <f t="shared" si="8"/>
        <v>0</v>
      </c>
      <c r="AK24" s="185" t="s">
        <v>423</v>
      </c>
      <c r="AL24" s="185" t="s">
        <v>326</v>
      </c>
      <c r="AM24" s="185" t="s">
        <v>481</v>
      </c>
      <c r="AN24" s="185" t="s">
        <v>471</v>
      </c>
      <c r="AO24" s="138">
        <v>235000000</v>
      </c>
      <c r="AP24" s="138">
        <v>0</v>
      </c>
      <c r="AQ24" s="138">
        <v>0</v>
      </c>
      <c r="AR24" s="138">
        <f t="shared" si="10"/>
        <v>235000</v>
      </c>
      <c r="AS24" s="138">
        <f t="shared" si="11"/>
        <v>0</v>
      </c>
      <c r="AT24" s="138">
        <f t="shared" si="12"/>
        <v>0</v>
      </c>
      <c r="BC24" s="185" t="s">
        <v>423</v>
      </c>
      <c r="BD24" s="185" t="s">
        <v>326</v>
      </c>
      <c r="BE24" s="185" t="s">
        <v>481</v>
      </c>
      <c r="BF24" s="185" t="s">
        <v>471</v>
      </c>
      <c r="BG24" s="138">
        <v>235000000</v>
      </c>
      <c r="BH24" s="138">
        <v>0</v>
      </c>
      <c r="BI24" s="138">
        <v>0</v>
      </c>
      <c r="BJ24" s="984">
        <f t="shared" si="14"/>
        <v>235000</v>
      </c>
      <c r="BK24" s="984">
        <f t="shared" si="15"/>
        <v>0</v>
      </c>
      <c r="BL24" s="984">
        <f t="shared" si="16"/>
        <v>0</v>
      </c>
      <c r="BV24" s="185" t="s">
        <v>423</v>
      </c>
      <c r="BW24" s="185" t="s">
        <v>326</v>
      </c>
      <c r="BX24" s="185" t="s">
        <v>481</v>
      </c>
      <c r="BY24" s="185" t="s">
        <v>471</v>
      </c>
      <c r="BZ24" s="138">
        <v>235000000</v>
      </c>
      <c r="CA24" s="138">
        <v>0</v>
      </c>
      <c r="CB24" s="138">
        <v>0</v>
      </c>
      <c r="CC24" s="138">
        <f t="shared" si="18"/>
        <v>235000</v>
      </c>
      <c r="CD24" s="138">
        <f t="shared" si="19"/>
        <v>0</v>
      </c>
      <c r="CE24" s="138">
        <f t="shared" si="20"/>
        <v>0</v>
      </c>
      <c r="CN24" s="1674" t="s">
        <v>423</v>
      </c>
      <c r="CO24" s="1674" t="s">
        <v>326</v>
      </c>
      <c r="CP24" s="1674" t="s">
        <v>481</v>
      </c>
      <c r="CQ24" s="1674" t="s">
        <v>471</v>
      </c>
      <c r="CR24" s="1675">
        <v>235000000</v>
      </c>
      <c r="CS24" s="1675">
        <v>0</v>
      </c>
      <c r="CT24" s="1675">
        <v>0</v>
      </c>
      <c r="CU24" s="1675">
        <f t="shared" si="22"/>
        <v>235000</v>
      </c>
      <c r="CV24" s="1675">
        <f t="shared" si="23"/>
        <v>0</v>
      </c>
      <c r="CW24" s="1675">
        <f t="shared" si="24"/>
        <v>0</v>
      </c>
    </row>
    <row r="25" spans="1:101" x14ac:dyDescent="0.35">
      <c r="A25" s="982" t="s">
        <v>423</v>
      </c>
      <c r="B25" s="982" t="s">
        <v>326</v>
      </c>
      <c r="C25" s="982" t="s">
        <v>424</v>
      </c>
      <c r="D25" s="982" t="s">
        <v>473</v>
      </c>
      <c r="E25" s="983">
        <v>160000000</v>
      </c>
      <c r="F25" s="983">
        <v>0</v>
      </c>
      <c r="G25" s="983">
        <v>0</v>
      </c>
      <c r="H25" s="985">
        <f t="shared" si="2"/>
        <v>160000</v>
      </c>
      <c r="I25" s="985">
        <f t="shared" si="3"/>
        <v>0</v>
      </c>
      <c r="J25" s="985">
        <f t="shared" si="4"/>
        <v>0</v>
      </c>
      <c r="S25" s="982" t="s">
        <v>423</v>
      </c>
      <c r="T25" s="1193" t="s">
        <v>326</v>
      </c>
      <c r="U25" s="982" t="s">
        <v>601</v>
      </c>
      <c r="V25" s="1193" t="s">
        <v>602</v>
      </c>
      <c r="W25" s="983">
        <v>205000000</v>
      </c>
      <c r="X25" s="983">
        <v>0</v>
      </c>
      <c r="Y25" s="983">
        <v>0</v>
      </c>
      <c r="Z25" s="1192">
        <f t="shared" si="6"/>
        <v>205000</v>
      </c>
      <c r="AA25" s="1192">
        <f t="shared" si="7"/>
        <v>0</v>
      </c>
      <c r="AB25" s="1192">
        <f t="shared" si="8"/>
        <v>0</v>
      </c>
      <c r="AK25" s="185" t="s">
        <v>423</v>
      </c>
      <c r="AL25" s="185" t="s">
        <v>326</v>
      </c>
      <c r="AM25" s="185" t="s">
        <v>601</v>
      </c>
      <c r="AN25" s="185" t="s">
        <v>602</v>
      </c>
      <c r="AO25" s="138">
        <v>205000000</v>
      </c>
      <c r="AP25" s="138">
        <v>0</v>
      </c>
      <c r="AQ25" s="138">
        <v>0</v>
      </c>
      <c r="AR25" s="138">
        <f t="shared" si="10"/>
        <v>205000</v>
      </c>
      <c r="AS25" s="138">
        <f t="shared" si="11"/>
        <v>0</v>
      </c>
      <c r="AT25" s="138">
        <f t="shared" si="12"/>
        <v>0</v>
      </c>
      <c r="BC25" s="185" t="s">
        <v>423</v>
      </c>
      <c r="BD25" s="185" t="s">
        <v>326</v>
      </c>
      <c r="BE25" s="185" t="s">
        <v>601</v>
      </c>
      <c r="BF25" s="185" t="s">
        <v>602</v>
      </c>
      <c r="BG25" s="138">
        <v>205000000</v>
      </c>
      <c r="BH25" s="138">
        <v>0</v>
      </c>
      <c r="BI25" s="138">
        <v>0</v>
      </c>
      <c r="BJ25" s="984">
        <f t="shared" si="14"/>
        <v>205000</v>
      </c>
      <c r="BK25" s="984">
        <f t="shared" si="15"/>
        <v>0</v>
      </c>
      <c r="BL25" s="984">
        <f t="shared" si="16"/>
        <v>0</v>
      </c>
      <c r="BV25" s="185" t="s">
        <v>423</v>
      </c>
      <c r="BW25" s="185" t="s">
        <v>326</v>
      </c>
      <c r="BX25" s="185" t="s">
        <v>601</v>
      </c>
      <c r="BY25" s="185" t="s">
        <v>602</v>
      </c>
      <c r="BZ25" s="138">
        <v>205000000</v>
      </c>
      <c r="CA25" s="138">
        <v>0</v>
      </c>
      <c r="CB25" s="138">
        <v>0</v>
      </c>
      <c r="CC25" s="138">
        <f t="shared" si="18"/>
        <v>205000</v>
      </c>
      <c r="CD25" s="138">
        <f t="shared" si="19"/>
        <v>0</v>
      </c>
      <c r="CE25" s="138">
        <f t="shared" si="20"/>
        <v>0</v>
      </c>
      <c r="CN25" s="1674" t="s">
        <v>423</v>
      </c>
      <c r="CO25" s="1674" t="s">
        <v>326</v>
      </c>
      <c r="CP25" s="1674" t="s">
        <v>601</v>
      </c>
      <c r="CQ25" s="1674" t="s">
        <v>602</v>
      </c>
      <c r="CR25" s="1675">
        <v>205000000</v>
      </c>
      <c r="CS25" s="1675">
        <v>0</v>
      </c>
      <c r="CT25" s="1675">
        <v>0</v>
      </c>
      <c r="CU25" s="1675">
        <f t="shared" si="22"/>
        <v>205000</v>
      </c>
      <c r="CV25" s="1675">
        <f t="shared" si="23"/>
        <v>0</v>
      </c>
      <c r="CW25" s="1675">
        <f t="shared" si="24"/>
        <v>0</v>
      </c>
    </row>
    <row r="26" spans="1:101" x14ac:dyDescent="0.35">
      <c r="A26" s="982" t="s">
        <v>423</v>
      </c>
      <c r="B26" s="982" t="s">
        <v>326</v>
      </c>
      <c r="C26" s="982" t="s">
        <v>601</v>
      </c>
      <c r="D26" s="982" t="s">
        <v>602</v>
      </c>
      <c r="E26" s="983">
        <v>0</v>
      </c>
      <c r="F26" s="983">
        <v>3120000</v>
      </c>
      <c r="G26" s="983">
        <v>0</v>
      </c>
      <c r="H26" s="985">
        <f t="shared" si="2"/>
        <v>0</v>
      </c>
      <c r="I26" s="985">
        <f t="shared" si="3"/>
        <v>3120</v>
      </c>
      <c r="J26" s="985">
        <f t="shared" si="4"/>
        <v>0</v>
      </c>
      <c r="S26" s="982" t="s">
        <v>423</v>
      </c>
      <c r="T26" s="1193" t="s">
        <v>326</v>
      </c>
      <c r="U26" s="982" t="s">
        <v>424</v>
      </c>
      <c r="V26" s="1193" t="s">
        <v>473</v>
      </c>
      <c r="W26" s="983">
        <v>160000000</v>
      </c>
      <c r="X26" s="983">
        <v>0</v>
      </c>
      <c r="Y26" s="983">
        <v>0</v>
      </c>
      <c r="Z26" s="1192">
        <f t="shared" si="6"/>
        <v>160000</v>
      </c>
      <c r="AA26" s="1192">
        <f t="shared" si="7"/>
        <v>0</v>
      </c>
      <c r="AB26" s="1192">
        <f t="shared" si="8"/>
        <v>0</v>
      </c>
      <c r="AK26" s="185" t="s">
        <v>423</v>
      </c>
      <c r="AL26" s="185" t="s">
        <v>326</v>
      </c>
      <c r="AM26" s="185" t="s">
        <v>424</v>
      </c>
      <c r="AN26" s="185" t="s">
        <v>473</v>
      </c>
      <c r="AO26" s="138">
        <v>160000000</v>
      </c>
      <c r="AP26" s="138">
        <v>0</v>
      </c>
      <c r="AQ26" s="138">
        <v>0</v>
      </c>
      <c r="AR26" s="138">
        <f t="shared" si="10"/>
        <v>160000</v>
      </c>
      <c r="AS26" s="138">
        <f t="shared" si="11"/>
        <v>0</v>
      </c>
      <c r="AT26" s="138">
        <f t="shared" si="12"/>
        <v>0</v>
      </c>
      <c r="BC26" s="185" t="s">
        <v>423</v>
      </c>
      <c r="BD26" s="185" t="s">
        <v>326</v>
      </c>
      <c r="BE26" s="185" t="s">
        <v>424</v>
      </c>
      <c r="BF26" s="185" t="s">
        <v>473</v>
      </c>
      <c r="BG26" s="138">
        <v>160000000</v>
      </c>
      <c r="BH26" s="138">
        <v>0</v>
      </c>
      <c r="BI26" s="138">
        <v>0</v>
      </c>
      <c r="BJ26" s="984">
        <f t="shared" si="14"/>
        <v>160000</v>
      </c>
      <c r="BK26" s="984">
        <f t="shared" si="15"/>
        <v>0</v>
      </c>
      <c r="BL26" s="984">
        <f t="shared" si="16"/>
        <v>0</v>
      </c>
      <c r="BV26" s="185" t="s">
        <v>423</v>
      </c>
      <c r="BW26" s="185" t="s">
        <v>326</v>
      </c>
      <c r="BX26" s="185" t="s">
        <v>424</v>
      </c>
      <c r="BY26" s="185" t="s">
        <v>473</v>
      </c>
      <c r="BZ26" s="138">
        <v>160000000</v>
      </c>
      <c r="CA26" s="138">
        <v>0</v>
      </c>
      <c r="CB26" s="138">
        <v>0</v>
      </c>
      <c r="CC26" s="138">
        <f t="shared" si="18"/>
        <v>160000</v>
      </c>
      <c r="CD26" s="138">
        <f t="shared" si="19"/>
        <v>0</v>
      </c>
      <c r="CE26" s="138">
        <f t="shared" si="20"/>
        <v>0</v>
      </c>
      <c r="CN26" s="1674" t="s">
        <v>423</v>
      </c>
      <c r="CO26" s="1674" t="s">
        <v>326</v>
      </c>
      <c r="CP26" s="1674" t="s">
        <v>424</v>
      </c>
      <c r="CQ26" s="1674" t="s">
        <v>473</v>
      </c>
      <c r="CR26" s="1675">
        <v>160000000</v>
      </c>
      <c r="CS26" s="1675">
        <v>0</v>
      </c>
      <c r="CT26" s="1675">
        <v>0</v>
      </c>
      <c r="CU26" s="1675">
        <f t="shared" si="22"/>
        <v>160000</v>
      </c>
      <c r="CV26" s="1675">
        <f t="shared" si="23"/>
        <v>0</v>
      </c>
      <c r="CW26" s="1675">
        <f t="shared" si="24"/>
        <v>0</v>
      </c>
    </row>
    <row r="27" spans="1:101" x14ac:dyDescent="0.35">
      <c r="A27" s="982" t="s">
        <v>980</v>
      </c>
      <c r="B27" s="982" t="s">
        <v>981</v>
      </c>
      <c r="C27" s="982" t="s">
        <v>431</v>
      </c>
      <c r="D27" s="982" t="s">
        <v>431</v>
      </c>
      <c r="E27" s="983">
        <v>1000</v>
      </c>
      <c r="F27" s="983">
        <v>0</v>
      </c>
      <c r="G27" s="983">
        <v>0</v>
      </c>
      <c r="H27" s="985">
        <f t="shared" si="2"/>
        <v>1</v>
      </c>
      <c r="I27" s="985">
        <f t="shared" si="3"/>
        <v>0</v>
      </c>
      <c r="J27" s="985">
        <f t="shared" si="4"/>
        <v>0</v>
      </c>
      <c r="S27" s="982" t="s">
        <v>423</v>
      </c>
      <c r="T27" s="1193" t="s">
        <v>326</v>
      </c>
      <c r="U27" s="982" t="s">
        <v>601</v>
      </c>
      <c r="V27" s="1193" t="s">
        <v>602</v>
      </c>
      <c r="W27" s="983">
        <v>0</v>
      </c>
      <c r="X27" s="983">
        <v>3120000</v>
      </c>
      <c r="Y27" s="983">
        <v>780000</v>
      </c>
      <c r="Z27" s="1192">
        <f t="shared" si="6"/>
        <v>0</v>
      </c>
      <c r="AA27" s="1192">
        <f t="shared" si="7"/>
        <v>3120</v>
      </c>
      <c r="AB27" s="1192">
        <f t="shared" si="8"/>
        <v>780</v>
      </c>
      <c r="AK27" s="185" t="s">
        <v>423</v>
      </c>
      <c r="AL27" s="185" t="s">
        <v>326</v>
      </c>
      <c r="AM27" s="185" t="s">
        <v>601</v>
      </c>
      <c r="AN27" s="185" t="s">
        <v>602</v>
      </c>
      <c r="AO27" s="138">
        <v>0</v>
      </c>
      <c r="AP27" s="138">
        <v>28109000</v>
      </c>
      <c r="AQ27" s="138">
        <v>780000</v>
      </c>
      <c r="AR27" s="138">
        <f t="shared" si="10"/>
        <v>0</v>
      </c>
      <c r="AS27" s="138">
        <f t="shared" si="11"/>
        <v>28109</v>
      </c>
      <c r="AT27" s="138">
        <f t="shared" si="12"/>
        <v>780</v>
      </c>
      <c r="BC27" s="185" t="s">
        <v>423</v>
      </c>
      <c r="BD27" s="185" t="s">
        <v>326</v>
      </c>
      <c r="BE27" s="185" t="s">
        <v>431</v>
      </c>
      <c r="BF27" s="185" t="s">
        <v>431</v>
      </c>
      <c r="BG27" s="138">
        <v>0</v>
      </c>
      <c r="BH27" s="138">
        <v>0</v>
      </c>
      <c r="BI27" s="138">
        <v>0</v>
      </c>
      <c r="BJ27" s="984">
        <f t="shared" si="14"/>
        <v>0</v>
      </c>
      <c r="BK27" s="984">
        <f t="shared" si="15"/>
        <v>0</v>
      </c>
      <c r="BL27" s="984">
        <f t="shared" si="16"/>
        <v>0</v>
      </c>
      <c r="BV27" s="185" t="s">
        <v>423</v>
      </c>
      <c r="BW27" s="185" t="s">
        <v>326</v>
      </c>
      <c r="BX27" s="185" t="s">
        <v>444</v>
      </c>
      <c r="BY27" s="185" t="s">
        <v>605</v>
      </c>
      <c r="BZ27" s="138">
        <v>0</v>
      </c>
      <c r="CA27" s="138">
        <v>85000000</v>
      </c>
      <c r="CB27" s="138">
        <v>80000000</v>
      </c>
      <c r="CC27" s="138">
        <f t="shared" si="18"/>
        <v>0</v>
      </c>
      <c r="CD27" s="138">
        <f t="shared" si="19"/>
        <v>85000</v>
      </c>
      <c r="CE27" s="138">
        <f t="shared" si="20"/>
        <v>80000</v>
      </c>
      <c r="CN27" s="1674" t="s">
        <v>423</v>
      </c>
      <c r="CO27" s="1674" t="s">
        <v>326</v>
      </c>
      <c r="CP27" s="1674" t="s">
        <v>601</v>
      </c>
      <c r="CQ27" s="1674" t="s">
        <v>602</v>
      </c>
      <c r="CR27" s="1675">
        <v>0</v>
      </c>
      <c r="CS27" s="1675">
        <v>28109000</v>
      </c>
      <c r="CT27" s="1675">
        <v>1560000</v>
      </c>
      <c r="CU27" s="1675">
        <f t="shared" si="22"/>
        <v>0</v>
      </c>
      <c r="CV27" s="1675">
        <f t="shared" si="23"/>
        <v>28109</v>
      </c>
      <c r="CW27" s="1675">
        <f t="shared" si="24"/>
        <v>1560</v>
      </c>
    </row>
    <row r="28" spans="1:101" x14ac:dyDescent="0.35">
      <c r="A28" s="982" t="s">
        <v>980</v>
      </c>
      <c r="B28" s="982" t="s">
        <v>981</v>
      </c>
      <c r="C28" s="982" t="s">
        <v>431</v>
      </c>
      <c r="D28" s="982" t="s">
        <v>431</v>
      </c>
      <c r="E28" s="983">
        <v>0</v>
      </c>
      <c r="F28" s="983">
        <v>366427393</v>
      </c>
      <c r="G28" s="983">
        <v>366427393</v>
      </c>
      <c r="H28" s="985">
        <f t="shared" si="2"/>
        <v>0</v>
      </c>
      <c r="I28" s="985">
        <f t="shared" si="3"/>
        <v>366427.39299999998</v>
      </c>
      <c r="J28" s="985">
        <f t="shared" si="4"/>
        <v>366427.39299999998</v>
      </c>
      <c r="S28" s="982" t="s">
        <v>423</v>
      </c>
      <c r="T28" s="1193" t="s">
        <v>326</v>
      </c>
      <c r="U28" s="982" t="s">
        <v>431</v>
      </c>
      <c r="V28" s="1193" t="s">
        <v>431</v>
      </c>
      <c r="W28" s="983">
        <v>0</v>
      </c>
      <c r="X28" s="983">
        <v>0</v>
      </c>
      <c r="Y28" s="983">
        <v>0</v>
      </c>
      <c r="Z28" s="1192">
        <f t="shared" si="6"/>
        <v>0</v>
      </c>
      <c r="AA28" s="1192">
        <f t="shared" si="7"/>
        <v>0</v>
      </c>
      <c r="AB28" s="1192">
        <f t="shared" si="8"/>
        <v>0</v>
      </c>
      <c r="AK28" s="185" t="s">
        <v>423</v>
      </c>
      <c r="AL28" s="185" t="s">
        <v>326</v>
      </c>
      <c r="AM28" s="185" t="s">
        <v>444</v>
      </c>
      <c r="AN28" s="185" t="s">
        <v>605</v>
      </c>
      <c r="AO28" s="138">
        <v>0</v>
      </c>
      <c r="AP28" s="138">
        <v>85000000</v>
      </c>
      <c r="AQ28" s="138">
        <v>75000000</v>
      </c>
      <c r="AR28" s="138">
        <f t="shared" si="10"/>
        <v>0</v>
      </c>
      <c r="AS28" s="138">
        <f t="shared" si="11"/>
        <v>85000</v>
      </c>
      <c r="AT28" s="138">
        <f t="shared" si="12"/>
        <v>75000</v>
      </c>
      <c r="BC28" s="185" t="s">
        <v>423</v>
      </c>
      <c r="BD28" s="185" t="s">
        <v>326</v>
      </c>
      <c r="BE28" s="185" t="s">
        <v>431</v>
      </c>
      <c r="BF28" s="185" t="s">
        <v>431</v>
      </c>
      <c r="BG28" s="138">
        <v>0</v>
      </c>
      <c r="BH28" s="138">
        <v>0</v>
      </c>
      <c r="BI28" s="138">
        <v>0</v>
      </c>
      <c r="BJ28" s="984">
        <f t="shared" si="14"/>
        <v>0</v>
      </c>
      <c r="BK28" s="984">
        <f t="shared" si="15"/>
        <v>0</v>
      </c>
      <c r="BL28" s="984">
        <f t="shared" si="16"/>
        <v>0</v>
      </c>
      <c r="BV28" s="185" t="s">
        <v>423</v>
      </c>
      <c r="BW28" s="185" t="s">
        <v>326</v>
      </c>
      <c r="BX28" s="185" t="s">
        <v>431</v>
      </c>
      <c r="BY28" s="185" t="s">
        <v>431</v>
      </c>
      <c r="BZ28" s="138">
        <v>0</v>
      </c>
      <c r="CA28" s="138">
        <v>0</v>
      </c>
      <c r="CB28" s="138">
        <v>0</v>
      </c>
      <c r="CC28" s="138">
        <f t="shared" si="18"/>
        <v>0</v>
      </c>
      <c r="CD28" s="138">
        <f t="shared" si="19"/>
        <v>0</v>
      </c>
      <c r="CE28" s="138">
        <f t="shared" si="20"/>
        <v>0</v>
      </c>
      <c r="CN28" s="1674" t="s">
        <v>423</v>
      </c>
      <c r="CO28" s="1674" t="s">
        <v>326</v>
      </c>
      <c r="CP28" s="1674" t="s">
        <v>444</v>
      </c>
      <c r="CQ28" s="1674" t="s">
        <v>605</v>
      </c>
      <c r="CR28" s="1675">
        <v>0</v>
      </c>
      <c r="CS28" s="1675">
        <v>85000000</v>
      </c>
      <c r="CT28" s="1675">
        <v>80000000</v>
      </c>
      <c r="CU28" s="1675">
        <f t="shared" si="22"/>
        <v>0</v>
      </c>
      <c r="CV28" s="1675">
        <f t="shared" si="23"/>
        <v>85000</v>
      </c>
      <c r="CW28" s="1675">
        <f t="shared" si="24"/>
        <v>80000</v>
      </c>
    </row>
    <row r="29" spans="1:101" x14ac:dyDescent="0.35">
      <c r="A29" s="982" t="s">
        <v>921</v>
      </c>
      <c r="B29" s="982" t="s">
        <v>51</v>
      </c>
      <c r="C29" s="982" t="s">
        <v>431</v>
      </c>
      <c r="D29" s="982" t="s">
        <v>431</v>
      </c>
      <c r="E29" s="983">
        <v>9000</v>
      </c>
      <c r="F29" s="983">
        <v>0</v>
      </c>
      <c r="G29" s="983">
        <v>0</v>
      </c>
      <c r="H29" s="985">
        <f t="shared" si="2"/>
        <v>9</v>
      </c>
      <c r="I29" s="985">
        <f t="shared" si="3"/>
        <v>0</v>
      </c>
      <c r="J29" s="985">
        <f t="shared" si="4"/>
        <v>0</v>
      </c>
      <c r="S29" s="982" t="s">
        <v>423</v>
      </c>
      <c r="T29" s="1193" t="s">
        <v>326</v>
      </c>
      <c r="U29" s="982" t="s">
        <v>431</v>
      </c>
      <c r="V29" s="1193" t="s">
        <v>431</v>
      </c>
      <c r="W29" s="983">
        <v>0</v>
      </c>
      <c r="X29" s="983">
        <v>0</v>
      </c>
      <c r="Y29" s="983">
        <v>0</v>
      </c>
      <c r="Z29" s="1192">
        <f t="shared" si="6"/>
        <v>0</v>
      </c>
      <c r="AA29" s="1192">
        <f t="shared" si="7"/>
        <v>0</v>
      </c>
      <c r="AB29" s="1192">
        <f t="shared" si="8"/>
        <v>0</v>
      </c>
      <c r="AK29" s="185" t="s">
        <v>423</v>
      </c>
      <c r="AL29" s="185" t="s">
        <v>326</v>
      </c>
      <c r="AM29" s="185" t="s">
        <v>431</v>
      </c>
      <c r="AN29" s="185" t="s">
        <v>431</v>
      </c>
      <c r="AO29" s="138">
        <v>0</v>
      </c>
      <c r="AP29" s="138">
        <v>0</v>
      </c>
      <c r="AQ29" s="138">
        <v>0</v>
      </c>
      <c r="AR29" s="138">
        <f t="shared" si="10"/>
        <v>0</v>
      </c>
      <c r="AS29" s="138">
        <f t="shared" si="11"/>
        <v>0</v>
      </c>
      <c r="AT29" s="138">
        <f t="shared" si="12"/>
        <v>0</v>
      </c>
      <c r="BC29" s="185" t="s">
        <v>423</v>
      </c>
      <c r="BD29" s="185" t="s">
        <v>326</v>
      </c>
      <c r="BE29" s="185" t="s">
        <v>444</v>
      </c>
      <c r="BF29" s="185" t="s">
        <v>605</v>
      </c>
      <c r="BG29" s="138">
        <v>0</v>
      </c>
      <c r="BH29" s="138">
        <v>85000000</v>
      </c>
      <c r="BI29" s="138">
        <v>75000000</v>
      </c>
      <c r="BJ29" s="984">
        <f t="shared" si="14"/>
        <v>0</v>
      </c>
      <c r="BK29" s="984">
        <f t="shared" si="15"/>
        <v>85000</v>
      </c>
      <c r="BL29" s="984">
        <f t="shared" si="16"/>
        <v>75000</v>
      </c>
      <c r="BV29" s="185" t="s">
        <v>423</v>
      </c>
      <c r="BW29" s="185" t="s">
        <v>326</v>
      </c>
      <c r="BX29" s="185" t="s">
        <v>480</v>
      </c>
      <c r="BY29" s="185" t="s">
        <v>604</v>
      </c>
      <c r="BZ29" s="138">
        <v>0</v>
      </c>
      <c r="CA29" s="138">
        <v>28980487</v>
      </c>
      <c r="CB29" s="138">
        <v>0</v>
      </c>
      <c r="CC29" s="138">
        <f t="shared" si="18"/>
        <v>0</v>
      </c>
      <c r="CD29" s="138">
        <f t="shared" si="19"/>
        <v>28980.487000000001</v>
      </c>
      <c r="CE29" s="138">
        <f t="shared" si="20"/>
        <v>0</v>
      </c>
      <c r="CN29" s="1674" t="s">
        <v>423</v>
      </c>
      <c r="CO29" s="1674" t="s">
        <v>326</v>
      </c>
      <c r="CP29" s="1674" t="s">
        <v>480</v>
      </c>
      <c r="CQ29" s="1674" t="s">
        <v>604</v>
      </c>
      <c r="CR29" s="1675">
        <v>0</v>
      </c>
      <c r="CS29" s="1675">
        <v>81379757</v>
      </c>
      <c r="CT29" s="1675">
        <v>28980487</v>
      </c>
      <c r="CU29" s="1675">
        <f t="shared" si="22"/>
        <v>0</v>
      </c>
      <c r="CV29" s="1675">
        <f t="shared" si="23"/>
        <v>81379.756999999998</v>
      </c>
      <c r="CW29" s="1675">
        <f t="shared" si="24"/>
        <v>28980.487000000001</v>
      </c>
    </row>
    <row r="30" spans="1:101" x14ac:dyDescent="0.35">
      <c r="A30" s="982" t="s">
        <v>445</v>
      </c>
      <c r="B30" s="982" t="s">
        <v>446</v>
      </c>
      <c r="C30" s="982" t="s">
        <v>431</v>
      </c>
      <c r="D30" s="982" t="s">
        <v>431</v>
      </c>
      <c r="E30" s="983">
        <v>613392000</v>
      </c>
      <c r="F30" s="983">
        <v>0</v>
      </c>
      <c r="G30" s="983">
        <v>0</v>
      </c>
      <c r="H30" s="985">
        <f t="shared" si="2"/>
        <v>613392</v>
      </c>
      <c r="I30" s="985">
        <f t="shared" si="3"/>
        <v>0</v>
      </c>
      <c r="J30" s="985">
        <f t="shared" si="4"/>
        <v>0</v>
      </c>
      <c r="S30" s="982" t="s">
        <v>423</v>
      </c>
      <c r="T30" s="1193" t="s">
        <v>326</v>
      </c>
      <c r="U30" s="982" t="s">
        <v>444</v>
      </c>
      <c r="V30" s="1193" t="s">
        <v>605</v>
      </c>
      <c r="W30" s="983">
        <v>0</v>
      </c>
      <c r="X30" s="983">
        <v>85000000</v>
      </c>
      <c r="Y30" s="983">
        <v>65000000</v>
      </c>
      <c r="Z30" s="1192">
        <f t="shared" si="6"/>
        <v>0</v>
      </c>
      <c r="AA30" s="1192">
        <f t="shared" si="7"/>
        <v>85000</v>
      </c>
      <c r="AB30" s="1192">
        <f t="shared" si="8"/>
        <v>65000</v>
      </c>
      <c r="AK30" s="185" t="s">
        <v>423</v>
      </c>
      <c r="AL30" s="185" t="s">
        <v>326</v>
      </c>
      <c r="AM30" s="185" t="s">
        <v>431</v>
      </c>
      <c r="AN30" s="185" t="s">
        <v>431</v>
      </c>
      <c r="AO30" s="138">
        <v>0</v>
      </c>
      <c r="AP30" s="138">
        <v>0</v>
      </c>
      <c r="AQ30" s="138">
        <v>0</v>
      </c>
      <c r="AR30" s="138">
        <f t="shared" si="10"/>
        <v>0</v>
      </c>
      <c r="AS30" s="138">
        <f t="shared" si="11"/>
        <v>0</v>
      </c>
      <c r="AT30" s="138">
        <f t="shared" si="12"/>
        <v>0</v>
      </c>
      <c r="BC30" s="185" t="s">
        <v>423</v>
      </c>
      <c r="BD30" s="185" t="s">
        <v>326</v>
      </c>
      <c r="BE30" s="185" t="s">
        <v>470</v>
      </c>
      <c r="BF30" s="185" t="s">
        <v>603</v>
      </c>
      <c r="BG30" s="138">
        <v>0</v>
      </c>
      <c r="BH30" s="138">
        <v>340000000</v>
      </c>
      <c r="BI30" s="138">
        <v>340000000</v>
      </c>
      <c r="BJ30" s="984">
        <f t="shared" si="14"/>
        <v>0</v>
      </c>
      <c r="BK30" s="984">
        <f t="shared" si="15"/>
        <v>340000</v>
      </c>
      <c r="BL30" s="984">
        <f t="shared" si="16"/>
        <v>340000</v>
      </c>
      <c r="BV30" s="185" t="s">
        <v>423</v>
      </c>
      <c r="BW30" s="185" t="s">
        <v>326</v>
      </c>
      <c r="BX30" s="185" t="s">
        <v>601</v>
      </c>
      <c r="BY30" s="185" t="s">
        <v>602</v>
      </c>
      <c r="BZ30" s="138">
        <v>0</v>
      </c>
      <c r="CA30" s="138">
        <v>28109000</v>
      </c>
      <c r="CB30" s="138">
        <v>780000</v>
      </c>
      <c r="CC30" s="138">
        <f t="shared" si="18"/>
        <v>0</v>
      </c>
      <c r="CD30" s="138">
        <f t="shared" si="19"/>
        <v>28109</v>
      </c>
      <c r="CE30" s="138">
        <f t="shared" si="20"/>
        <v>780</v>
      </c>
      <c r="CN30" s="1674" t="s">
        <v>423</v>
      </c>
      <c r="CO30" s="1674" t="s">
        <v>326</v>
      </c>
      <c r="CP30" s="1674" t="s">
        <v>431</v>
      </c>
      <c r="CQ30" s="1674" t="s">
        <v>431</v>
      </c>
      <c r="CR30" s="1675">
        <v>0</v>
      </c>
      <c r="CS30" s="1675">
        <v>0</v>
      </c>
      <c r="CT30" s="1675">
        <v>0</v>
      </c>
      <c r="CU30" s="1675">
        <f t="shared" si="22"/>
        <v>0</v>
      </c>
      <c r="CV30" s="1675">
        <f t="shared" si="23"/>
        <v>0</v>
      </c>
      <c r="CW30" s="1675">
        <f t="shared" si="24"/>
        <v>0</v>
      </c>
    </row>
    <row r="31" spans="1:101" x14ac:dyDescent="0.35">
      <c r="A31" s="982" t="s">
        <v>445</v>
      </c>
      <c r="B31" s="982" t="s">
        <v>446</v>
      </c>
      <c r="C31" s="982" t="s">
        <v>431</v>
      </c>
      <c r="D31" s="982" t="s">
        <v>431</v>
      </c>
      <c r="E31" s="983">
        <v>0</v>
      </c>
      <c r="F31" s="983">
        <v>134929304</v>
      </c>
      <c r="G31" s="983">
        <v>0</v>
      </c>
      <c r="H31" s="985">
        <f t="shared" si="2"/>
        <v>0</v>
      </c>
      <c r="I31" s="985">
        <f t="shared" si="3"/>
        <v>134929.304</v>
      </c>
      <c r="J31" s="985">
        <f t="shared" si="4"/>
        <v>0</v>
      </c>
      <c r="S31" s="982" t="s">
        <v>980</v>
      </c>
      <c r="T31" s="1193" t="s">
        <v>981</v>
      </c>
      <c r="U31" s="982" t="s">
        <v>431</v>
      </c>
      <c r="V31" s="1193" t="s">
        <v>431</v>
      </c>
      <c r="W31" s="983">
        <v>1000</v>
      </c>
      <c r="X31" s="983">
        <v>0</v>
      </c>
      <c r="Y31" s="983">
        <v>0</v>
      </c>
      <c r="Z31" s="1192">
        <f t="shared" si="6"/>
        <v>1</v>
      </c>
      <c r="AA31" s="1192">
        <f t="shared" si="7"/>
        <v>0</v>
      </c>
      <c r="AB31" s="1192">
        <f t="shared" si="8"/>
        <v>0</v>
      </c>
      <c r="AK31" s="185" t="s">
        <v>980</v>
      </c>
      <c r="AL31" s="185" t="s">
        <v>981</v>
      </c>
      <c r="AM31" s="185" t="s">
        <v>431</v>
      </c>
      <c r="AN31" s="185" t="s">
        <v>431</v>
      </c>
      <c r="AO31" s="138">
        <v>1000</v>
      </c>
      <c r="AP31" s="138">
        <v>0</v>
      </c>
      <c r="AQ31" s="138">
        <v>0</v>
      </c>
      <c r="AR31" s="138">
        <f t="shared" si="10"/>
        <v>1</v>
      </c>
      <c r="AS31" s="138">
        <f t="shared" si="11"/>
        <v>0</v>
      </c>
      <c r="AT31" s="138">
        <f t="shared" si="12"/>
        <v>0</v>
      </c>
      <c r="BC31" s="185" t="s">
        <v>423</v>
      </c>
      <c r="BD31" s="185" t="s">
        <v>326</v>
      </c>
      <c r="BE31" s="185" t="s">
        <v>601</v>
      </c>
      <c r="BF31" s="185" t="s">
        <v>602</v>
      </c>
      <c r="BG31" s="138">
        <v>0</v>
      </c>
      <c r="BH31" s="138">
        <v>28109000</v>
      </c>
      <c r="BI31" s="138">
        <v>780000</v>
      </c>
      <c r="BJ31" s="984">
        <f t="shared" si="14"/>
        <v>0</v>
      </c>
      <c r="BK31" s="984">
        <f t="shared" si="15"/>
        <v>28109</v>
      </c>
      <c r="BL31" s="984">
        <f t="shared" si="16"/>
        <v>780</v>
      </c>
      <c r="BV31" s="185" t="s">
        <v>423</v>
      </c>
      <c r="BW31" s="185" t="s">
        <v>326</v>
      </c>
      <c r="BX31" s="185" t="s">
        <v>431</v>
      </c>
      <c r="BY31" s="185" t="s">
        <v>431</v>
      </c>
      <c r="BZ31" s="138">
        <v>0</v>
      </c>
      <c r="CA31" s="138">
        <v>0</v>
      </c>
      <c r="CB31" s="138">
        <v>0</v>
      </c>
      <c r="CC31" s="138">
        <f t="shared" si="18"/>
        <v>0</v>
      </c>
      <c r="CD31" s="138">
        <f t="shared" si="19"/>
        <v>0</v>
      </c>
      <c r="CE31" s="138">
        <f t="shared" si="20"/>
        <v>0</v>
      </c>
      <c r="CN31" s="1674" t="s">
        <v>423</v>
      </c>
      <c r="CO31" s="1674" t="s">
        <v>326</v>
      </c>
      <c r="CP31" s="1674" t="s">
        <v>431</v>
      </c>
      <c r="CQ31" s="1674" t="s">
        <v>431</v>
      </c>
      <c r="CR31" s="1675">
        <v>0</v>
      </c>
      <c r="CS31" s="1675">
        <v>0</v>
      </c>
      <c r="CT31" s="1675">
        <v>0</v>
      </c>
      <c r="CU31" s="1675">
        <f t="shared" si="22"/>
        <v>0</v>
      </c>
      <c r="CV31" s="1675">
        <f t="shared" si="23"/>
        <v>0</v>
      </c>
      <c r="CW31" s="1675">
        <f t="shared" si="24"/>
        <v>0</v>
      </c>
    </row>
    <row r="32" spans="1:101" x14ac:dyDescent="0.35">
      <c r="A32" s="982" t="s">
        <v>447</v>
      </c>
      <c r="B32" s="982" t="s">
        <v>448</v>
      </c>
      <c r="C32" s="982" t="s">
        <v>431</v>
      </c>
      <c r="D32" s="982" t="s">
        <v>431</v>
      </c>
      <c r="E32" s="983">
        <v>354224000</v>
      </c>
      <c r="F32" s="983">
        <v>0</v>
      </c>
      <c r="G32" s="983">
        <v>0</v>
      </c>
      <c r="H32" s="985">
        <f t="shared" si="2"/>
        <v>354224</v>
      </c>
      <c r="I32" s="985">
        <f t="shared" si="3"/>
        <v>0</v>
      </c>
      <c r="J32" s="985">
        <f t="shared" si="4"/>
        <v>0</v>
      </c>
      <c r="S32" s="982" t="s">
        <v>980</v>
      </c>
      <c r="T32" s="1193" t="s">
        <v>981</v>
      </c>
      <c r="U32" s="982" t="s">
        <v>431</v>
      </c>
      <c r="V32" s="1193" t="s">
        <v>431</v>
      </c>
      <c r="W32" s="983">
        <v>0</v>
      </c>
      <c r="X32" s="983">
        <v>366427393</v>
      </c>
      <c r="Y32" s="983">
        <v>366427393</v>
      </c>
      <c r="Z32" s="1192">
        <f t="shared" si="6"/>
        <v>0</v>
      </c>
      <c r="AA32" s="1192">
        <f t="shared" si="7"/>
        <v>366427.39299999998</v>
      </c>
      <c r="AB32" s="1192">
        <f t="shared" si="8"/>
        <v>366427.39299999998</v>
      </c>
      <c r="AK32" s="185" t="s">
        <v>980</v>
      </c>
      <c r="AL32" s="185" t="s">
        <v>981</v>
      </c>
      <c r="AM32" s="185" t="s">
        <v>431</v>
      </c>
      <c r="AN32" s="185" t="s">
        <v>431</v>
      </c>
      <c r="AO32" s="138">
        <v>0</v>
      </c>
      <c r="AP32" s="138">
        <v>366427393</v>
      </c>
      <c r="AQ32" s="138">
        <v>366427393</v>
      </c>
      <c r="AR32" s="138">
        <f t="shared" si="10"/>
        <v>0</v>
      </c>
      <c r="AS32" s="138">
        <f t="shared" si="11"/>
        <v>366427.39299999998</v>
      </c>
      <c r="AT32" s="138">
        <f t="shared" si="12"/>
        <v>366427.39299999998</v>
      </c>
      <c r="BC32" s="185" t="s">
        <v>980</v>
      </c>
      <c r="BD32" s="185" t="s">
        <v>981</v>
      </c>
      <c r="BE32" s="185" t="s">
        <v>431</v>
      </c>
      <c r="BF32" s="185" t="s">
        <v>431</v>
      </c>
      <c r="BG32" s="138">
        <f>1000+9000+1000</f>
        <v>11000</v>
      </c>
      <c r="BH32" s="138">
        <v>366426</v>
      </c>
      <c r="BI32" s="138">
        <v>0</v>
      </c>
      <c r="BJ32" s="984">
        <f>+BG32/$BJ$1*$BK$1+BH32</f>
        <v>366437</v>
      </c>
      <c r="BK32" s="984">
        <f t="shared" si="15"/>
        <v>366.42599999999999</v>
      </c>
      <c r="BL32" s="984">
        <f t="shared" si="16"/>
        <v>0</v>
      </c>
      <c r="BV32" s="185" t="s">
        <v>423</v>
      </c>
      <c r="BW32" s="185" t="s">
        <v>326</v>
      </c>
      <c r="BX32" s="185" t="s">
        <v>424</v>
      </c>
      <c r="BY32" s="185" t="s">
        <v>473</v>
      </c>
      <c r="BZ32" s="138">
        <v>0</v>
      </c>
      <c r="CA32" s="138">
        <v>160000000</v>
      </c>
      <c r="CB32" s="138">
        <v>111963700</v>
      </c>
      <c r="CC32" s="138">
        <f t="shared" si="18"/>
        <v>0</v>
      </c>
      <c r="CD32" s="138">
        <f t="shared" si="19"/>
        <v>160000</v>
      </c>
      <c r="CE32" s="138">
        <f t="shared" si="20"/>
        <v>111963.7</v>
      </c>
      <c r="CN32" s="1674" t="s">
        <v>423</v>
      </c>
      <c r="CO32" s="1674" t="s">
        <v>326</v>
      </c>
      <c r="CP32" s="1674" t="s">
        <v>424</v>
      </c>
      <c r="CQ32" s="1674" t="s">
        <v>473</v>
      </c>
      <c r="CR32" s="1675">
        <v>0</v>
      </c>
      <c r="CS32" s="1675">
        <v>160000000</v>
      </c>
      <c r="CT32" s="1675">
        <v>159963700</v>
      </c>
      <c r="CU32" s="1675">
        <f t="shared" si="22"/>
        <v>0</v>
      </c>
      <c r="CV32" s="1675">
        <f t="shared" si="23"/>
        <v>160000</v>
      </c>
      <c r="CW32" s="1675">
        <f t="shared" si="24"/>
        <v>159963.70000000001</v>
      </c>
    </row>
    <row r="33" spans="1:101" x14ac:dyDescent="0.35">
      <c r="A33" s="982" t="s">
        <v>447</v>
      </c>
      <c r="B33" s="982" t="s">
        <v>448</v>
      </c>
      <c r="C33" s="982" t="s">
        <v>431</v>
      </c>
      <c r="D33" s="982" t="s">
        <v>431</v>
      </c>
      <c r="E33" s="983">
        <v>0</v>
      </c>
      <c r="F33" s="983">
        <v>66088160</v>
      </c>
      <c r="G33" s="983">
        <v>0</v>
      </c>
      <c r="H33" s="985">
        <f t="shared" si="2"/>
        <v>0</v>
      </c>
      <c r="I33" s="985">
        <f t="shared" si="3"/>
        <v>66088.160000000003</v>
      </c>
      <c r="J33" s="985">
        <f t="shared" si="4"/>
        <v>0</v>
      </c>
      <c r="S33" s="982" t="s">
        <v>921</v>
      </c>
      <c r="T33" s="1193" t="s">
        <v>51</v>
      </c>
      <c r="U33" s="982" t="s">
        <v>431</v>
      </c>
      <c r="V33" s="1193" t="s">
        <v>431</v>
      </c>
      <c r="W33" s="983">
        <v>9000</v>
      </c>
      <c r="X33" s="983">
        <v>0</v>
      </c>
      <c r="Y33" s="983">
        <v>0</v>
      </c>
      <c r="Z33" s="1192">
        <f t="shared" si="6"/>
        <v>9</v>
      </c>
      <c r="AA33" s="1192">
        <f t="shared" si="7"/>
        <v>0</v>
      </c>
      <c r="AB33" s="1192">
        <f t="shared" si="8"/>
        <v>0</v>
      </c>
      <c r="AK33" s="185" t="s">
        <v>921</v>
      </c>
      <c r="AL33" s="185" t="s">
        <v>51</v>
      </c>
      <c r="AM33" s="185" t="s">
        <v>431</v>
      </c>
      <c r="AN33" s="185" t="s">
        <v>431</v>
      </c>
      <c r="AO33" s="138">
        <v>9000</v>
      </c>
      <c r="AP33" s="138">
        <v>0</v>
      </c>
      <c r="AQ33" s="138">
        <v>0</v>
      </c>
      <c r="AR33" s="138">
        <f t="shared" si="10"/>
        <v>9</v>
      </c>
      <c r="AS33" s="138">
        <f t="shared" si="11"/>
        <v>0</v>
      </c>
      <c r="AT33" s="138">
        <f t="shared" si="12"/>
        <v>0</v>
      </c>
      <c r="BC33" s="185" t="s">
        <v>980</v>
      </c>
      <c r="BD33" s="185" t="s">
        <v>981</v>
      </c>
      <c r="BE33" s="185" t="s">
        <v>431</v>
      </c>
      <c r="BF33" s="185" t="s">
        <v>431</v>
      </c>
      <c r="BG33" s="138">
        <v>366427000</v>
      </c>
      <c r="BH33" s="138">
        <v>366427393</v>
      </c>
      <c r="BI33" s="138">
        <v>366427393</v>
      </c>
      <c r="BJ33" s="984">
        <f t="shared" si="14"/>
        <v>366427</v>
      </c>
      <c r="BK33" s="984">
        <f t="shared" si="15"/>
        <v>366427.39299999998</v>
      </c>
      <c r="BL33" s="984">
        <f t="shared" si="16"/>
        <v>366427.39299999998</v>
      </c>
      <c r="BV33" s="185" t="s">
        <v>423</v>
      </c>
      <c r="BW33" s="185" t="s">
        <v>326</v>
      </c>
      <c r="BX33" s="185" t="s">
        <v>470</v>
      </c>
      <c r="BY33" s="185" t="s">
        <v>603</v>
      </c>
      <c r="BZ33" s="138">
        <v>0</v>
      </c>
      <c r="CA33" s="138">
        <v>340000000</v>
      </c>
      <c r="CB33" s="138">
        <v>340000000</v>
      </c>
      <c r="CC33" s="138">
        <f t="shared" si="18"/>
        <v>0</v>
      </c>
      <c r="CD33" s="138">
        <f t="shared" si="19"/>
        <v>340000</v>
      </c>
      <c r="CE33" s="138">
        <f t="shared" si="20"/>
        <v>340000</v>
      </c>
      <c r="CN33" s="1674" t="s">
        <v>423</v>
      </c>
      <c r="CO33" s="1674" t="s">
        <v>326</v>
      </c>
      <c r="CP33" s="1674" t="s">
        <v>431</v>
      </c>
      <c r="CQ33" s="1674" t="s">
        <v>431</v>
      </c>
      <c r="CR33" s="1675">
        <v>0</v>
      </c>
      <c r="CS33" s="1675">
        <v>0</v>
      </c>
      <c r="CT33" s="1675">
        <v>0</v>
      </c>
      <c r="CU33" s="1675">
        <f t="shared" si="22"/>
        <v>0</v>
      </c>
      <c r="CV33" s="1675">
        <f t="shared" si="23"/>
        <v>0</v>
      </c>
      <c r="CW33" s="1675">
        <f t="shared" si="24"/>
        <v>0</v>
      </c>
    </row>
    <row r="34" spans="1:101" x14ac:dyDescent="0.35">
      <c r="A34" s="982" t="s">
        <v>511</v>
      </c>
      <c r="B34" s="982" t="s">
        <v>514</v>
      </c>
      <c r="C34" s="982" t="s">
        <v>431</v>
      </c>
      <c r="D34" s="982" t="s">
        <v>431</v>
      </c>
      <c r="E34" s="983">
        <v>329029000</v>
      </c>
      <c r="F34" s="983">
        <v>0</v>
      </c>
      <c r="G34" s="983">
        <v>0</v>
      </c>
      <c r="H34" s="985">
        <f t="shared" si="2"/>
        <v>329029</v>
      </c>
      <c r="I34" s="985">
        <f t="shared" si="3"/>
        <v>0</v>
      </c>
      <c r="J34" s="985">
        <f t="shared" si="4"/>
        <v>0</v>
      </c>
      <c r="S34" s="982" t="s">
        <v>445</v>
      </c>
      <c r="T34" s="1193" t="s">
        <v>446</v>
      </c>
      <c r="U34" s="982" t="s">
        <v>431</v>
      </c>
      <c r="V34" s="1193" t="s">
        <v>431</v>
      </c>
      <c r="W34" s="983">
        <v>482392000</v>
      </c>
      <c r="X34" s="983">
        <v>0</v>
      </c>
      <c r="Y34" s="983">
        <v>0</v>
      </c>
      <c r="Z34" s="1192">
        <f t="shared" si="6"/>
        <v>482392</v>
      </c>
      <c r="AA34" s="1192">
        <f t="shared" si="7"/>
        <v>0</v>
      </c>
      <c r="AB34" s="1192">
        <f t="shared" si="8"/>
        <v>0</v>
      </c>
      <c r="AK34" s="185" t="s">
        <v>445</v>
      </c>
      <c r="AL34" s="185" t="s">
        <v>446</v>
      </c>
      <c r="AM34" s="185" t="s">
        <v>431</v>
      </c>
      <c r="AN34" s="185" t="s">
        <v>431</v>
      </c>
      <c r="AO34" s="138">
        <v>512392000</v>
      </c>
      <c r="AP34" s="138">
        <v>0</v>
      </c>
      <c r="AQ34" s="138">
        <v>0</v>
      </c>
      <c r="AR34" s="138">
        <f t="shared" si="10"/>
        <v>512392</v>
      </c>
      <c r="AS34" s="138">
        <f t="shared" si="11"/>
        <v>0</v>
      </c>
      <c r="AT34" s="138">
        <f t="shared" si="12"/>
        <v>0</v>
      </c>
      <c r="BC34" s="185" t="s">
        <v>921</v>
      </c>
      <c r="BD34" s="185" t="s">
        <v>51</v>
      </c>
      <c r="BE34" s="185" t="s">
        <v>431</v>
      </c>
      <c r="BF34" s="185" t="s">
        <v>431</v>
      </c>
      <c r="BG34" s="138">
        <v>9000</v>
      </c>
      <c r="BH34" s="138">
        <v>0</v>
      </c>
      <c r="BI34" s="138">
        <v>0</v>
      </c>
      <c r="BJ34" s="984">
        <f t="shared" si="14"/>
        <v>9</v>
      </c>
      <c r="BK34" s="984">
        <f t="shared" si="15"/>
        <v>0</v>
      </c>
      <c r="BL34" s="984">
        <f t="shared" si="16"/>
        <v>0</v>
      </c>
      <c r="BV34" s="185" t="s">
        <v>980</v>
      </c>
      <c r="BW34" s="185" t="s">
        <v>981</v>
      </c>
      <c r="BX34" s="185" t="s">
        <v>431</v>
      </c>
      <c r="BY34" s="185" t="s">
        <v>431</v>
      </c>
      <c r="BZ34" s="138">
        <v>1000</v>
      </c>
      <c r="CA34" s="138">
        <v>0</v>
      </c>
      <c r="CB34" s="138">
        <v>0</v>
      </c>
      <c r="CC34" s="138">
        <f t="shared" si="18"/>
        <v>1</v>
      </c>
      <c r="CD34" s="138">
        <f t="shared" si="19"/>
        <v>0</v>
      </c>
      <c r="CE34" s="138">
        <f t="shared" si="20"/>
        <v>0</v>
      </c>
      <c r="CN34" s="1674" t="s">
        <v>423</v>
      </c>
      <c r="CO34" s="1674" t="s">
        <v>326</v>
      </c>
      <c r="CP34" s="1674" t="s">
        <v>470</v>
      </c>
      <c r="CQ34" s="1674" t="s">
        <v>603</v>
      </c>
      <c r="CR34" s="1675">
        <v>0</v>
      </c>
      <c r="CS34" s="1675">
        <v>340000000</v>
      </c>
      <c r="CT34" s="1675">
        <v>340000000</v>
      </c>
      <c r="CU34" s="1675">
        <f t="shared" si="22"/>
        <v>0</v>
      </c>
      <c r="CV34" s="1675">
        <f t="shared" si="23"/>
        <v>340000</v>
      </c>
      <c r="CW34" s="1675">
        <f t="shared" si="24"/>
        <v>340000</v>
      </c>
    </row>
    <row r="35" spans="1:101" x14ac:dyDescent="0.35">
      <c r="A35" s="982" t="s">
        <v>626</v>
      </c>
      <c r="B35" s="982" t="s">
        <v>627</v>
      </c>
      <c r="C35" s="982" t="s">
        <v>431</v>
      </c>
      <c r="D35" s="982" t="s">
        <v>431</v>
      </c>
      <c r="E35" s="983">
        <v>41286000</v>
      </c>
      <c r="F35" s="983">
        <v>0</v>
      </c>
      <c r="G35" s="983">
        <v>0</v>
      </c>
      <c r="H35" s="985">
        <f t="shared" si="2"/>
        <v>41286</v>
      </c>
      <c r="I35" s="985">
        <f t="shared" si="3"/>
        <v>0</v>
      </c>
      <c r="J35" s="985">
        <f t="shared" si="4"/>
        <v>0</v>
      </c>
      <c r="S35" s="982" t="s">
        <v>445</v>
      </c>
      <c r="T35" s="1193" t="s">
        <v>446</v>
      </c>
      <c r="U35" s="982" t="s">
        <v>431</v>
      </c>
      <c r="V35" s="1193" t="s">
        <v>431</v>
      </c>
      <c r="W35" s="983">
        <v>0</v>
      </c>
      <c r="X35" s="983">
        <v>163400130</v>
      </c>
      <c r="Y35" s="983">
        <v>134929304</v>
      </c>
      <c r="Z35" s="1192">
        <f t="shared" si="6"/>
        <v>0</v>
      </c>
      <c r="AA35" s="1192">
        <f t="shared" si="7"/>
        <v>163400.13</v>
      </c>
      <c r="AB35" s="1192">
        <f t="shared" si="8"/>
        <v>134929.304</v>
      </c>
      <c r="AK35" s="185" t="s">
        <v>445</v>
      </c>
      <c r="AL35" s="185" t="s">
        <v>446</v>
      </c>
      <c r="AM35" s="185" t="s">
        <v>431</v>
      </c>
      <c r="AN35" s="185" t="s">
        <v>431</v>
      </c>
      <c r="AO35" s="138">
        <v>0</v>
      </c>
      <c r="AP35" s="138">
        <v>328877100</v>
      </c>
      <c r="AQ35" s="138">
        <v>134929304</v>
      </c>
      <c r="AR35" s="138">
        <f t="shared" si="10"/>
        <v>0</v>
      </c>
      <c r="AS35" s="138">
        <f t="shared" si="11"/>
        <v>328877.09999999998</v>
      </c>
      <c r="AT35" s="138">
        <f t="shared" si="12"/>
        <v>134929.304</v>
      </c>
      <c r="BC35" s="185" t="s">
        <v>445</v>
      </c>
      <c r="BD35" s="185" t="s">
        <v>446</v>
      </c>
      <c r="BE35" s="185" t="s">
        <v>431</v>
      </c>
      <c r="BF35" s="185" t="s">
        <v>431</v>
      </c>
      <c r="BG35" s="138">
        <v>512392000</v>
      </c>
      <c r="BH35" s="138">
        <v>0</v>
      </c>
      <c r="BI35" s="138">
        <v>0</v>
      </c>
      <c r="BJ35" s="984">
        <f t="shared" si="14"/>
        <v>512392</v>
      </c>
      <c r="BK35" s="984">
        <f t="shared" si="15"/>
        <v>0</v>
      </c>
      <c r="BL35" s="984">
        <f t="shared" si="16"/>
        <v>0</v>
      </c>
      <c r="BV35" s="185" t="s">
        <v>980</v>
      </c>
      <c r="BW35" s="185" t="s">
        <v>981</v>
      </c>
      <c r="BX35" s="185" t="s">
        <v>431</v>
      </c>
      <c r="BY35" s="185" t="s">
        <v>431</v>
      </c>
      <c r="BZ35" s="138">
        <v>0</v>
      </c>
      <c r="CA35" s="138">
        <v>366427393</v>
      </c>
      <c r="CB35" s="138">
        <v>366427393</v>
      </c>
      <c r="CC35" s="138">
        <f t="shared" si="18"/>
        <v>0</v>
      </c>
      <c r="CD35" s="138">
        <f t="shared" si="19"/>
        <v>366427.39299999998</v>
      </c>
      <c r="CE35" s="138">
        <f t="shared" si="20"/>
        <v>366427.39299999998</v>
      </c>
      <c r="CN35" s="1674" t="s">
        <v>980</v>
      </c>
      <c r="CO35" s="1674" t="s">
        <v>981</v>
      </c>
      <c r="CP35" s="1674" t="s">
        <v>431</v>
      </c>
      <c r="CQ35" s="1674" t="s">
        <v>431</v>
      </c>
      <c r="CR35" s="1675">
        <v>1000</v>
      </c>
      <c r="CS35" s="1675">
        <v>0</v>
      </c>
      <c r="CT35" s="1675">
        <v>0</v>
      </c>
      <c r="CU35" s="1675">
        <f t="shared" si="22"/>
        <v>1</v>
      </c>
      <c r="CV35" s="1675">
        <f t="shared" si="23"/>
        <v>0</v>
      </c>
      <c r="CW35" s="1675">
        <f t="shared" si="24"/>
        <v>0</v>
      </c>
    </row>
    <row r="36" spans="1:101" x14ac:dyDescent="0.35">
      <c r="A36" s="982" t="s">
        <v>626</v>
      </c>
      <c r="B36" s="982" t="s">
        <v>627</v>
      </c>
      <c r="C36" s="982" t="s">
        <v>431</v>
      </c>
      <c r="D36" s="982" t="s">
        <v>431</v>
      </c>
      <c r="E36" s="983">
        <v>0</v>
      </c>
      <c r="F36" s="983">
        <v>31185000</v>
      </c>
      <c r="G36" s="983">
        <v>0</v>
      </c>
      <c r="H36" s="985">
        <f t="shared" si="2"/>
        <v>0</v>
      </c>
      <c r="I36" s="985">
        <f t="shared" si="3"/>
        <v>31185</v>
      </c>
      <c r="J36" s="985">
        <f t="shared" si="4"/>
        <v>0</v>
      </c>
      <c r="S36" s="982" t="s">
        <v>447</v>
      </c>
      <c r="T36" s="1193" t="s">
        <v>448</v>
      </c>
      <c r="U36" s="982" t="s">
        <v>431</v>
      </c>
      <c r="V36" s="1193" t="s">
        <v>431</v>
      </c>
      <c r="W36" s="983">
        <v>354224000</v>
      </c>
      <c r="X36" s="983">
        <v>0</v>
      </c>
      <c r="Y36" s="983">
        <v>0</v>
      </c>
      <c r="Z36" s="1192">
        <f t="shared" si="6"/>
        <v>354224</v>
      </c>
      <c r="AA36" s="1192">
        <f t="shared" si="7"/>
        <v>0</v>
      </c>
      <c r="AB36" s="1192">
        <f t="shared" si="8"/>
        <v>0</v>
      </c>
      <c r="AK36" s="185" t="s">
        <v>447</v>
      </c>
      <c r="AL36" s="185" t="s">
        <v>448</v>
      </c>
      <c r="AM36" s="185" t="s">
        <v>431</v>
      </c>
      <c r="AN36" s="185" t="s">
        <v>431</v>
      </c>
      <c r="AO36" s="138">
        <v>324224000</v>
      </c>
      <c r="AP36" s="138">
        <v>0</v>
      </c>
      <c r="AQ36" s="138">
        <v>0</v>
      </c>
      <c r="AR36" s="138">
        <f t="shared" si="10"/>
        <v>324224</v>
      </c>
      <c r="AS36" s="138">
        <f t="shared" si="11"/>
        <v>0</v>
      </c>
      <c r="AT36" s="138">
        <f t="shared" si="12"/>
        <v>0</v>
      </c>
      <c r="BC36" s="185" t="s">
        <v>445</v>
      </c>
      <c r="BD36" s="185" t="s">
        <v>446</v>
      </c>
      <c r="BE36" s="185" t="s">
        <v>431</v>
      </c>
      <c r="BF36" s="185" t="s">
        <v>431</v>
      </c>
      <c r="BG36" s="138">
        <v>0</v>
      </c>
      <c r="BH36" s="138">
        <v>328877100</v>
      </c>
      <c r="BI36" s="138">
        <v>193113641</v>
      </c>
      <c r="BJ36" s="984">
        <f t="shared" si="14"/>
        <v>0</v>
      </c>
      <c r="BK36" s="984">
        <f t="shared" si="15"/>
        <v>328877.09999999998</v>
      </c>
      <c r="BL36" s="984">
        <f t="shared" si="16"/>
        <v>193113.641</v>
      </c>
      <c r="BV36" s="185" t="s">
        <v>921</v>
      </c>
      <c r="BW36" s="185" t="s">
        <v>51</v>
      </c>
      <c r="BX36" s="185" t="s">
        <v>431</v>
      </c>
      <c r="BY36" s="185" t="s">
        <v>431</v>
      </c>
      <c r="BZ36" s="138">
        <v>366436000</v>
      </c>
      <c r="CA36" s="138">
        <v>0</v>
      </c>
      <c r="CB36" s="138">
        <v>0</v>
      </c>
      <c r="CC36" s="138">
        <f t="shared" si="18"/>
        <v>366436</v>
      </c>
      <c r="CD36" s="138">
        <f t="shared" si="19"/>
        <v>0</v>
      </c>
      <c r="CE36" s="138">
        <f t="shared" si="20"/>
        <v>0</v>
      </c>
      <c r="CN36" s="1674" t="s">
        <v>980</v>
      </c>
      <c r="CO36" s="1674" t="s">
        <v>981</v>
      </c>
      <c r="CP36" s="1674" t="s">
        <v>431</v>
      </c>
      <c r="CQ36" s="1674" t="s">
        <v>431</v>
      </c>
      <c r="CR36" s="1675">
        <v>0</v>
      </c>
      <c r="CS36" s="1675">
        <v>366427393</v>
      </c>
      <c r="CT36" s="1675">
        <v>366427393</v>
      </c>
      <c r="CU36" s="1675">
        <f t="shared" si="22"/>
        <v>0</v>
      </c>
      <c r="CV36" s="1675">
        <f t="shared" si="23"/>
        <v>366427.39299999998</v>
      </c>
      <c r="CW36" s="1675">
        <f t="shared" si="24"/>
        <v>366427.39299999998</v>
      </c>
    </row>
    <row r="37" spans="1:101" x14ac:dyDescent="0.35">
      <c r="A37" s="982" t="s">
        <v>628</v>
      </c>
      <c r="B37" s="982" t="s">
        <v>629</v>
      </c>
      <c r="C37" s="982" t="s">
        <v>431</v>
      </c>
      <c r="D37" s="982" t="s">
        <v>431</v>
      </c>
      <c r="E37" s="983">
        <v>58980000</v>
      </c>
      <c r="F37" s="983">
        <v>0</v>
      </c>
      <c r="G37" s="983">
        <v>0</v>
      </c>
      <c r="H37" s="985">
        <f t="shared" si="2"/>
        <v>58980</v>
      </c>
      <c r="I37" s="985">
        <f t="shared" si="3"/>
        <v>0</v>
      </c>
      <c r="J37" s="985">
        <f t="shared" si="4"/>
        <v>0</v>
      </c>
      <c r="S37" s="982" t="s">
        <v>447</v>
      </c>
      <c r="T37" s="1193" t="s">
        <v>448</v>
      </c>
      <c r="U37" s="982" t="s">
        <v>431</v>
      </c>
      <c r="V37" s="1193" t="s">
        <v>431</v>
      </c>
      <c r="W37" s="983">
        <v>0</v>
      </c>
      <c r="X37" s="983">
        <v>66088160</v>
      </c>
      <c r="Y37" s="983">
        <v>5550000</v>
      </c>
      <c r="Z37" s="1192">
        <f t="shared" si="6"/>
        <v>0</v>
      </c>
      <c r="AA37" s="1192">
        <f t="shared" si="7"/>
        <v>66088.160000000003</v>
      </c>
      <c r="AB37" s="1192">
        <f t="shared" si="8"/>
        <v>5550</v>
      </c>
      <c r="AK37" s="185" t="s">
        <v>447</v>
      </c>
      <c r="AL37" s="185" t="s">
        <v>448</v>
      </c>
      <c r="AM37" s="185" t="s">
        <v>431</v>
      </c>
      <c r="AN37" s="185" t="s">
        <v>431</v>
      </c>
      <c r="AO37" s="138">
        <v>0</v>
      </c>
      <c r="AP37" s="138">
        <v>69426092</v>
      </c>
      <c r="AQ37" s="138">
        <v>21493098</v>
      </c>
      <c r="AR37" s="138">
        <f t="shared" si="10"/>
        <v>0</v>
      </c>
      <c r="AS37" s="138">
        <f t="shared" si="11"/>
        <v>69426.092000000004</v>
      </c>
      <c r="AT37" s="138">
        <f t="shared" si="12"/>
        <v>21493.098000000002</v>
      </c>
      <c r="BC37" s="185" t="s">
        <v>447</v>
      </c>
      <c r="BD37" s="185" t="s">
        <v>448</v>
      </c>
      <c r="BE37" s="185" t="s">
        <v>431</v>
      </c>
      <c r="BF37" s="185" t="s">
        <v>431</v>
      </c>
      <c r="BG37" s="138">
        <v>324224000</v>
      </c>
      <c r="BH37" s="138">
        <v>0</v>
      </c>
      <c r="BI37" s="138">
        <v>0</v>
      </c>
      <c r="BJ37" s="984">
        <f t="shared" si="14"/>
        <v>324224</v>
      </c>
      <c r="BK37" s="984">
        <f t="shared" si="15"/>
        <v>0</v>
      </c>
      <c r="BL37" s="984">
        <f t="shared" si="16"/>
        <v>0</v>
      </c>
      <c r="BV37" s="185" t="s">
        <v>445</v>
      </c>
      <c r="BW37" s="185" t="s">
        <v>446</v>
      </c>
      <c r="BX37" s="185" t="s">
        <v>431</v>
      </c>
      <c r="BY37" s="185" t="s">
        <v>431</v>
      </c>
      <c r="BZ37" s="138">
        <v>512392000</v>
      </c>
      <c r="CA37" s="138">
        <v>0</v>
      </c>
      <c r="CB37" s="138">
        <v>0</v>
      </c>
      <c r="CC37" s="138">
        <f t="shared" si="18"/>
        <v>512392</v>
      </c>
      <c r="CD37" s="138">
        <f t="shared" si="19"/>
        <v>0</v>
      </c>
      <c r="CE37" s="138">
        <f t="shared" si="20"/>
        <v>0</v>
      </c>
      <c r="CN37" s="1674" t="s">
        <v>921</v>
      </c>
      <c r="CO37" s="1674" t="s">
        <v>51</v>
      </c>
      <c r="CP37" s="1674" t="s">
        <v>431</v>
      </c>
      <c r="CQ37" s="1674" t="s">
        <v>431</v>
      </c>
      <c r="CR37" s="1675">
        <v>366436000</v>
      </c>
      <c r="CS37" s="1675">
        <v>0</v>
      </c>
      <c r="CT37" s="1675">
        <v>0</v>
      </c>
      <c r="CU37" s="1675">
        <f t="shared" si="22"/>
        <v>366436</v>
      </c>
      <c r="CV37" s="1675">
        <f t="shared" si="23"/>
        <v>0</v>
      </c>
      <c r="CW37" s="1675">
        <f t="shared" si="24"/>
        <v>0</v>
      </c>
    </row>
    <row r="38" spans="1:101" x14ac:dyDescent="0.35">
      <c r="A38" s="982" t="s">
        <v>436</v>
      </c>
      <c r="B38" s="982" t="s">
        <v>127</v>
      </c>
      <c r="C38" s="982" t="s">
        <v>431</v>
      </c>
      <c r="D38" s="982" t="s">
        <v>431</v>
      </c>
      <c r="E38" s="983">
        <v>10100</v>
      </c>
      <c r="F38" s="983">
        <v>0</v>
      </c>
      <c r="G38" s="983">
        <v>0</v>
      </c>
      <c r="H38" s="985">
        <f t="shared" si="2"/>
        <v>10.1</v>
      </c>
      <c r="I38" s="985">
        <f t="shared" si="3"/>
        <v>0</v>
      </c>
      <c r="J38" s="985">
        <f t="shared" si="4"/>
        <v>0</v>
      </c>
      <c r="S38" s="982" t="s">
        <v>511</v>
      </c>
      <c r="T38" s="1193" t="s">
        <v>514</v>
      </c>
      <c r="U38" s="982" t="s">
        <v>431</v>
      </c>
      <c r="V38" s="1193" t="s">
        <v>431</v>
      </c>
      <c r="W38" s="983">
        <v>329029000</v>
      </c>
      <c r="X38" s="983">
        <v>0</v>
      </c>
      <c r="Y38" s="983">
        <v>0</v>
      </c>
      <c r="Z38" s="1192">
        <f t="shared" si="6"/>
        <v>329029</v>
      </c>
      <c r="AA38" s="1192">
        <f t="shared" si="7"/>
        <v>0</v>
      </c>
      <c r="AB38" s="1192">
        <f t="shared" si="8"/>
        <v>0</v>
      </c>
      <c r="AK38" s="185" t="s">
        <v>511</v>
      </c>
      <c r="AL38" s="185" t="s">
        <v>514</v>
      </c>
      <c r="AM38" s="185" t="s">
        <v>431</v>
      </c>
      <c r="AN38" s="185" t="s">
        <v>431</v>
      </c>
      <c r="AO38" s="138">
        <v>329029000</v>
      </c>
      <c r="AP38" s="138">
        <v>0</v>
      </c>
      <c r="AQ38" s="138">
        <v>0</v>
      </c>
      <c r="AR38" s="138">
        <f t="shared" si="10"/>
        <v>329029</v>
      </c>
      <c r="AS38" s="138">
        <f t="shared" si="11"/>
        <v>0</v>
      </c>
      <c r="AT38" s="138">
        <f t="shared" si="12"/>
        <v>0</v>
      </c>
      <c r="BC38" s="185" t="s">
        <v>447</v>
      </c>
      <c r="BD38" s="185" t="s">
        <v>448</v>
      </c>
      <c r="BE38" s="185" t="s">
        <v>431</v>
      </c>
      <c r="BF38" s="185" t="s">
        <v>431</v>
      </c>
      <c r="BG38" s="138">
        <v>0</v>
      </c>
      <c r="BH38" s="138">
        <v>155926092</v>
      </c>
      <c r="BI38" s="138">
        <v>41791541</v>
      </c>
      <c r="BJ38" s="984">
        <f t="shared" si="14"/>
        <v>0</v>
      </c>
      <c r="BK38" s="984">
        <f t="shared" si="15"/>
        <v>155926.092</v>
      </c>
      <c r="BL38" s="984">
        <f t="shared" si="16"/>
        <v>41791.540999999997</v>
      </c>
      <c r="BV38" s="185" t="s">
        <v>445</v>
      </c>
      <c r="BW38" s="185" t="s">
        <v>446</v>
      </c>
      <c r="BX38" s="185" t="s">
        <v>431</v>
      </c>
      <c r="BY38" s="185" t="s">
        <v>431</v>
      </c>
      <c r="BZ38" s="138">
        <v>0</v>
      </c>
      <c r="CA38" s="138">
        <v>357347926</v>
      </c>
      <c r="CB38" s="138">
        <v>240089144</v>
      </c>
      <c r="CC38" s="138">
        <f t="shared" si="18"/>
        <v>0</v>
      </c>
      <c r="CD38" s="138">
        <f t="shared" si="19"/>
        <v>357347.92599999998</v>
      </c>
      <c r="CE38" s="138">
        <f t="shared" si="20"/>
        <v>240089.144</v>
      </c>
      <c r="CN38" s="1674" t="s">
        <v>445</v>
      </c>
      <c r="CO38" s="1674" t="s">
        <v>446</v>
      </c>
      <c r="CP38" s="1674" t="s">
        <v>431</v>
      </c>
      <c r="CQ38" s="1674" t="s">
        <v>431</v>
      </c>
      <c r="CR38" s="1675">
        <v>512392000</v>
      </c>
      <c r="CS38" s="1675">
        <v>0</v>
      </c>
      <c r="CT38" s="1675">
        <v>0</v>
      </c>
      <c r="CU38" s="1675">
        <f t="shared" si="22"/>
        <v>512392</v>
      </c>
      <c r="CV38" s="1675">
        <f t="shared" si="23"/>
        <v>0</v>
      </c>
      <c r="CW38" s="1675">
        <f t="shared" si="24"/>
        <v>0</v>
      </c>
    </row>
    <row r="39" spans="1:101" x14ac:dyDescent="0.35">
      <c r="A39" s="982" t="s">
        <v>436</v>
      </c>
      <c r="B39" s="982" t="s">
        <v>127</v>
      </c>
      <c r="C39" s="982" t="s">
        <v>431</v>
      </c>
      <c r="D39" s="982" t="s">
        <v>431</v>
      </c>
      <c r="E39" s="983">
        <v>0</v>
      </c>
      <c r="F39" s="983">
        <v>107104433</v>
      </c>
      <c r="G39" s="983">
        <v>107104433</v>
      </c>
      <c r="H39" s="985">
        <f t="shared" si="2"/>
        <v>0</v>
      </c>
      <c r="I39" s="985">
        <f t="shared" si="3"/>
        <v>107104.433</v>
      </c>
      <c r="J39" s="985">
        <f t="shared" si="4"/>
        <v>107104.433</v>
      </c>
      <c r="S39" s="982" t="s">
        <v>626</v>
      </c>
      <c r="T39" s="1193" t="s">
        <v>627</v>
      </c>
      <c r="U39" s="982" t="s">
        <v>431</v>
      </c>
      <c r="V39" s="1193" t="s">
        <v>431</v>
      </c>
      <c r="W39" s="983">
        <v>41286000</v>
      </c>
      <c r="X39" s="983">
        <v>0</v>
      </c>
      <c r="Y39" s="983">
        <v>0</v>
      </c>
      <c r="Z39" s="1192">
        <f t="shared" si="6"/>
        <v>41286</v>
      </c>
      <c r="AA39" s="1192">
        <f t="shared" si="7"/>
        <v>0</v>
      </c>
      <c r="AB39" s="1192">
        <f t="shared" si="8"/>
        <v>0</v>
      </c>
      <c r="AK39" s="185" t="s">
        <v>626</v>
      </c>
      <c r="AL39" s="185" t="s">
        <v>627</v>
      </c>
      <c r="AM39" s="185" t="s">
        <v>431</v>
      </c>
      <c r="AN39" s="185" t="s">
        <v>431</v>
      </c>
      <c r="AO39" s="138">
        <v>41286000</v>
      </c>
      <c r="AP39" s="138">
        <v>0</v>
      </c>
      <c r="AQ39" s="138">
        <v>0</v>
      </c>
      <c r="AR39" s="138">
        <f t="shared" si="10"/>
        <v>41286</v>
      </c>
      <c r="AS39" s="138">
        <f t="shared" si="11"/>
        <v>0</v>
      </c>
      <c r="AT39" s="138">
        <f t="shared" si="12"/>
        <v>0</v>
      </c>
      <c r="BC39" s="185" t="s">
        <v>511</v>
      </c>
      <c r="BD39" s="185" t="s">
        <v>514</v>
      </c>
      <c r="BE39" s="185" t="s">
        <v>431</v>
      </c>
      <c r="BF39" s="185" t="s">
        <v>431</v>
      </c>
      <c r="BG39" s="138">
        <v>268009000</v>
      </c>
      <c r="BH39" s="138">
        <v>0</v>
      </c>
      <c r="BI39" s="138">
        <v>0</v>
      </c>
      <c r="BJ39" s="984">
        <f t="shared" si="14"/>
        <v>268009</v>
      </c>
      <c r="BK39" s="984">
        <f t="shared" si="15"/>
        <v>0</v>
      </c>
      <c r="BL39" s="984">
        <f t="shared" si="16"/>
        <v>0</v>
      </c>
      <c r="BV39" s="185" t="s">
        <v>447</v>
      </c>
      <c r="BW39" s="185" t="s">
        <v>448</v>
      </c>
      <c r="BX39" s="185" t="s">
        <v>431</v>
      </c>
      <c r="BY39" s="185" t="s">
        <v>431</v>
      </c>
      <c r="BZ39" s="138">
        <v>324224000</v>
      </c>
      <c r="CA39" s="138">
        <v>0</v>
      </c>
      <c r="CB39" s="138">
        <v>0</v>
      </c>
      <c r="CC39" s="138">
        <f t="shared" si="18"/>
        <v>324224</v>
      </c>
      <c r="CD39" s="138">
        <f t="shared" si="19"/>
        <v>0</v>
      </c>
      <c r="CE39" s="138">
        <f t="shared" si="20"/>
        <v>0</v>
      </c>
      <c r="CN39" s="1674" t="s">
        <v>445</v>
      </c>
      <c r="CO39" s="1674" t="s">
        <v>446</v>
      </c>
      <c r="CP39" s="1674" t="s">
        <v>431</v>
      </c>
      <c r="CQ39" s="1674" t="s">
        <v>431</v>
      </c>
      <c r="CR39" s="1675">
        <v>0</v>
      </c>
      <c r="CS39" s="1675">
        <v>357347926</v>
      </c>
      <c r="CT39" s="1675">
        <v>240089144</v>
      </c>
      <c r="CU39" s="1675">
        <f t="shared" si="22"/>
        <v>0</v>
      </c>
      <c r="CV39" s="1675">
        <f t="shared" si="23"/>
        <v>357347.92599999998</v>
      </c>
      <c r="CW39" s="1675">
        <f t="shared" si="24"/>
        <v>240089.144</v>
      </c>
    </row>
    <row r="40" spans="1:101" x14ac:dyDescent="0.35">
      <c r="A40" s="982" t="s">
        <v>436</v>
      </c>
      <c r="B40" s="982" t="s">
        <v>127</v>
      </c>
      <c r="C40" s="982" t="s">
        <v>431</v>
      </c>
      <c r="D40" s="982" t="s">
        <v>431</v>
      </c>
      <c r="E40" s="983">
        <v>0</v>
      </c>
      <c r="F40" s="983">
        <v>0</v>
      </c>
      <c r="G40" s="983">
        <v>0</v>
      </c>
      <c r="H40" s="985">
        <f t="shared" si="2"/>
        <v>0</v>
      </c>
      <c r="I40" s="985">
        <f t="shared" si="3"/>
        <v>0</v>
      </c>
      <c r="J40" s="985">
        <f t="shared" si="4"/>
        <v>0</v>
      </c>
      <c r="S40" s="982" t="s">
        <v>626</v>
      </c>
      <c r="T40" s="1193" t="s">
        <v>627</v>
      </c>
      <c r="U40" s="982" t="s">
        <v>431</v>
      </c>
      <c r="V40" s="1193" t="s">
        <v>431</v>
      </c>
      <c r="W40" s="983">
        <v>0</v>
      </c>
      <c r="X40" s="983">
        <v>31185000</v>
      </c>
      <c r="Y40" s="983">
        <v>0</v>
      </c>
      <c r="Z40" s="1192">
        <f t="shared" si="6"/>
        <v>0</v>
      </c>
      <c r="AA40" s="1192">
        <f t="shared" si="7"/>
        <v>31185</v>
      </c>
      <c r="AB40" s="1192">
        <f t="shared" si="8"/>
        <v>0</v>
      </c>
      <c r="AK40" s="185" t="s">
        <v>626</v>
      </c>
      <c r="AL40" s="185" t="s">
        <v>627</v>
      </c>
      <c r="AM40" s="185" t="s">
        <v>431</v>
      </c>
      <c r="AN40" s="185" t="s">
        <v>431</v>
      </c>
      <c r="AO40" s="138">
        <v>0</v>
      </c>
      <c r="AP40" s="138">
        <v>31185000</v>
      </c>
      <c r="AQ40" s="138">
        <v>0</v>
      </c>
      <c r="AR40" s="138">
        <f t="shared" si="10"/>
        <v>0</v>
      </c>
      <c r="AS40" s="138">
        <f t="shared" si="11"/>
        <v>31185</v>
      </c>
      <c r="AT40" s="138">
        <f t="shared" si="12"/>
        <v>0</v>
      </c>
      <c r="BC40" s="185" t="s">
        <v>626</v>
      </c>
      <c r="BD40" s="185" t="s">
        <v>627</v>
      </c>
      <c r="BE40" s="185" t="s">
        <v>431</v>
      </c>
      <c r="BF40" s="185" t="s">
        <v>431</v>
      </c>
      <c r="BG40" s="138">
        <v>41286000</v>
      </c>
      <c r="BH40" s="138">
        <v>0</v>
      </c>
      <c r="BI40" s="138">
        <v>0</v>
      </c>
      <c r="BJ40" s="984">
        <f t="shared" si="14"/>
        <v>41286</v>
      </c>
      <c r="BK40" s="984">
        <f t="shared" si="15"/>
        <v>0</v>
      </c>
      <c r="BL40" s="984">
        <f t="shared" si="16"/>
        <v>0</v>
      </c>
      <c r="BV40" s="185" t="s">
        <v>447</v>
      </c>
      <c r="BW40" s="185" t="s">
        <v>448</v>
      </c>
      <c r="BX40" s="185" t="s">
        <v>431</v>
      </c>
      <c r="BY40" s="185" t="s">
        <v>431</v>
      </c>
      <c r="BZ40" s="138">
        <v>0</v>
      </c>
      <c r="CA40" s="138">
        <v>164125526</v>
      </c>
      <c r="CB40" s="138">
        <v>47105907</v>
      </c>
      <c r="CC40" s="138">
        <f t="shared" si="18"/>
        <v>0</v>
      </c>
      <c r="CD40" s="138">
        <f t="shared" si="19"/>
        <v>164125.52600000001</v>
      </c>
      <c r="CE40" s="138">
        <f t="shared" si="20"/>
        <v>47105.906999999999</v>
      </c>
      <c r="CN40" s="1674" t="s">
        <v>447</v>
      </c>
      <c r="CO40" s="1674" t="s">
        <v>448</v>
      </c>
      <c r="CP40" s="1674" t="s">
        <v>431</v>
      </c>
      <c r="CQ40" s="1674" t="s">
        <v>431</v>
      </c>
      <c r="CR40" s="1675">
        <v>324224000</v>
      </c>
      <c r="CS40" s="1675">
        <v>0</v>
      </c>
      <c r="CT40" s="1675">
        <v>0</v>
      </c>
      <c r="CU40" s="1675">
        <f t="shared" si="22"/>
        <v>324224</v>
      </c>
      <c r="CV40" s="1675">
        <f t="shared" si="23"/>
        <v>0</v>
      </c>
      <c r="CW40" s="1675">
        <f t="shared" si="24"/>
        <v>0</v>
      </c>
    </row>
    <row r="41" spans="1:101" x14ac:dyDescent="0.35">
      <c r="A41" s="982" t="s">
        <v>436</v>
      </c>
      <c r="B41" s="982" t="s">
        <v>127</v>
      </c>
      <c r="C41" s="982" t="s">
        <v>431</v>
      </c>
      <c r="D41" s="982" t="s">
        <v>431</v>
      </c>
      <c r="E41" s="983">
        <v>0</v>
      </c>
      <c r="F41" s="983">
        <v>5995880</v>
      </c>
      <c r="G41" s="983">
        <v>5995880</v>
      </c>
      <c r="H41" s="985">
        <f t="shared" si="2"/>
        <v>0</v>
      </c>
      <c r="I41" s="985">
        <f t="shared" si="3"/>
        <v>5995.88</v>
      </c>
      <c r="J41" s="985">
        <f t="shared" si="4"/>
        <v>5995.88</v>
      </c>
      <c r="S41" s="982" t="s">
        <v>628</v>
      </c>
      <c r="T41" s="1193" t="s">
        <v>629</v>
      </c>
      <c r="U41" s="982" t="s">
        <v>431</v>
      </c>
      <c r="V41" s="1193" t="s">
        <v>431</v>
      </c>
      <c r="W41" s="983">
        <v>58980000</v>
      </c>
      <c r="X41" s="983">
        <v>0</v>
      </c>
      <c r="Y41" s="983">
        <v>0</v>
      </c>
      <c r="Z41" s="1192">
        <f t="shared" si="6"/>
        <v>58980</v>
      </c>
      <c r="AA41" s="1192">
        <f t="shared" si="7"/>
        <v>0</v>
      </c>
      <c r="AB41" s="1192">
        <f t="shared" si="8"/>
        <v>0</v>
      </c>
      <c r="AK41" s="185" t="s">
        <v>628</v>
      </c>
      <c r="AL41" s="185" t="s">
        <v>629</v>
      </c>
      <c r="AM41" s="185" t="s">
        <v>431</v>
      </c>
      <c r="AN41" s="185" t="s">
        <v>431</v>
      </c>
      <c r="AO41" s="138">
        <v>58980000</v>
      </c>
      <c r="AP41" s="138">
        <v>0</v>
      </c>
      <c r="AQ41" s="138">
        <v>0</v>
      </c>
      <c r="AR41" s="138">
        <f t="shared" si="10"/>
        <v>58980</v>
      </c>
      <c r="AS41" s="138">
        <f t="shared" si="11"/>
        <v>0</v>
      </c>
      <c r="AT41" s="138">
        <f t="shared" si="12"/>
        <v>0</v>
      </c>
      <c r="BC41" s="185" t="s">
        <v>626</v>
      </c>
      <c r="BD41" s="185" t="s">
        <v>627</v>
      </c>
      <c r="BE41" s="185" t="s">
        <v>431</v>
      </c>
      <c r="BF41" s="185" t="s">
        <v>431</v>
      </c>
      <c r="BG41" s="138">
        <v>0</v>
      </c>
      <c r="BH41" s="138">
        <v>31185000</v>
      </c>
      <c r="BI41" s="138">
        <v>2598750</v>
      </c>
      <c r="BJ41" s="984">
        <f t="shared" si="14"/>
        <v>0</v>
      </c>
      <c r="BK41" s="984">
        <f t="shared" si="15"/>
        <v>31185</v>
      </c>
      <c r="BL41" s="984">
        <f t="shared" si="16"/>
        <v>2598.75</v>
      </c>
      <c r="BV41" s="185" t="s">
        <v>511</v>
      </c>
      <c r="BW41" s="185" t="s">
        <v>514</v>
      </c>
      <c r="BX41" s="185" t="s">
        <v>431</v>
      </c>
      <c r="BY41" s="185" t="s">
        <v>431</v>
      </c>
      <c r="BZ41" s="138">
        <v>268009000</v>
      </c>
      <c r="CA41" s="138">
        <v>0</v>
      </c>
      <c r="CB41" s="138">
        <v>0</v>
      </c>
      <c r="CC41" s="138">
        <f t="shared" si="18"/>
        <v>268009</v>
      </c>
      <c r="CD41" s="138">
        <f t="shared" si="19"/>
        <v>0</v>
      </c>
      <c r="CE41" s="138">
        <f t="shared" si="20"/>
        <v>0</v>
      </c>
      <c r="CN41" s="1674" t="s">
        <v>447</v>
      </c>
      <c r="CO41" s="1674" t="s">
        <v>448</v>
      </c>
      <c r="CP41" s="1674" t="s">
        <v>431</v>
      </c>
      <c r="CQ41" s="1674" t="s">
        <v>431</v>
      </c>
      <c r="CR41" s="1675">
        <v>0</v>
      </c>
      <c r="CS41" s="1675">
        <v>164125526</v>
      </c>
      <c r="CT41" s="1675">
        <v>62519707</v>
      </c>
      <c r="CU41" s="1675">
        <f t="shared" si="22"/>
        <v>0</v>
      </c>
      <c r="CV41" s="1675">
        <f t="shared" si="23"/>
        <v>164125.52600000001</v>
      </c>
      <c r="CW41" s="1675">
        <f t="shared" si="24"/>
        <v>62519.707000000002</v>
      </c>
    </row>
    <row r="42" spans="1:101" x14ac:dyDescent="0.35">
      <c r="A42" s="982" t="s">
        <v>436</v>
      </c>
      <c r="B42" s="982" t="s">
        <v>127</v>
      </c>
      <c r="C42" s="982" t="s">
        <v>431</v>
      </c>
      <c r="D42" s="982" t="s">
        <v>431</v>
      </c>
      <c r="E42" s="983">
        <v>0</v>
      </c>
      <c r="F42" s="983">
        <v>0</v>
      </c>
      <c r="G42" s="983">
        <v>0</v>
      </c>
      <c r="H42" s="985">
        <f t="shared" si="2"/>
        <v>0</v>
      </c>
      <c r="I42" s="985">
        <f t="shared" si="3"/>
        <v>0</v>
      </c>
      <c r="J42" s="985">
        <f t="shared" si="4"/>
        <v>0</v>
      </c>
      <c r="S42" s="982" t="s">
        <v>436</v>
      </c>
      <c r="T42" s="1193" t="s">
        <v>127</v>
      </c>
      <c r="U42" s="982" t="s">
        <v>431</v>
      </c>
      <c r="V42" s="1193" t="s">
        <v>431</v>
      </c>
      <c r="W42" s="983">
        <v>10100</v>
      </c>
      <c r="X42" s="983">
        <v>0</v>
      </c>
      <c r="Y42" s="983">
        <v>0</v>
      </c>
      <c r="Z42" s="1192">
        <f t="shared" si="6"/>
        <v>10.1</v>
      </c>
      <c r="AA42" s="1192">
        <f t="shared" si="7"/>
        <v>0</v>
      </c>
      <c r="AB42" s="1192">
        <f t="shared" si="8"/>
        <v>0</v>
      </c>
      <c r="AK42" s="185" t="s">
        <v>436</v>
      </c>
      <c r="AL42" s="185" t="s">
        <v>127</v>
      </c>
      <c r="AM42" s="185" t="s">
        <v>431</v>
      </c>
      <c r="AN42" s="185" t="s">
        <v>431</v>
      </c>
      <c r="AO42" s="138">
        <v>10100</v>
      </c>
      <c r="AP42" s="138">
        <v>0</v>
      </c>
      <c r="AQ42" s="138">
        <v>0</v>
      </c>
      <c r="AR42" s="138">
        <f t="shared" si="10"/>
        <v>10.1</v>
      </c>
      <c r="AS42" s="138">
        <f t="shared" si="11"/>
        <v>0</v>
      </c>
      <c r="AT42" s="138">
        <f t="shared" si="12"/>
        <v>0</v>
      </c>
      <c r="BC42" s="185" t="s">
        <v>628</v>
      </c>
      <c r="BD42" s="185" t="s">
        <v>629</v>
      </c>
      <c r="BE42" s="185" t="s">
        <v>431</v>
      </c>
      <c r="BF42" s="185" t="s">
        <v>431</v>
      </c>
      <c r="BG42" s="138">
        <v>120000000</v>
      </c>
      <c r="BH42" s="138">
        <v>0</v>
      </c>
      <c r="BI42" s="138">
        <v>0</v>
      </c>
      <c r="BJ42" s="984">
        <f t="shared" si="14"/>
        <v>120000</v>
      </c>
      <c r="BK42" s="984">
        <f t="shared" si="15"/>
        <v>0</v>
      </c>
      <c r="BL42" s="984">
        <f t="shared" si="16"/>
        <v>0</v>
      </c>
      <c r="BV42" s="185" t="s">
        <v>511</v>
      </c>
      <c r="BW42" s="185" t="s">
        <v>514</v>
      </c>
      <c r="BX42" s="185" t="s">
        <v>431</v>
      </c>
      <c r="BY42" s="185" t="s">
        <v>431</v>
      </c>
      <c r="BZ42" s="138">
        <v>0</v>
      </c>
      <c r="CA42" s="138">
        <v>149940000</v>
      </c>
      <c r="CB42" s="138">
        <v>0</v>
      </c>
      <c r="CC42" s="138">
        <f t="shared" si="18"/>
        <v>0</v>
      </c>
      <c r="CD42" s="138">
        <f t="shared" si="19"/>
        <v>149940</v>
      </c>
      <c r="CE42" s="138">
        <f t="shared" si="20"/>
        <v>0</v>
      </c>
      <c r="CN42" s="1674" t="s">
        <v>511</v>
      </c>
      <c r="CO42" s="1674" t="s">
        <v>514</v>
      </c>
      <c r="CP42" s="1674" t="s">
        <v>431</v>
      </c>
      <c r="CQ42" s="1674" t="s">
        <v>431</v>
      </c>
      <c r="CR42" s="1675">
        <v>268009000</v>
      </c>
      <c r="CS42" s="1675">
        <v>0</v>
      </c>
      <c r="CT42" s="1675">
        <v>0</v>
      </c>
      <c r="CU42" s="1675">
        <f t="shared" si="22"/>
        <v>268009</v>
      </c>
      <c r="CV42" s="1675">
        <f t="shared" si="23"/>
        <v>0</v>
      </c>
      <c r="CW42" s="1675">
        <f t="shared" si="24"/>
        <v>0</v>
      </c>
    </row>
    <row r="43" spans="1:101" x14ac:dyDescent="0.35">
      <c r="A43" s="982" t="s">
        <v>436</v>
      </c>
      <c r="B43" s="982" t="s">
        <v>127</v>
      </c>
      <c r="C43" s="982" t="s">
        <v>431</v>
      </c>
      <c r="D43" s="982" t="s">
        <v>431</v>
      </c>
      <c r="E43" s="983">
        <v>0</v>
      </c>
      <c r="F43" s="983">
        <v>159772630</v>
      </c>
      <c r="G43" s="983">
        <v>159772630</v>
      </c>
      <c r="H43" s="985">
        <f t="shared" si="2"/>
        <v>0</v>
      </c>
      <c r="I43" s="985">
        <f t="shared" si="3"/>
        <v>159772.63</v>
      </c>
      <c r="J43" s="985">
        <f t="shared" si="4"/>
        <v>159772.63</v>
      </c>
      <c r="S43" s="982" t="s">
        <v>436</v>
      </c>
      <c r="T43" s="1193" t="s">
        <v>127</v>
      </c>
      <c r="U43" s="982" t="s">
        <v>431</v>
      </c>
      <c r="V43" s="1193" t="s">
        <v>431</v>
      </c>
      <c r="W43" s="983">
        <v>0</v>
      </c>
      <c r="X43" s="983">
        <v>107104433</v>
      </c>
      <c r="Y43" s="983">
        <v>107104433</v>
      </c>
      <c r="Z43" s="1192">
        <f t="shared" si="6"/>
        <v>0</v>
      </c>
      <c r="AA43" s="1192">
        <f t="shared" si="7"/>
        <v>107104.433</v>
      </c>
      <c r="AB43" s="1192">
        <f t="shared" si="8"/>
        <v>107104.433</v>
      </c>
      <c r="AK43" s="185" t="s">
        <v>436</v>
      </c>
      <c r="AL43" s="185" t="s">
        <v>127</v>
      </c>
      <c r="AM43" s="185" t="s">
        <v>431</v>
      </c>
      <c r="AN43" s="185" t="s">
        <v>431</v>
      </c>
      <c r="AO43" s="138">
        <v>0</v>
      </c>
      <c r="AP43" s="138">
        <v>107104433</v>
      </c>
      <c r="AQ43" s="138">
        <v>107104433</v>
      </c>
      <c r="AR43" s="138">
        <f t="shared" si="10"/>
        <v>0</v>
      </c>
      <c r="AS43" s="138">
        <f t="shared" si="11"/>
        <v>107104.433</v>
      </c>
      <c r="AT43" s="138">
        <f t="shared" si="12"/>
        <v>107104.433</v>
      </c>
      <c r="BC43" s="185" t="s">
        <v>436</v>
      </c>
      <c r="BD43" s="185" t="s">
        <v>127</v>
      </c>
      <c r="BE43" s="185" t="s">
        <v>431</v>
      </c>
      <c r="BF43" s="185" t="s">
        <v>431</v>
      </c>
      <c r="BG43" s="138">
        <f>10100+BG45+BG47+BG48-10000</f>
        <v>272873043</v>
      </c>
      <c r="BH43" s="138">
        <v>0</v>
      </c>
      <c r="BI43" s="138">
        <v>0</v>
      </c>
      <c r="BJ43" s="984">
        <f t="shared" si="14"/>
        <v>272873.04300000001</v>
      </c>
      <c r="BK43" s="984">
        <f t="shared" si="15"/>
        <v>0</v>
      </c>
      <c r="BL43" s="984">
        <f t="shared" si="16"/>
        <v>0</v>
      </c>
      <c r="BV43" s="185" t="s">
        <v>626</v>
      </c>
      <c r="BW43" s="185" t="s">
        <v>627</v>
      </c>
      <c r="BX43" s="185" t="s">
        <v>431</v>
      </c>
      <c r="BY43" s="185" t="s">
        <v>431</v>
      </c>
      <c r="BZ43" s="138">
        <v>41286000</v>
      </c>
      <c r="CA43" s="138">
        <v>0</v>
      </c>
      <c r="CB43" s="138">
        <v>0</v>
      </c>
      <c r="CC43" s="138">
        <f t="shared" si="18"/>
        <v>41286</v>
      </c>
      <c r="CD43" s="138">
        <f t="shared" si="19"/>
        <v>0</v>
      </c>
      <c r="CE43" s="138">
        <f t="shared" si="20"/>
        <v>0</v>
      </c>
      <c r="CN43" s="1674" t="s">
        <v>511</v>
      </c>
      <c r="CO43" s="1674" t="s">
        <v>514</v>
      </c>
      <c r="CP43" s="1674" t="s">
        <v>431</v>
      </c>
      <c r="CQ43" s="1674" t="s">
        <v>431</v>
      </c>
      <c r="CR43" s="1675">
        <v>0</v>
      </c>
      <c r="CS43" s="1675">
        <v>149940000</v>
      </c>
      <c r="CT43" s="1675">
        <v>20991600</v>
      </c>
      <c r="CU43" s="1675">
        <f t="shared" si="22"/>
        <v>0</v>
      </c>
      <c r="CV43" s="1675">
        <f t="shared" si="23"/>
        <v>149940</v>
      </c>
      <c r="CW43" s="1675">
        <f t="shared" si="24"/>
        <v>20991.599999999999</v>
      </c>
    </row>
    <row r="44" spans="1:101" x14ac:dyDescent="0.35">
      <c r="J44" s="984">
        <f>SUBTOTAL(9,J3:J43)</f>
        <v>757825.91700000002</v>
      </c>
      <c r="S44" s="982" t="s">
        <v>436</v>
      </c>
      <c r="T44" s="1193" t="s">
        <v>127</v>
      </c>
      <c r="U44" s="982" t="s">
        <v>431</v>
      </c>
      <c r="V44" s="1193" t="s">
        <v>431</v>
      </c>
      <c r="W44" s="983">
        <v>0</v>
      </c>
      <c r="X44" s="983">
        <v>0</v>
      </c>
      <c r="Y44" s="983">
        <v>0</v>
      </c>
      <c r="Z44" s="1192">
        <f t="shared" si="6"/>
        <v>0</v>
      </c>
      <c r="AA44" s="1192">
        <f t="shared" si="7"/>
        <v>0</v>
      </c>
      <c r="AB44" s="1192">
        <f t="shared" si="8"/>
        <v>0</v>
      </c>
      <c r="AK44" s="185" t="s">
        <v>436</v>
      </c>
      <c r="AL44" s="185" t="s">
        <v>127</v>
      </c>
      <c r="AM44" s="185" t="s">
        <v>431</v>
      </c>
      <c r="AN44" s="185" t="s">
        <v>431</v>
      </c>
      <c r="AO44" s="138">
        <v>0</v>
      </c>
      <c r="AP44" s="138">
        <v>0</v>
      </c>
      <c r="AQ44" s="138">
        <v>0</v>
      </c>
      <c r="AR44" s="138">
        <f t="shared" si="10"/>
        <v>0</v>
      </c>
      <c r="AS44" s="138">
        <f t="shared" si="11"/>
        <v>0</v>
      </c>
      <c r="AT44" s="138">
        <f t="shared" si="12"/>
        <v>0</v>
      </c>
      <c r="BC44" s="185" t="s">
        <v>436</v>
      </c>
      <c r="BD44" s="185" t="s">
        <v>127</v>
      </c>
      <c r="BE44" s="185" t="s">
        <v>431</v>
      </c>
      <c r="BF44" s="185" t="s">
        <v>431</v>
      </c>
      <c r="BG44" s="138">
        <v>0</v>
      </c>
      <c r="BH44" s="138">
        <v>0</v>
      </c>
      <c r="BI44" s="138">
        <v>0</v>
      </c>
      <c r="BJ44" s="984">
        <f t="shared" si="14"/>
        <v>0</v>
      </c>
      <c r="BK44" s="984">
        <f t="shared" si="15"/>
        <v>0</v>
      </c>
      <c r="BL44" s="984">
        <f t="shared" si="16"/>
        <v>0</v>
      </c>
      <c r="BV44" s="185" t="s">
        <v>626</v>
      </c>
      <c r="BW44" s="185" t="s">
        <v>627</v>
      </c>
      <c r="BX44" s="185" t="s">
        <v>431</v>
      </c>
      <c r="BY44" s="185" t="s">
        <v>431</v>
      </c>
      <c r="BZ44" s="138">
        <v>0</v>
      </c>
      <c r="CA44" s="138">
        <v>31185000</v>
      </c>
      <c r="CB44" s="138">
        <v>2598749</v>
      </c>
      <c r="CC44" s="138">
        <f t="shared" si="18"/>
        <v>0</v>
      </c>
      <c r="CD44" s="138">
        <f t="shared" si="19"/>
        <v>31185</v>
      </c>
      <c r="CE44" s="138">
        <f t="shared" si="20"/>
        <v>2598.7489999999998</v>
      </c>
      <c r="CN44" s="1674" t="s">
        <v>626</v>
      </c>
      <c r="CO44" s="1674" t="s">
        <v>627</v>
      </c>
      <c r="CP44" s="1674" t="s">
        <v>431</v>
      </c>
      <c r="CQ44" s="1674" t="s">
        <v>431</v>
      </c>
      <c r="CR44" s="1675">
        <v>41286000</v>
      </c>
      <c r="CS44" s="1675">
        <v>0</v>
      </c>
      <c r="CT44" s="1675">
        <v>0</v>
      </c>
      <c r="CU44" s="1675">
        <f t="shared" si="22"/>
        <v>41286</v>
      </c>
      <c r="CV44" s="1675">
        <f t="shared" si="23"/>
        <v>0</v>
      </c>
      <c r="CW44" s="1675">
        <f t="shared" si="24"/>
        <v>0</v>
      </c>
    </row>
    <row r="45" spans="1:101" x14ac:dyDescent="0.35">
      <c r="J45" s="996"/>
      <c r="S45" s="982" t="s">
        <v>436</v>
      </c>
      <c r="T45" s="1193" t="s">
        <v>127</v>
      </c>
      <c r="U45" s="982" t="s">
        <v>431</v>
      </c>
      <c r="V45" s="1193" t="s">
        <v>431</v>
      </c>
      <c r="W45" s="983">
        <v>0</v>
      </c>
      <c r="X45" s="983">
        <v>5995880</v>
      </c>
      <c r="Y45" s="983">
        <v>5995880</v>
      </c>
      <c r="Z45" s="1192">
        <f t="shared" si="6"/>
        <v>0</v>
      </c>
      <c r="AA45" s="1192">
        <f t="shared" si="7"/>
        <v>5995.88</v>
      </c>
      <c r="AB45" s="1192">
        <f t="shared" si="8"/>
        <v>5995.88</v>
      </c>
      <c r="AK45" s="185" t="s">
        <v>436</v>
      </c>
      <c r="AL45" s="185" t="s">
        <v>127</v>
      </c>
      <c r="AM45" s="185" t="s">
        <v>431</v>
      </c>
      <c r="AN45" s="185" t="s">
        <v>431</v>
      </c>
      <c r="AO45" s="138">
        <v>0</v>
      </c>
      <c r="AP45" s="138">
        <v>5995880</v>
      </c>
      <c r="AQ45" s="138">
        <v>5995880</v>
      </c>
      <c r="AR45" s="138">
        <f t="shared" si="10"/>
        <v>0</v>
      </c>
      <c r="AS45" s="138">
        <f t="shared" si="11"/>
        <v>5995.88</v>
      </c>
      <c r="AT45" s="138">
        <f t="shared" si="12"/>
        <v>5995.88</v>
      </c>
      <c r="BC45" s="185" t="s">
        <v>436</v>
      </c>
      <c r="BD45" s="185" t="s">
        <v>127</v>
      </c>
      <c r="BE45" s="185" t="s">
        <v>431</v>
      </c>
      <c r="BF45" s="185" t="s">
        <v>431</v>
      </c>
      <c r="BG45" s="138">
        <v>5995880</v>
      </c>
      <c r="BH45" s="138">
        <v>5995880</v>
      </c>
      <c r="BI45" s="138">
        <v>5995880</v>
      </c>
      <c r="BJ45" s="984">
        <f t="shared" si="14"/>
        <v>5995.88</v>
      </c>
      <c r="BK45" s="984">
        <f t="shared" si="15"/>
        <v>5995.88</v>
      </c>
      <c r="BL45" s="984">
        <f t="shared" si="16"/>
        <v>5995.88</v>
      </c>
      <c r="BV45" s="185" t="s">
        <v>628</v>
      </c>
      <c r="BW45" s="185" t="s">
        <v>629</v>
      </c>
      <c r="BX45" s="185" t="s">
        <v>431</v>
      </c>
      <c r="BY45" s="185" t="s">
        <v>431</v>
      </c>
      <c r="BZ45" s="138">
        <v>120000000</v>
      </c>
      <c r="CA45" s="138">
        <v>0</v>
      </c>
      <c r="CB45" s="138">
        <v>0</v>
      </c>
      <c r="CC45" s="138">
        <f t="shared" si="18"/>
        <v>120000</v>
      </c>
      <c r="CD45" s="138">
        <f t="shared" si="19"/>
        <v>0</v>
      </c>
      <c r="CE45" s="138">
        <f t="shared" si="20"/>
        <v>0</v>
      </c>
      <c r="CN45" s="1674" t="s">
        <v>626</v>
      </c>
      <c r="CO45" s="1674" t="s">
        <v>627</v>
      </c>
      <c r="CP45" s="1674" t="s">
        <v>431</v>
      </c>
      <c r="CQ45" s="1674" t="s">
        <v>431</v>
      </c>
      <c r="CR45" s="1675">
        <v>0</v>
      </c>
      <c r="CS45" s="1675">
        <v>31185000</v>
      </c>
      <c r="CT45" s="1675">
        <v>7796249</v>
      </c>
      <c r="CU45" s="1675">
        <f t="shared" si="22"/>
        <v>0</v>
      </c>
      <c r="CV45" s="1675">
        <f t="shared" si="23"/>
        <v>31185</v>
      </c>
      <c r="CW45" s="1675">
        <f t="shared" si="24"/>
        <v>7796.2489999999998</v>
      </c>
    </row>
    <row r="46" spans="1:101" x14ac:dyDescent="0.35">
      <c r="S46" s="982" t="s">
        <v>436</v>
      </c>
      <c r="T46" s="1193" t="s">
        <v>127</v>
      </c>
      <c r="U46" s="982" t="s">
        <v>431</v>
      </c>
      <c r="V46" s="1193" t="s">
        <v>431</v>
      </c>
      <c r="W46" s="983">
        <v>0</v>
      </c>
      <c r="X46" s="983">
        <v>0</v>
      </c>
      <c r="Y46" s="983">
        <v>0</v>
      </c>
      <c r="Z46" s="1192">
        <f t="shared" si="6"/>
        <v>0</v>
      </c>
      <c r="AA46" s="1192">
        <f t="shared" si="7"/>
        <v>0</v>
      </c>
      <c r="AB46" s="1192">
        <f t="shared" si="8"/>
        <v>0</v>
      </c>
      <c r="AK46" s="185" t="s">
        <v>436</v>
      </c>
      <c r="AL46" s="185" t="s">
        <v>127</v>
      </c>
      <c r="AM46" s="185" t="s">
        <v>431</v>
      </c>
      <c r="AN46" s="185" t="s">
        <v>431</v>
      </c>
      <c r="AO46" s="138">
        <v>0</v>
      </c>
      <c r="AP46" s="138">
        <v>0</v>
      </c>
      <c r="AQ46" s="138">
        <v>0</v>
      </c>
      <c r="AR46" s="138">
        <f t="shared" si="10"/>
        <v>0</v>
      </c>
      <c r="AS46" s="138">
        <f t="shared" si="11"/>
        <v>0</v>
      </c>
      <c r="AT46" s="138">
        <f t="shared" si="12"/>
        <v>0</v>
      </c>
      <c r="BC46" s="185" t="s">
        <v>436</v>
      </c>
      <c r="BD46" s="185" t="s">
        <v>127</v>
      </c>
      <c r="BE46" s="185" t="s">
        <v>431</v>
      </c>
      <c r="BF46" s="185" t="s">
        <v>431</v>
      </c>
      <c r="BG46" s="138">
        <v>0</v>
      </c>
      <c r="BH46" s="138">
        <v>0</v>
      </c>
      <c r="BI46" s="138">
        <v>0</v>
      </c>
      <c r="BJ46" s="984">
        <f t="shared" si="14"/>
        <v>0</v>
      </c>
      <c r="BK46" s="984">
        <f t="shared" si="15"/>
        <v>0</v>
      </c>
      <c r="BL46" s="984">
        <f t="shared" si="16"/>
        <v>0</v>
      </c>
      <c r="BV46" s="185" t="s">
        <v>436</v>
      </c>
      <c r="BW46" s="185" t="s">
        <v>127</v>
      </c>
      <c r="BX46" s="185" t="s">
        <v>431</v>
      </c>
      <c r="BY46" s="185" t="s">
        <v>431</v>
      </c>
      <c r="BZ46" s="138">
        <v>272873100</v>
      </c>
      <c r="CA46" s="138">
        <v>0</v>
      </c>
      <c r="CB46" s="138">
        <v>0</v>
      </c>
      <c r="CC46" s="138">
        <f t="shared" si="18"/>
        <v>272873.09999999998</v>
      </c>
      <c r="CD46" s="138">
        <f t="shared" si="19"/>
        <v>0</v>
      </c>
      <c r="CE46" s="138">
        <f t="shared" si="20"/>
        <v>0</v>
      </c>
      <c r="CN46" s="1674" t="s">
        <v>628</v>
      </c>
      <c r="CO46" s="1674" t="s">
        <v>629</v>
      </c>
      <c r="CP46" s="1674" t="s">
        <v>431</v>
      </c>
      <c r="CQ46" s="1674" t="s">
        <v>431</v>
      </c>
      <c r="CR46" s="1675">
        <v>120000000</v>
      </c>
      <c r="CS46" s="1675">
        <v>0</v>
      </c>
      <c r="CT46" s="1675">
        <v>0</v>
      </c>
      <c r="CU46" s="1675">
        <f t="shared" si="22"/>
        <v>120000</v>
      </c>
      <c r="CV46" s="1675">
        <f t="shared" si="23"/>
        <v>0</v>
      </c>
      <c r="CW46" s="1675">
        <f t="shared" si="24"/>
        <v>0</v>
      </c>
    </row>
    <row r="47" spans="1:101" x14ac:dyDescent="0.35">
      <c r="S47" s="982" t="s">
        <v>436</v>
      </c>
      <c r="T47" s="1193" t="s">
        <v>127</v>
      </c>
      <c r="U47" s="982" t="s">
        <v>431</v>
      </c>
      <c r="V47" s="1193" t="s">
        <v>431</v>
      </c>
      <c r="W47" s="983">
        <v>0</v>
      </c>
      <c r="X47" s="983">
        <v>159772630</v>
      </c>
      <c r="Y47" s="983">
        <v>159772630</v>
      </c>
      <c r="Z47" s="1192">
        <f t="shared" si="6"/>
        <v>0</v>
      </c>
      <c r="AA47" s="1192">
        <f t="shared" si="7"/>
        <v>159772.63</v>
      </c>
      <c r="AB47" s="1192">
        <f t="shared" si="8"/>
        <v>159772.63</v>
      </c>
      <c r="AK47" s="185" t="s">
        <v>436</v>
      </c>
      <c r="AL47" s="185" t="s">
        <v>127</v>
      </c>
      <c r="AM47" s="185" t="s">
        <v>431</v>
      </c>
      <c r="AN47" s="185" t="s">
        <v>431</v>
      </c>
      <c r="AO47" s="138">
        <v>0</v>
      </c>
      <c r="AP47" s="138">
        <v>159772630</v>
      </c>
      <c r="AQ47" s="138">
        <v>159772630</v>
      </c>
      <c r="AR47" s="138">
        <f t="shared" si="10"/>
        <v>0</v>
      </c>
      <c r="AS47" s="138">
        <f t="shared" si="11"/>
        <v>159772.63</v>
      </c>
      <c r="AT47" s="138">
        <f t="shared" si="12"/>
        <v>159772.63</v>
      </c>
      <c r="BC47" s="185" t="s">
        <v>436</v>
      </c>
      <c r="BD47" s="185" t="s">
        <v>127</v>
      </c>
      <c r="BE47" s="185" t="s">
        <v>431</v>
      </c>
      <c r="BF47" s="185" t="s">
        <v>431</v>
      </c>
      <c r="BG47" s="138">
        <v>159772630</v>
      </c>
      <c r="BH47" s="138">
        <v>159772630</v>
      </c>
      <c r="BI47" s="138">
        <v>159772630</v>
      </c>
      <c r="BJ47" s="984">
        <f t="shared" si="14"/>
        <v>159772.63</v>
      </c>
      <c r="BK47" s="984">
        <f t="shared" si="15"/>
        <v>159772.63</v>
      </c>
      <c r="BL47" s="984">
        <f t="shared" si="16"/>
        <v>159772.63</v>
      </c>
      <c r="BV47" s="185" t="s">
        <v>436</v>
      </c>
      <c r="BW47" s="185" t="s">
        <v>127</v>
      </c>
      <c r="BX47" s="185" t="s">
        <v>431</v>
      </c>
      <c r="BY47" s="185" t="s">
        <v>431</v>
      </c>
      <c r="BZ47" s="138">
        <v>0</v>
      </c>
      <c r="CA47" s="138">
        <v>0</v>
      </c>
      <c r="CB47" s="138">
        <v>0</v>
      </c>
      <c r="CC47" s="138">
        <f t="shared" si="18"/>
        <v>0</v>
      </c>
      <c r="CD47" s="138">
        <f t="shared" si="19"/>
        <v>0</v>
      </c>
      <c r="CE47" s="138">
        <f t="shared" si="20"/>
        <v>0</v>
      </c>
      <c r="CN47" s="1674" t="s">
        <v>436</v>
      </c>
      <c r="CO47" s="1674" t="s">
        <v>127</v>
      </c>
      <c r="CP47" s="1674" t="s">
        <v>431</v>
      </c>
      <c r="CQ47" s="1674" t="s">
        <v>431</v>
      </c>
      <c r="CR47" s="1675">
        <v>272873100</v>
      </c>
      <c r="CS47" s="1675">
        <v>0</v>
      </c>
      <c r="CT47" s="1675">
        <v>0</v>
      </c>
      <c r="CU47" s="1675">
        <f t="shared" si="22"/>
        <v>272873.09999999998</v>
      </c>
      <c r="CV47" s="1675">
        <f t="shared" si="23"/>
        <v>0</v>
      </c>
      <c r="CW47" s="1675">
        <f t="shared" si="24"/>
        <v>0</v>
      </c>
    </row>
    <row r="48" spans="1:101" x14ac:dyDescent="0.35">
      <c r="Z48" s="1199"/>
      <c r="AR48" s="138">
        <f t="shared" si="10"/>
        <v>0</v>
      </c>
      <c r="AS48" s="138">
        <f t="shared" si="11"/>
        <v>0</v>
      </c>
      <c r="AT48" s="138">
        <f t="shared" si="12"/>
        <v>0</v>
      </c>
      <c r="BC48" s="185" t="s">
        <v>436</v>
      </c>
      <c r="BD48" s="185" t="s">
        <v>127</v>
      </c>
      <c r="BE48" s="185" t="s">
        <v>431</v>
      </c>
      <c r="BF48" s="185" t="s">
        <v>431</v>
      </c>
      <c r="BG48" s="138">
        <v>107104433</v>
      </c>
      <c r="BH48" s="138">
        <v>107104433</v>
      </c>
      <c r="BI48" s="138">
        <v>107104433</v>
      </c>
      <c r="BJ48" s="984">
        <f t="shared" si="14"/>
        <v>107104.433</v>
      </c>
      <c r="BK48" s="984">
        <f t="shared" si="15"/>
        <v>107104.433</v>
      </c>
      <c r="BL48" s="984">
        <f t="shared" si="16"/>
        <v>107104.433</v>
      </c>
      <c r="BV48" s="185" t="s">
        <v>436</v>
      </c>
      <c r="BW48" s="185" t="s">
        <v>127</v>
      </c>
      <c r="BX48" s="185" t="s">
        <v>431</v>
      </c>
      <c r="BY48" s="185" t="s">
        <v>431</v>
      </c>
      <c r="BZ48" s="138">
        <v>0</v>
      </c>
      <c r="CA48" s="138">
        <v>107104433</v>
      </c>
      <c r="CB48" s="138">
        <v>107104433</v>
      </c>
      <c r="CC48" s="138">
        <f t="shared" si="18"/>
        <v>0</v>
      </c>
      <c r="CD48" s="138">
        <f t="shared" si="19"/>
        <v>107104.433</v>
      </c>
      <c r="CE48" s="138">
        <f t="shared" si="20"/>
        <v>107104.433</v>
      </c>
      <c r="CN48" s="1674" t="s">
        <v>436</v>
      </c>
      <c r="CO48" s="1674" t="s">
        <v>127</v>
      </c>
      <c r="CP48" s="1674" t="s">
        <v>431</v>
      </c>
      <c r="CQ48" s="1674" t="s">
        <v>431</v>
      </c>
      <c r="CR48" s="1675">
        <v>0</v>
      </c>
      <c r="CS48" s="1675">
        <v>0</v>
      </c>
      <c r="CT48" s="1675">
        <v>0</v>
      </c>
      <c r="CU48" s="1675">
        <f t="shared" si="22"/>
        <v>0</v>
      </c>
      <c r="CV48" s="1675">
        <f t="shared" si="23"/>
        <v>0</v>
      </c>
      <c r="CW48" s="1675">
        <f t="shared" si="24"/>
        <v>0</v>
      </c>
    </row>
    <row r="49" spans="26:101" x14ac:dyDescent="0.35">
      <c r="Z49" s="996"/>
      <c r="BV49" s="185" t="s">
        <v>436</v>
      </c>
      <c r="BW49" s="185" t="s">
        <v>127</v>
      </c>
      <c r="BX49" s="185" t="s">
        <v>431</v>
      </c>
      <c r="BY49" s="185" t="s">
        <v>431</v>
      </c>
      <c r="BZ49" s="138">
        <v>0</v>
      </c>
      <c r="CA49" s="138">
        <v>159772630</v>
      </c>
      <c r="CB49" s="138">
        <v>159772630</v>
      </c>
      <c r="CC49" s="138">
        <f t="shared" si="18"/>
        <v>0</v>
      </c>
      <c r="CD49" s="138">
        <f t="shared" si="19"/>
        <v>159772.63</v>
      </c>
      <c r="CE49" s="138">
        <f t="shared" si="20"/>
        <v>159772.63</v>
      </c>
      <c r="CN49" s="1674" t="s">
        <v>436</v>
      </c>
      <c r="CO49" s="1674" t="s">
        <v>127</v>
      </c>
      <c r="CP49" s="1674" t="s">
        <v>431</v>
      </c>
      <c r="CQ49" s="1674" t="s">
        <v>431</v>
      </c>
      <c r="CR49" s="1675">
        <v>0</v>
      </c>
      <c r="CS49" s="1675">
        <v>5995880</v>
      </c>
      <c r="CT49" s="1675">
        <v>5995880</v>
      </c>
      <c r="CU49" s="1675">
        <f t="shared" si="22"/>
        <v>0</v>
      </c>
      <c r="CV49" s="1675">
        <f t="shared" si="23"/>
        <v>5995.88</v>
      </c>
      <c r="CW49" s="1675">
        <f t="shared" si="24"/>
        <v>5995.88</v>
      </c>
    </row>
    <row r="50" spans="26:101" x14ac:dyDescent="0.35">
      <c r="BV50" s="185" t="s">
        <v>436</v>
      </c>
      <c r="BW50" s="185" t="s">
        <v>127</v>
      </c>
      <c r="BX50" s="185" t="s">
        <v>431</v>
      </c>
      <c r="BY50" s="185" t="s">
        <v>431</v>
      </c>
      <c r="BZ50" s="138">
        <v>0</v>
      </c>
      <c r="CA50" s="138">
        <v>0</v>
      </c>
      <c r="CB50" s="138">
        <v>0</v>
      </c>
      <c r="CC50" s="138">
        <f t="shared" si="18"/>
        <v>0</v>
      </c>
      <c r="CD50" s="138">
        <f t="shared" si="19"/>
        <v>0</v>
      </c>
      <c r="CE50" s="138">
        <f t="shared" si="20"/>
        <v>0</v>
      </c>
      <c r="CN50" s="1674" t="s">
        <v>436</v>
      </c>
      <c r="CO50" s="1674" t="s">
        <v>127</v>
      </c>
      <c r="CP50" s="1674" t="s">
        <v>431</v>
      </c>
      <c r="CQ50" s="1674" t="s">
        <v>431</v>
      </c>
      <c r="CR50" s="1675">
        <v>0</v>
      </c>
      <c r="CS50" s="1675">
        <v>0</v>
      </c>
      <c r="CT50" s="1675">
        <v>0</v>
      </c>
      <c r="CU50" s="1675">
        <f t="shared" si="22"/>
        <v>0</v>
      </c>
      <c r="CV50" s="1675">
        <f t="shared" si="23"/>
        <v>0</v>
      </c>
      <c r="CW50" s="1675">
        <f t="shared" si="24"/>
        <v>0</v>
      </c>
    </row>
    <row r="51" spans="26:101" x14ac:dyDescent="0.35">
      <c r="BV51" s="185" t="s">
        <v>436</v>
      </c>
      <c r="BW51" s="185" t="s">
        <v>127</v>
      </c>
      <c r="BX51" s="185" t="s">
        <v>431</v>
      </c>
      <c r="BY51" s="185" t="s">
        <v>431</v>
      </c>
      <c r="BZ51" s="138">
        <v>0</v>
      </c>
      <c r="CA51" s="138">
        <v>5995880</v>
      </c>
      <c r="CB51" s="138">
        <v>5995880</v>
      </c>
      <c r="CC51" s="138">
        <f t="shared" si="18"/>
        <v>0</v>
      </c>
      <c r="CD51" s="138">
        <f t="shared" si="19"/>
        <v>5995.88</v>
      </c>
      <c r="CE51" s="138">
        <f t="shared" si="20"/>
        <v>5995.88</v>
      </c>
      <c r="CN51" s="1674" t="s">
        <v>436</v>
      </c>
      <c r="CO51" s="1674" t="s">
        <v>127</v>
      </c>
      <c r="CP51" s="1674" t="s">
        <v>431</v>
      </c>
      <c r="CQ51" s="1674" t="s">
        <v>431</v>
      </c>
      <c r="CR51" s="1675">
        <v>0</v>
      </c>
      <c r="CS51" s="1675">
        <v>159772630</v>
      </c>
      <c r="CT51" s="1675">
        <v>159772630</v>
      </c>
      <c r="CU51" s="1675">
        <f t="shared" si="22"/>
        <v>0</v>
      </c>
      <c r="CV51" s="1675">
        <f t="shared" si="23"/>
        <v>159772.63</v>
      </c>
      <c r="CW51" s="1675">
        <f t="shared" si="24"/>
        <v>159772.63</v>
      </c>
    </row>
    <row r="52" spans="26:101" x14ac:dyDescent="0.35">
      <c r="CN52" s="1674" t="s">
        <v>436</v>
      </c>
      <c r="CO52" s="1674" t="s">
        <v>127</v>
      </c>
      <c r="CP52" s="1674" t="s">
        <v>431</v>
      </c>
      <c r="CQ52" s="1674" t="s">
        <v>431</v>
      </c>
      <c r="CR52" s="1675">
        <v>0</v>
      </c>
      <c r="CS52" s="1675">
        <v>107104433</v>
      </c>
      <c r="CT52" s="1675">
        <v>107104433</v>
      </c>
      <c r="CU52" s="1675">
        <f t="shared" si="22"/>
        <v>0</v>
      </c>
      <c r="CV52" s="1675">
        <f t="shared" si="23"/>
        <v>107104.433</v>
      </c>
      <c r="CW52" s="1675">
        <f t="shared" si="24"/>
        <v>107104.433</v>
      </c>
    </row>
  </sheetData>
  <autoFilter ref="A2:J43"/>
  <mergeCells count="11">
    <mergeCell ref="CG1:CJ1"/>
    <mergeCell ref="CN1:CU1"/>
    <mergeCell ref="A1:G1"/>
    <mergeCell ref="AD1:AG1"/>
    <mergeCell ref="AK1:AR1"/>
    <mergeCell ref="BN1:BQ1"/>
    <mergeCell ref="BV1:CB1"/>
    <mergeCell ref="AV1:AY1"/>
    <mergeCell ref="BC1:BI1"/>
    <mergeCell ref="L1:O1"/>
    <mergeCell ref="S1:Z1"/>
  </mergeCells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B050"/>
    <pageSetUpPr fitToPage="1"/>
  </sheetPr>
  <dimension ref="A1:AT92"/>
  <sheetViews>
    <sheetView topLeftCell="A3" zoomScale="80" zoomScaleNormal="80" workbookViewId="0">
      <pane xSplit="1" ySplit="8" topLeftCell="B11" activePane="bottomRight" state="frozen"/>
      <selection activeCell="H72" sqref="H72"/>
      <selection pane="topRight" activeCell="H72" sqref="H72"/>
      <selection pane="bottomLeft" activeCell="H72" sqref="H72"/>
      <selection pane="bottomRight" activeCell="P11" sqref="P11"/>
    </sheetView>
  </sheetViews>
  <sheetFormatPr baseColWidth="10" defaultColWidth="11.42578125" defaultRowHeight="12.75" x14ac:dyDescent="0.2"/>
  <cols>
    <col min="1" max="1" width="4.28515625" style="23" customWidth="1"/>
    <col min="2" max="2" width="6.42578125" style="24" bestFit="1" customWidth="1"/>
    <col min="3" max="3" width="6.5703125" style="25" bestFit="1" customWidth="1"/>
    <col min="4" max="4" width="6.7109375" style="27" bestFit="1" customWidth="1"/>
    <col min="5" max="5" width="5.7109375" style="26" bestFit="1" customWidth="1"/>
    <col min="6" max="6" width="14" style="26" bestFit="1" customWidth="1"/>
    <col min="7" max="7" width="77.42578125" style="23" customWidth="1"/>
    <col min="8" max="10" width="22.7109375" style="22" customWidth="1"/>
    <col min="11" max="11" width="22.7109375" style="129" customWidth="1"/>
    <col min="12" max="12" width="22.7109375" style="37" hidden="1" customWidth="1"/>
    <col min="13" max="13" width="22.7109375" style="22" hidden="1" customWidth="1"/>
    <col min="14" max="14" width="22.7109375" style="123" hidden="1" customWidth="1"/>
    <col min="15" max="15" width="22.7109375" style="343" hidden="1" customWidth="1"/>
    <col min="16" max="18" width="22.7109375" style="22" customWidth="1"/>
    <col min="19" max="19" width="17.140625" style="22" hidden="1" customWidth="1"/>
    <col min="20" max="21" width="17.140625" style="407" hidden="1" customWidth="1"/>
    <col min="22" max="22" width="18.140625" style="22" hidden="1" customWidth="1"/>
    <col min="23" max="23" width="17.140625" style="22" hidden="1" customWidth="1"/>
    <col min="24" max="24" width="18.140625" style="22" hidden="1" customWidth="1"/>
    <col min="25" max="25" width="17.140625" style="22" hidden="1" customWidth="1"/>
    <col min="26" max="26" width="18.140625" style="22" hidden="1" customWidth="1"/>
    <col min="27" max="27" width="17.140625" style="22" hidden="1" customWidth="1"/>
    <col min="28" max="28" width="18.140625" style="22" hidden="1" customWidth="1"/>
    <col min="29" max="29" width="17.140625" style="22" hidden="1" customWidth="1"/>
    <col min="30" max="30" width="18.140625" style="22" hidden="1" customWidth="1"/>
    <col min="31" max="34" width="22.85546875" style="22" hidden="1" customWidth="1"/>
    <col min="35" max="35" width="22.5703125" style="22" hidden="1" customWidth="1"/>
    <col min="36" max="36" width="22.85546875" style="22" hidden="1" customWidth="1"/>
    <col min="37" max="37" width="2.28515625" style="130" hidden="1" customWidth="1"/>
    <col min="38" max="38" width="4.7109375" style="198" hidden="1" customWidth="1"/>
    <col min="39" max="39" width="11.7109375" style="198" hidden="1" customWidth="1"/>
    <col min="40" max="40" width="25.140625" style="198" customWidth="1"/>
    <col min="41" max="41" width="13" style="198" hidden="1" customWidth="1"/>
    <col min="42" max="42" width="39.140625" style="198" hidden="1" customWidth="1"/>
    <col min="43" max="43" width="14.28515625" style="273" customWidth="1"/>
    <col min="44" max="44" width="14.28515625" style="1659" customWidth="1"/>
    <col min="45" max="45" width="14.28515625" style="130" customWidth="1"/>
    <col min="46" max="47" width="14.28515625" style="23" customWidth="1"/>
    <col min="48" max="16384" width="11.42578125" style="23"/>
  </cols>
  <sheetData>
    <row r="1" spans="2:46" ht="20.100000000000001" customHeight="1" x14ac:dyDescent="0.2"/>
    <row r="2" spans="2:46" ht="120" customHeight="1" x14ac:dyDescent="0.25">
      <c r="H2" s="23"/>
      <c r="N2" s="178"/>
      <c r="O2" s="344"/>
      <c r="P2" s="297"/>
      <c r="Q2" s="297"/>
      <c r="R2" s="297"/>
      <c r="S2" s="297"/>
      <c r="T2" s="408"/>
      <c r="U2" s="408"/>
      <c r="AG2" s="297"/>
      <c r="AH2" s="319"/>
    </row>
    <row r="3" spans="2:46" customFormat="1" ht="19.5" customHeight="1" thickBot="1" x14ac:dyDescent="0.3">
      <c r="P3" s="747"/>
      <c r="Q3" s="747"/>
      <c r="AL3" s="198"/>
      <c r="AM3" s="198"/>
      <c r="AN3" s="198"/>
      <c r="AO3" s="198"/>
      <c r="AP3" s="198"/>
      <c r="AQ3" s="273"/>
      <c r="AR3" s="1660"/>
      <c r="AS3" s="718"/>
    </row>
    <row r="4" spans="2:46" s="846" customFormat="1" ht="27" customHeight="1" thickBot="1" x14ac:dyDescent="0.3">
      <c r="B4" s="1754" t="s">
        <v>764</v>
      </c>
      <c r="C4" s="1755"/>
      <c r="D4" s="1755"/>
      <c r="E4" s="1755"/>
      <c r="F4" s="1755"/>
      <c r="G4" s="1755"/>
      <c r="H4" s="1755"/>
      <c r="I4" s="1755"/>
      <c r="J4" s="1755"/>
      <c r="K4" s="1755"/>
      <c r="L4" s="1755"/>
      <c r="M4" s="1755"/>
      <c r="N4" s="1755"/>
      <c r="O4" s="1755"/>
      <c r="P4" s="1755"/>
      <c r="Q4" s="1755"/>
      <c r="R4" s="1755"/>
      <c r="S4" s="1755"/>
      <c r="T4" s="1755"/>
      <c r="U4" s="1755"/>
      <c r="V4" s="1755"/>
      <c r="W4" s="1755"/>
      <c r="X4" s="1755"/>
      <c r="Y4" s="1755"/>
      <c r="Z4" s="1755"/>
      <c r="AA4" s="1755"/>
      <c r="AB4" s="1755"/>
      <c r="AC4" s="1755"/>
      <c r="AD4" s="1755"/>
      <c r="AE4" s="1755"/>
      <c r="AF4" s="1755"/>
      <c r="AG4" s="1755"/>
      <c r="AH4" s="1755"/>
      <c r="AI4" s="1755"/>
      <c r="AJ4" s="1809"/>
      <c r="AK4" s="847"/>
      <c r="AL4" s="198"/>
      <c r="AM4" s="198"/>
      <c r="AN4" s="198"/>
      <c r="AO4" s="198"/>
      <c r="AP4" s="198"/>
      <c r="AQ4" s="273"/>
      <c r="AR4" s="1661"/>
      <c r="AS4" s="847"/>
    </row>
    <row r="5" spans="2:46" s="161" customFormat="1" ht="27" hidden="1" customHeight="1" x14ac:dyDescent="0.25">
      <c r="B5" s="329"/>
      <c r="C5" s="1255"/>
      <c r="D5" s="1255"/>
      <c r="E5" s="1255"/>
      <c r="F5" s="1255"/>
      <c r="G5" s="1255"/>
      <c r="H5" s="1255"/>
      <c r="I5" s="1255"/>
      <c r="J5" s="1255"/>
      <c r="K5" s="1255"/>
      <c r="L5" s="1255"/>
      <c r="M5" s="1255"/>
      <c r="N5" s="1255"/>
      <c r="O5" s="345"/>
      <c r="P5" s="1255"/>
      <c r="Q5" s="1255"/>
      <c r="R5" s="1255"/>
      <c r="S5" s="1255"/>
      <c r="T5" s="409"/>
      <c r="U5" s="409"/>
      <c r="V5" s="1256"/>
      <c r="W5" s="1256"/>
      <c r="X5" s="1257"/>
      <c r="Y5" s="1257"/>
      <c r="Z5" s="1257"/>
      <c r="AA5" s="1257"/>
      <c r="AB5" s="1258"/>
      <c r="AC5" s="1258"/>
      <c r="AD5" s="1257"/>
      <c r="AE5" s="1257"/>
      <c r="AF5" s="1257"/>
      <c r="AG5" s="1257"/>
      <c r="AH5" s="1257"/>
      <c r="AI5" s="1257"/>
      <c r="AJ5" s="1259"/>
      <c r="AK5" s="304"/>
      <c r="AL5" s="198"/>
      <c r="AM5" s="198"/>
      <c r="AN5" s="198"/>
      <c r="AO5" s="198"/>
      <c r="AP5" s="198"/>
      <c r="AQ5" s="273"/>
      <c r="AR5" s="1662"/>
      <c r="AS5" s="304"/>
    </row>
    <row r="6" spans="2:46" s="161" customFormat="1" ht="27" hidden="1" customHeight="1" thickBot="1" x14ac:dyDescent="0.3">
      <c r="B6" s="329"/>
      <c r="C6" s="1255"/>
      <c r="D6" s="1255"/>
      <c r="E6" s="1255"/>
      <c r="F6" s="1255"/>
      <c r="G6" s="1255"/>
      <c r="H6" s="1255"/>
      <c r="I6" s="1255"/>
      <c r="J6" s="1255"/>
      <c r="K6" s="1255"/>
      <c r="L6" s="1255"/>
      <c r="M6" s="1255"/>
      <c r="N6" s="1255"/>
      <c r="O6" s="345"/>
      <c r="P6" s="1255"/>
      <c r="Q6" s="1255"/>
      <c r="R6" s="1255"/>
      <c r="S6" s="413" t="s">
        <v>266</v>
      </c>
      <c r="T6" s="413" t="s">
        <v>126</v>
      </c>
      <c r="U6" s="413" t="s">
        <v>266</v>
      </c>
      <c r="V6" s="413" t="s">
        <v>126</v>
      </c>
      <c r="W6" s="413" t="s">
        <v>266</v>
      </c>
      <c r="X6" s="413" t="s">
        <v>126</v>
      </c>
      <c r="Y6" s="413" t="s">
        <v>266</v>
      </c>
      <c r="Z6" s="413" t="s">
        <v>126</v>
      </c>
      <c r="AA6" s="413" t="s">
        <v>266</v>
      </c>
      <c r="AB6" s="413" t="s">
        <v>126</v>
      </c>
      <c r="AC6" s="413" t="s">
        <v>266</v>
      </c>
      <c r="AD6" s="413" t="s">
        <v>126</v>
      </c>
      <c r="AE6" s="1257"/>
      <c r="AF6" s="1257"/>
      <c r="AG6" s="1257"/>
      <c r="AH6" s="1257"/>
      <c r="AI6" s="1257"/>
      <c r="AJ6" s="1259"/>
      <c r="AK6" s="304"/>
      <c r="AL6" s="198"/>
      <c r="AM6" s="198"/>
      <c r="AN6" s="198"/>
      <c r="AO6" s="198"/>
      <c r="AP6" s="198"/>
      <c r="AQ6" s="273"/>
      <c r="AR6" s="1662"/>
      <c r="AS6" s="304"/>
    </row>
    <row r="7" spans="2:46" s="846" customFormat="1" ht="27" customHeight="1" thickBot="1" x14ac:dyDescent="0.3">
      <c r="B7" s="1754" t="s">
        <v>142</v>
      </c>
      <c r="C7" s="1755"/>
      <c r="D7" s="1755"/>
      <c r="E7" s="1755"/>
      <c r="F7" s="1755"/>
      <c r="G7" s="1755"/>
      <c r="H7" s="1755"/>
      <c r="I7" s="1755"/>
      <c r="J7" s="1755"/>
      <c r="K7" s="1755"/>
      <c r="L7" s="1755"/>
      <c r="M7" s="1755"/>
      <c r="N7" s="1755"/>
      <c r="O7" s="1755"/>
      <c r="P7" s="1755"/>
      <c r="Q7" s="1755"/>
      <c r="R7" s="1755"/>
      <c r="S7" s="1755"/>
      <c r="T7" s="1755"/>
      <c r="U7" s="1755"/>
      <c r="V7" s="1755"/>
      <c r="W7" s="1755"/>
      <c r="X7" s="1755"/>
      <c r="Y7" s="1755"/>
      <c r="Z7" s="1755"/>
      <c r="AA7" s="1755"/>
      <c r="AB7" s="1755"/>
      <c r="AC7" s="1755"/>
      <c r="AD7" s="1755"/>
      <c r="AE7" s="1755"/>
      <c r="AF7" s="1755"/>
      <c r="AG7" s="1755"/>
      <c r="AH7" s="1809"/>
      <c r="AI7" s="839"/>
      <c r="AJ7" s="1042"/>
      <c r="AK7" s="305"/>
      <c r="AL7" s="198"/>
      <c r="AM7" s="198"/>
      <c r="AN7" s="198"/>
      <c r="AO7" s="198"/>
      <c r="AP7" s="198"/>
      <c r="AQ7" s="273"/>
      <c r="AR7" s="1661"/>
      <c r="AS7" s="847"/>
    </row>
    <row r="8" spans="2:46" s="198" customFormat="1" ht="27" customHeight="1" thickBot="1" x14ac:dyDescent="0.3">
      <c r="B8" s="1788" t="s">
        <v>276</v>
      </c>
      <c r="C8" s="1789"/>
      <c r="D8" s="1789"/>
      <c r="E8" s="1789"/>
      <c r="F8" s="1789"/>
      <c r="G8" s="1810"/>
      <c r="H8" s="1760" t="s">
        <v>962</v>
      </c>
      <c r="I8" s="1761"/>
      <c r="J8" s="1761"/>
      <c r="K8" s="1761"/>
      <c r="L8" s="1761"/>
      <c r="M8" s="1761"/>
      <c r="N8" s="1761"/>
      <c r="O8" s="1762"/>
      <c r="P8" s="1763" t="s">
        <v>822</v>
      </c>
      <c r="Q8" s="1764"/>
      <c r="R8" s="1765"/>
      <c r="S8" s="1770"/>
      <c r="T8" s="1769"/>
      <c r="U8" s="1142"/>
      <c r="V8" s="1031"/>
      <c r="W8" s="1815"/>
      <c r="X8" s="1817"/>
      <c r="Y8" s="848"/>
      <c r="Z8" s="1391"/>
      <c r="AA8" s="1815"/>
      <c r="AB8" s="1817"/>
      <c r="AC8" s="1815"/>
      <c r="AD8" s="1817"/>
      <c r="AE8" s="848"/>
      <c r="AF8" s="848"/>
      <c r="AG8" s="848"/>
      <c r="AH8" s="848"/>
      <c r="AI8" s="849"/>
      <c r="AJ8" s="849"/>
      <c r="AK8" s="305"/>
      <c r="AQ8" s="273"/>
      <c r="AR8" s="327"/>
      <c r="AS8" s="273"/>
    </row>
    <row r="9" spans="2:46" s="198" customFormat="1" ht="27" customHeight="1" thickBot="1" x14ac:dyDescent="0.3">
      <c r="B9" s="1790"/>
      <c r="C9" s="1791"/>
      <c r="D9" s="1791"/>
      <c r="E9" s="1791"/>
      <c r="F9" s="1791"/>
      <c r="G9" s="1811"/>
      <c r="H9" s="843" t="s">
        <v>129</v>
      </c>
      <c r="I9" s="883" t="s">
        <v>130</v>
      </c>
      <c r="J9" s="844" t="s">
        <v>131</v>
      </c>
      <c r="K9" s="884" t="s">
        <v>132</v>
      </c>
      <c r="L9" s="844" t="s">
        <v>726</v>
      </c>
      <c r="M9" s="884" t="s">
        <v>728</v>
      </c>
      <c r="N9" s="883" t="s">
        <v>727</v>
      </c>
      <c r="O9" s="885" t="s">
        <v>729</v>
      </c>
      <c r="P9" s="950" t="s">
        <v>129</v>
      </c>
      <c r="Q9" s="886" t="s">
        <v>130</v>
      </c>
      <c r="R9" s="887" t="s">
        <v>133</v>
      </c>
      <c r="S9" s="1777" t="s">
        <v>0</v>
      </c>
      <c r="T9" s="1767"/>
      <c r="U9" s="1815" t="s">
        <v>136</v>
      </c>
      <c r="V9" s="1816"/>
      <c r="W9" s="1815" t="s">
        <v>6</v>
      </c>
      <c r="X9" s="1817"/>
      <c r="Y9" s="1815" t="s">
        <v>7</v>
      </c>
      <c r="Z9" s="1817"/>
      <c r="AA9" s="1815" t="s">
        <v>8</v>
      </c>
      <c r="AB9" s="1817"/>
      <c r="AC9" s="1815" t="s">
        <v>9</v>
      </c>
      <c r="AD9" s="1817"/>
      <c r="AE9" s="848" t="s">
        <v>79</v>
      </c>
      <c r="AF9" s="848" t="s">
        <v>10</v>
      </c>
      <c r="AG9" s="849" t="s">
        <v>11</v>
      </c>
      <c r="AH9" s="848" t="s">
        <v>12</v>
      </c>
      <c r="AI9" s="1270" t="s">
        <v>13</v>
      </c>
      <c r="AJ9" s="849" t="s">
        <v>14</v>
      </c>
      <c r="AK9" s="273"/>
      <c r="AQ9" s="273"/>
      <c r="AR9" s="327"/>
      <c r="AS9" s="273"/>
    </row>
    <row r="10" spans="2:46" ht="57" customHeight="1" thickBot="1" x14ac:dyDescent="0.25">
      <c r="B10" s="1812"/>
      <c r="C10" s="1813"/>
      <c r="D10" s="1813"/>
      <c r="E10" s="1813"/>
      <c r="F10" s="1813"/>
      <c r="G10" s="1814"/>
      <c r="H10" s="294" t="s">
        <v>960</v>
      </c>
      <c r="I10" s="286" t="s">
        <v>961</v>
      </c>
      <c r="J10" s="286" t="s">
        <v>1044</v>
      </c>
      <c r="K10" s="286" t="s">
        <v>1045</v>
      </c>
      <c r="L10" s="286" t="s">
        <v>741</v>
      </c>
      <c r="M10" s="286" t="s">
        <v>740</v>
      </c>
      <c r="N10" s="286" t="s">
        <v>738</v>
      </c>
      <c r="O10" s="287" t="s">
        <v>739</v>
      </c>
      <c r="P10" s="288" t="s">
        <v>1046</v>
      </c>
      <c r="Q10" s="289" t="s">
        <v>1047</v>
      </c>
      <c r="R10" s="290" t="s">
        <v>1048</v>
      </c>
      <c r="S10" s="525" t="s">
        <v>963</v>
      </c>
      <c r="T10" s="1037" t="s">
        <v>866</v>
      </c>
      <c r="U10" s="525" t="s">
        <v>963</v>
      </c>
      <c r="V10" s="1260" t="s">
        <v>964</v>
      </c>
      <c r="W10" s="525" t="s">
        <v>963</v>
      </c>
      <c r="X10" s="1037" t="s">
        <v>964</v>
      </c>
      <c r="Y10" s="525" t="s">
        <v>963</v>
      </c>
      <c r="Z10" s="1037" t="s">
        <v>964</v>
      </c>
      <c r="AA10" s="525" t="s">
        <v>963</v>
      </c>
      <c r="AB10" s="1037" t="s">
        <v>964</v>
      </c>
      <c r="AC10" s="525" t="s">
        <v>963</v>
      </c>
      <c r="AD10" s="1037" t="s">
        <v>964</v>
      </c>
      <c r="AE10" s="449" t="s">
        <v>964</v>
      </c>
      <c r="AF10" s="449" t="s">
        <v>964</v>
      </c>
      <c r="AG10" s="449" t="s">
        <v>964</v>
      </c>
      <c r="AH10" s="525" t="s">
        <v>964</v>
      </c>
      <c r="AI10" s="1271" t="s">
        <v>863</v>
      </c>
      <c r="AJ10" s="915" t="s">
        <v>964</v>
      </c>
      <c r="AK10" s="327"/>
    </row>
    <row r="11" spans="2:46" s="198" customFormat="1" ht="30" customHeight="1" x14ac:dyDescent="0.25">
      <c r="B11" s="429" t="s">
        <v>91</v>
      </c>
      <c r="C11" s="430" t="s">
        <v>92</v>
      </c>
      <c r="D11" s="431" t="s">
        <v>93</v>
      </c>
      <c r="E11" s="431" t="s">
        <v>94</v>
      </c>
      <c r="F11" s="432"/>
      <c r="G11" s="1150" t="s">
        <v>143</v>
      </c>
      <c r="H11" s="434">
        <f>+H12+H24+H27+H29+H31+H34+H55</f>
        <v>279187175.09900004</v>
      </c>
      <c r="I11" s="435">
        <f>+I12+I31+I34+I55+I57+I27+I24</f>
        <v>298023489.20000005</v>
      </c>
      <c r="J11" s="435">
        <f ca="1">+J12+J31+J34+J55+J57+J27+J24</f>
        <v>160291943.01300001</v>
      </c>
      <c r="K11" s="436">
        <f ca="1">IFERROR(J11/I11,"0.00%")</f>
        <v>0.53785003136256138</v>
      </c>
      <c r="L11" s="437">
        <f>+L12+L31+L34+L55+L57+L27+L24</f>
        <v>166330187.89200002</v>
      </c>
      <c r="M11" s="436">
        <f>+IFERROR(L11/I11,0)</f>
        <v>0.55811100104387334</v>
      </c>
      <c r="N11" s="438">
        <f>+I11-L11</f>
        <v>131693301.30800003</v>
      </c>
      <c r="O11" s="742">
        <f>+IFERROR(N11/I11,0)</f>
        <v>0.4418889989561266</v>
      </c>
      <c r="P11" s="434">
        <f>+P12+P24+P29+P31+P34+P55+P27</f>
        <v>384479963.91000003</v>
      </c>
      <c r="Q11" s="435">
        <f ca="1">+Q12+Q24+Q29+Q31+Q34+Q55+Q27</f>
        <v>139456346.36134496</v>
      </c>
      <c r="R11" s="1145">
        <f ca="1">IFERROR(Q11/P11,"0.00%")</f>
        <v>0.36271420997633375</v>
      </c>
      <c r="S11" s="1036">
        <f>+S12+S24+S27+S29+S31+S34+S55+S57</f>
        <v>22850272.096000001</v>
      </c>
      <c r="T11" s="1024">
        <f>+T12+T24+T27+T29+T31+T34+T55+T57</f>
        <v>5521384.6650900003</v>
      </c>
      <c r="U11" s="1177">
        <f>+U12+U24+U27+U29+U31+U34+U55+U57</f>
        <v>25528342.228999998</v>
      </c>
      <c r="V11" s="1177">
        <f>+V12+V24+V27+V29+V31+V34+V55+V57</f>
        <v>68616493.723034993</v>
      </c>
      <c r="W11" s="547">
        <f>+W14+W24+W27+W31+W34+W55</f>
        <v>40646723.973000005</v>
      </c>
      <c r="X11" s="1392">
        <f>+X14+X24+X27+X31+X34+X55</f>
        <v>7726574.0239200005</v>
      </c>
      <c r="Y11" s="1406">
        <f>+Y12+Y31+Y34+Y55+Y57</f>
        <v>25311526.335000001</v>
      </c>
      <c r="Z11" s="1398">
        <f>+Z12+Z31+Z34+Z55+Z57</f>
        <v>29475465.172920004</v>
      </c>
      <c r="AA11" s="547">
        <f>+AA12+AA24+AA29+AA31+AA34+AA55</f>
        <v>16514214.954</v>
      </c>
      <c r="AB11" s="1392">
        <f>+AB12+AB24+AB29+AB31+AB34+AB55</f>
        <v>13027413.593294999</v>
      </c>
      <c r="AC11" s="1406">
        <f>+AC57+AC55+AC34+AC31+AC27+AC12</f>
        <v>29440863.425999999</v>
      </c>
      <c r="AD11" s="1398">
        <f>+AD57+AD55+AD34+AD31+AD27+AD12</f>
        <v>15089015.183085</v>
      </c>
      <c r="AE11" s="439">
        <f>+AE12+AE27+AE31+AE34+AE55</f>
        <v>45609995.249999993</v>
      </c>
      <c r="AF11" s="547">
        <f>+AF12+AF24+AF29+AF31+AF34+AF55+AF57</f>
        <v>28635516.115999997</v>
      </c>
      <c r="AG11" s="813">
        <f>+AG12+AG31+AG34+AG55+AG57</f>
        <v>16265569.860000001</v>
      </c>
      <c r="AH11" s="439">
        <f>+AH12+AH24+AH27+AH29+AH31+AH34+AH55+AH57</f>
        <v>28908431.764000002</v>
      </c>
      <c r="AI11" s="1266">
        <f>+AI12+AI31+AI34+AI55+AI57+AI24</f>
        <v>45991483.249999993</v>
      </c>
      <c r="AJ11" s="813">
        <f>+AJ12+AJ31+AJ34+AJ27+AJ55+AJ57+AJ24+AJ29</f>
        <v>66270151.743000001</v>
      </c>
      <c r="AK11" s="273"/>
      <c r="AQ11" s="327"/>
      <c r="AR11" s="327"/>
      <c r="AS11" s="327"/>
      <c r="AT11" s="1663"/>
    </row>
    <row r="12" spans="2:46" s="198" customFormat="1" ht="15" customHeight="1" x14ac:dyDescent="0.25">
      <c r="B12" s="221" t="s">
        <v>1</v>
      </c>
      <c r="C12" s="74" t="s">
        <v>2</v>
      </c>
      <c r="D12" s="70"/>
      <c r="E12" s="233"/>
      <c r="F12" s="414"/>
      <c r="G12" s="1151" t="s">
        <v>147</v>
      </c>
      <c r="H12" s="235">
        <f>+H13+H14</f>
        <v>79816372</v>
      </c>
      <c r="I12" s="217">
        <f>+I13+I14</f>
        <v>79816372</v>
      </c>
      <c r="J12" s="217">
        <f ca="1">+J13+J14</f>
        <v>76980198.57599999</v>
      </c>
      <c r="K12" s="72">
        <f ca="1">IFERROR(J12/I12,"0.00%")</f>
        <v>0.96446626985250583</v>
      </c>
      <c r="L12" s="125">
        <f>+L13+L14</f>
        <v>77286239.945999995</v>
      </c>
      <c r="M12" s="128">
        <f>+IFERROR(L12/I12,0)</f>
        <v>0.96830058807984898</v>
      </c>
      <c r="N12" s="125">
        <f t="shared" ref="N12:N24" si="0">+I12-L12</f>
        <v>2530132.0540000051</v>
      </c>
      <c r="O12" s="743">
        <f t="shared" ref="O12:O57" si="1">+IFERROR(N12/I12,0)</f>
        <v>3.169941192015098E-2</v>
      </c>
      <c r="P12" s="219">
        <f>+P13+P14</f>
        <v>81471842.460000008</v>
      </c>
      <c r="Q12" s="217">
        <f>+Q13+Q14</f>
        <v>78596275.596479982</v>
      </c>
      <c r="R12" s="1146">
        <f>IFERROR(Q12/P12,"0.00%")</f>
        <v>0.96470477680762112</v>
      </c>
      <c r="S12" s="1032">
        <f>+S13+S14</f>
        <v>118078.03200000001</v>
      </c>
      <c r="T12" s="1025">
        <f>+T13+T14</f>
        <v>17755.679609999996</v>
      </c>
      <c r="U12" s="1178">
        <f>+U14+U13</f>
        <v>9129406.3269999996</v>
      </c>
      <c r="V12" s="1178">
        <f>+V14+V13</f>
        <v>57363876.779759996</v>
      </c>
      <c r="W12" s="235">
        <f>+W13+W14</f>
        <v>34902914.839000002</v>
      </c>
      <c r="X12" s="1166">
        <f>+X13+X14</f>
        <v>149046.012315</v>
      </c>
      <c r="Y12" s="1407">
        <f>+Y14</f>
        <v>9795750.813000001</v>
      </c>
      <c r="Z12" s="1360">
        <f>+Z14</f>
        <v>20773764.674595002</v>
      </c>
      <c r="AA12" s="224">
        <f>+AA14+AA13</f>
        <v>2514134.1570000001</v>
      </c>
      <c r="AB12" s="1360">
        <f>+AB14+AB13</f>
        <v>210947.19295499998</v>
      </c>
      <c r="AC12" s="1407">
        <f>+AC14</f>
        <v>20519914.408</v>
      </c>
      <c r="AD12" s="1360">
        <f>+AD14</f>
        <v>80885.257245000001</v>
      </c>
      <c r="AE12" s="224">
        <f>+AE14</f>
        <v>283464.39600000001</v>
      </c>
      <c r="AF12" s="224">
        <f>+AF13+AF14</f>
        <v>265261.00700000004</v>
      </c>
      <c r="AG12" s="799">
        <f>+AG13+AG14</f>
        <v>22499.042000000001</v>
      </c>
      <c r="AH12" s="224">
        <f>+AH13+AH14</f>
        <v>154059.49500000002</v>
      </c>
      <c r="AI12" s="799">
        <f>+AI13+AI14</f>
        <v>97995.101999999999</v>
      </c>
      <c r="AJ12" s="799">
        <f>+AJ14</f>
        <v>1873013.824</v>
      </c>
      <c r="AQ12" s="327"/>
      <c r="AR12" s="327"/>
      <c r="AS12" s="327"/>
    </row>
    <row r="13" spans="2:46" s="198" customFormat="1" ht="15" customHeight="1" x14ac:dyDescent="0.25">
      <c r="B13" s="221" t="s">
        <v>2</v>
      </c>
      <c r="C13" s="74">
        <v>2</v>
      </c>
      <c r="D13" s="70"/>
      <c r="E13" s="71"/>
      <c r="F13" s="414"/>
      <c r="G13" s="1151" t="s">
        <v>86</v>
      </c>
      <c r="H13" s="235">
        <v>0</v>
      </c>
      <c r="I13" s="217">
        <v>0</v>
      </c>
      <c r="J13" s="217">
        <v>0</v>
      </c>
      <c r="K13" s="72" t="str">
        <f>IFERROR(J13/I13,"0,00%")</f>
        <v>0,00%</v>
      </c>
      <c r="L13" s="125">
        <v>0</v>
      </c>
      <c r="M13" s="416">
        <f t="shared" ref="M13:M57" si="2">+IFERROR(L13/I13,0)</f>
        <v>0</v>
      </c>
      <c r="N13" s="125">
        <f t="shared" si="0"/>
        <v>0</v>
      </c>
      <c r="O13" s="743">
        <f t="shared" si="1"/>
        <v>0</v>
      </c>
      <c r="P13" s="219">
        <v>0</v>
      </c>
      <c r="Q13" s="217">
        <v>0</v>
      </c>
      <c r="R13" s="1146" t="str">
        <f t="shared" ref="R13:R57" si="3">IFERROR(Q13/P13,"0.00%")</f>
        <v>0.00%</v>
      </c>
      <c r="S13" s="1032">
        <v>0</v>
      </c>
      <c r="T13" s="1025">
        <v>0</v>
      </c>
      <c r="U13" s="1178">
        <v>0</v>
      </c>
      <c r="V13" s="1178">
        <v>0</v>
      </c>
      <c r="W13" s="235">
        <v>0</v>
      </c>
      <c r="X13" s="1166">
        <v>0</v>
      </c>
      <c r="Y13" s="235">
        <v>0</v>
      </c>
      <c r="Z13" s="1360">
        <v>0</v>
      </c>
      <c r="AA13" s="1468">
        <v>0</v>
      </c>
      <c r="AB13" s="1360">
        <v>0</v>
      </c>
      <c r="AC13" s="1407">
        <v>0</v>
      </c>
      <c r="AD13" s="1360">
        <v>0</v>
      </c>
      <c r="AE13" s="224">
        <v>0</v>
      </c>
      <c r="AF13" s="224">
        <v>0</v>
      </c>
      <c r="AG13" s="799">
        <v>0</v>
      </c>
      <c r="AH13" s="224">
        <v>0</v>
      </c>
      <c r="AI13" s="799">
        <v>0</v>
      </c>
      <c r="AJ13" s="799">
        <v>0</v>
      </c>
      <c r="AQ13" s="327"/>
      <c r="AR13" s="327"/>
      <c r="AS13" s="327"/>
    </row>
    <row r="14" spans="2:46" s="198" customFormat="1" ht="15" customHeight="1" x14ac:dyDescent="0.25">
      <c r="B14" s="221" t="s">
        <v>2</v>
      </c>
      <c r="C14" s="74">
        <v>3</v>
      </c>
      <c r="D14" s="70"/>
      <c r="E14" s="71"/>
      <c r="F14" s="414"/>
      <c r="G14" s="1151" t="s">
        <v>305</v>
      </c>
      <c r="H14" s="235">
        <f>+H15+H16+H23</f>
        <v>79816372</v>
      </c>
      <c r="I14" s="217">
        <f>+I15+I16+I23</f>
        <v>79816372</v>
      </c>
      <c r="J14" s="217">
        <f ca="1">+J16+J15+J23</f>
        <v>76980198.57599999</v>
      </c>
      <c r="K14" s="72">
        <f t="shared" ref="K14:K56" ca="1" si="4">IFERROR(J14/I14,"0.00%")</f>
        <v>0.96446626985250583</v>
      </c>
      <c r="L14" s="217">
        <f>+L15+L16+L23</f>
        <v>77286239.945999995</v>
      </c>
      <c r="M14" s="416">
        <f t="shared" si="2"/>
        <v>0.96830058807984898</v>
      </c>
      <c r="N14" s="125">
        <f>+I14-L14</f>
        <v>2530132.0540000051</v>
      </c>
      <c r="O14" s="743">
        <f t="shared" si="1"/>
        <v>3.169941192015098E-2</v>
      </c>
      <c r="P14" s="219">
        <f>+P15+P16</f>
        <v>81471842.460000008</v>
      </c>
      <c r="Q14" s="217">
        <f>+Q15+Q16</f>
        <v>78596275.596479982</v>
      </c>
      <c r="R14" s="1146">
        <f t="shared" si="3"/>
        <v>0.96470477680762112</v>
      </c>
      <c r="S14" s="1032">
        <f>+S15+S16</f>
        <v>118078.03200000001</v>
      </c>
      <c r="T14" s="1026">
        <f>+T15+T16</f>
        <v>17755.679609999996</v>
      </c>
      <c r="U14" s="1178">
        <f>+SUM(U15+U16)</f>
        <v>9129406.3269999996</v>
      </c>
      <c r="V14" s="1178">
        <f>+SUM(V15+V16)</f>
        <v>57363876.779759996</v>
      </c>
      <c r="W14" s="235">
        <f>+W15+W16+W23</f>
        <v>34902914.839000002</v>
      </c>
      <c r="X14" s="1166">
        <f>+X15+X16+X232</f>
        <v>149046.012315</v>
      </c>
      <c r="Y14" s="1407">
        <f>+Y16+Y15</f>
        <v>9795750.813000001</v>
      </c>
      <c r="Z14" s="1360">
        <f>+Z16+Z15</f>
        <v>20773764.674595002</v>
      </c>
      <c r="AA14" s="224">
        <f>+AA16+AA15+AA23</f>
        <v>2514134.1570000001</v>
      </c>
      <c r="AB14" s="1360">
        <f>+AB16+AB15+AB23</f>
        <v>210947.19295499998</v>
      </c>
      <c r="AC14" s="1407">
        <f>+AC15+AC16+AC23</f>
        <v>20519914.408</v>
      </c>
      <c r="AD14" s="1360">
        <f>+AD15+AD16+AD23</f>
        <v>80885.257245000001</v>
      </c>
      <c r="AE14" s="1360">
        <f t="shared" ref="AE14:AJ14" si="5">+AE15+AE16+AE23</f>
        <v>283464.39600000001</v>
      </c>
      <c r="AF14" s="1360">
        <f t="shared" si="5"/>
        <v>265261.00700000004</v>
      </c>
      <c r="AG14" s="1360">
        <f t="shared" si="5"/>
        <v>22499.042000000001</v>
      </c>
      <c r="AH14" s="1360">
        <f t="shared" si="5"/>
        <v>154059.49500000002</v>
      </c>
      <c r="AI14" s="1360">
        <f t="shared" si="5"/>
        <v>97995.101999999999</v>
      </c>
      <c r="AJ14" s="1360">
        <f t="shared" si="5"/>
        <v>1873013.824</v>
      </c>
      <c r="AQ14" s="327"/>
      <c r="AR14" s="327"/>
      <c r="AS14" s="327"/>
    </row>
    <row r="15" spans="2:46" s="1637" customFormat="1" ht="15" customHeight="1" x14ac:dyDescent="0.25">
      <c r="B15" s="254" t="s">
        <v>2</v>
      </c>
      <c r="C15" s="81"/>
      <c r="D15" s="82">
        <v>403</v>
      </c>
      <c r="E15" s="82"/>
      <c r="F15" s="320" t="s">
        <v>217</v>
      </c>
      <c r="G15" s="1628" t="s">
        <v>218</v>
      </c>
      <c r="H15" s="556">
        <f>+'P03 2024'!H3++'P03 2024'!H4</f>
        <v>75558251</v>
      </c>
      <c r="I15" s="240">
        <f>+'P03 2024'!CY3+'P03 2024'!CY4</f>
        <v>75558251</v>
      </c>
      <c r="J15" s="240">
        <f ca="1">SUMIF(S$6:$AJ6,"ok",S15:AI15)</f>
        <v>75558242.291999996</v>
      </c>
      <c r="K15" s="589">
        <f t="shared" ca="1" si="4"/>
        <v>0.9999998847511703</v>
      </c>
      <c r="L15" s="240">
        <f>+'P03 2024'!CZ7+'P03 2024'!CZ6</f>
        <v>75558242.291999996</v>
      </c>
      <c r="M15" s="558">
        <f t="shared" si="2"/>
        <v>0.9999998847511703</v>
      </c>
      <c r="N15" s="124">
        <f>+I15-L15</f>
        <v>8.7080000042915344</v>
      </c>
      <c r="O15" s="1475">
        <f t="shared" si="1"/>
        <v>1.1524882973126965E-7</v>
      </c>
      <c r="P15" s="1252">
        <f>+'P03 2023'!DF3+'P03 2023'!DF4</f>
        <v>77527708.965000004</v>
      </c>
      <c r="Q15" s="1638">
        <f>SUMIF($T$6:$AJ$6,"si",T15:AJ15)</f>
        <v>77495630.519654989</v>
      </c>
      <c r="R15" s="1246">
        <f t="shared" si="3"/>
        <v>0.99958623251256529</v>
      </c>
      <c r="S15" s="1247">
        <v>0</v>
      </c>
      <c r="T15" s="1639">
        <f>+'P03 2023'!K3++'P03 2023'!K4</f>
        <v>0</v>
      </c>
      <c r="U15" s="1640">
        <f>+'P03 2024'!R3</f>
        <v>9107771.7239999995</v>
      </c>
      <c r="V15" s="1641">
        <f>+'P03 2023'!W4</f>
        <v>56877725.339999996</v>
      </c>
      <c r="W15" s="1642">
        <f>+'P03 2024'!AK3+'P03 2024'!AK4</f>
        <v>34859323.236000001</v>
      </c>
      <c r="X15" s="1643">
        <v>0</v>
      </c>
      <c r="Y15" s="1642">
        <f>+'P03 2024'!BD3</f>
        <v>9694536.2100000009</v>
      </c>
      <c r="Z15" s="1643">
        <f>+'P03 2023'!BI3</f>
        <v>20617905.179655001</v>
      </c>
      <c r="AA15" s="1644">
        <f>+'P03 2024'!BW3</f>
        <v>1530887.554</v>
      </c>
      <c r="AB15" s="1645">
        <v>0</v>
      </c>
      <c r="AC15" s="1646">
        <f>+'P03 2024'!CP3</f>
        <v>20365723.568</v>
      </c>
      <c r="AD15" s="238">
        <v>0</v>
      </c>
      <c r="AE15" s="629">
        <f>+'P03 2023'!DQ3</f>
        <v>30992.892</v>
      </c>
      <c r="AF15" s="1634">
        <v>0</v>
      </c>
      <c r="AG15" s="1635">
        <v>0</v>
      </c>
      <c r="AH15" s="1634">
        <v>0</v>
      </c>
      <c r="AI15" s="1635">
        <v>0</v>
      </c>
      <c r="AJ15" s="404">
        <v>0</v>
      </c>
      <c r="AK15" s="273"/>
      <c r="AL15" s="198"/>
      <c r="AM15" s="198"/>
      <c r="AN15" s="198"/>
      <c r="AO15" s="198"/>
      <c r="AP15" s="198"/>
      <c r="AQ15" s="327"/>
      <c r="AR15" s="327"/>
      <c r="AS15" s="327"/>
    </row>
    <row r="16" spans="2:46" s="198" customFormat="1" ht="15" customHeight="1" x14ac:dyDescent="0.25">
      <c r="B16" s="254" t="s">
        <v>2</v>
      </c>
      <c r="C16" s="81"/>
      <c r="D16" s="82">
        <v>406</v>
      </c>
      <c r="E16" s="82"/>
      <c r="F16" s="320" t="s">
        <v>253</v>
      </c>
      <c r="G16" s="1628" t="s">
        <v>1025</v>
      </c>
      <c r="H16" s="556">
        <f>SUM(H17:H22)</f>
        <v>3793923</v>
      </c>
      <c r="I16" s="240">
        <f>SUM(I17:I22)</f>
        <v>3793923</v>
      </c>
      <c r="J16" s="240">
        <f ca="1">SUMIF(S$6:$AJ7,"ok",S16:AI16)</f>
        <v>1373286.2840000002</v>
      </c>
      <c r="K16" s="557">
        <f t="shared" ca="1" si="4"/>
        <v>0.36196999359238452</v>
      </c>
      <c r="L16" s="240">
        <f>SUM(L17:L22)</f>
        <v>1515054.3220000002</v>
      </c>
      <c r="M16" s="558">
        <f t="shared" si="2"/>
        <v>0.39933712993120846</v>
      </c>
      <c r="N16" s="124">
        <f>+I16-L16</f>
        <v>2278868.6779999998</v>
      </c>
      <c r="O16" s="1475">
        <f t="shared" si="1"/>
        <v>0.6006628700687916</v>
      </c>
      <c r="P16" s="1647">
        <f>SUM(P17:P22)</f>
        <v>3944133.4949999996</v>
      </c>
      <c r="Q16" s="1648">
        <f>+SUM(Q17:Q22)</f>
        <v>1100645.0768250001</v>
      </c>
      <c r="R16" s="1246">
        <f t="shared" si="3"/>
        <v>0.27905877887254427</v>
      </c>
      <c r="S16" s="1247">
        <f>SUM(S17:S22)</f>
        <v>118078.03200000001</v>
      </c>
      <c r="T16" s="1248">
        <f>SUM(T17:T22)</f>
        <v>17755.679609999996</v>
      </c>
      <c r="U16" s="1649">
        <f>SUM(U17:U22)</f>
        <v>21634.602999999999</v>
      </c>
      <c r="V16" s="1649">
        <f>SUM(V17:V22)</f>
        <v>486151.43975999998</v>
      </c>
      <c r="W16" s="1650">
        <f>SUM(W17:W23)</f>
        <v>43591.603000000003</v>
      </c>
      <c r="X16" s="1645">
        <f>SUM(X17:X22)</f>
        <v>149046.012315</v>
      </c>
      <c r="Y16" s="1649">
        <f>+SUM(Y17:Y22)</f>
        <v>101214.603</v>
      </c>
      <c r="Z16" s="1645">
        <f>+SUM(Z17:Z22)</f>
        <v>155859.49494</v>
      </c>
      <c r="AA16" s="1650">
        <f>SUM(AA17:AA22)</f>
        <v>951866.603</v>
      </c>
      <c r="AB16" s="1645">
        <f>SUM(AB17:AB22)</f>
        <v>210947.19295499998</v>
      </c>
      <c r="AC16" s="1646">
        <f>SUM(AC17:AC22)</f>
        <v>136900.84</v>
      </c>
      <c r="AD16" s="238">
        <f>SUM(AD17:AD22)</f>
        <v>80885.257245000001</v>
      </c>
      <c r="AE16" s="629">
        <f>+SUM(AE17:AE22)</f>
        <v>252471.50400000002</v>
      </c>
      <c r="AF16" s="239">
        <f>+SUM(AF17:AF22)</f>
        <v>265261.00700000004</v>
      </c>
      <c r="AG16" s="1629">
        <f>+SUM(AG17:AG22)</f>
        <v>22499.042000000001</v>
      </c>
      <c r="AH16" s="554">
        <f>SUM(AH17:AH22)</f>
        <v>154059.49500000002</v>
      </c>
      <c r="AI16" s="404">
        <f>SUM(AI17:AI22)</f>
        <v>97995.101999999999</v>
      </c>
      <c r="AJ16" s="404">
        <f>SUM(AJ17:AJ22)</f>
        <v>1873013.824</v>
      </c>
      <c r="AK16" s="273"/>
      <c r="AQ16" s="327"/>
      <c r="AR16" s="327"/>
      <c r="AS16" s="327"/>
    </row>
    <row r="17" spans="2:45" s="198" customFormat="1" ht="15" hidden="1" customHeight="1" x14ac:dyDescent="0.25">
      <c r="B17" s="254"/>
      <c r="C17" s="81"/>
      <c r="D17" s="82"/>
      <c r="E17" s="82">
        <v>1</v>
      </c>
      <c r="F17" s="320" t="s">
        <v>664</v>
      </c>
      <c r="G17" s="1152" t="s">
        <v>269</v>
      </c>
      <c r="H17" s="556">
        <f>+'P03 2024'!H5</f>
        <v>2642082</v>
      </c>
      <c r="I17" s="1657">
        <f>+'P03 2024'!CY8</f>
        <v>2642082</v>
      </c>
      <c r="J17" s="240">
        <f ca="1">SUMIF(S$6:$AJ$6,"ok",S17:AI17)</f>
        <v>1186989</v>
      </c>
      <c r="K17" s="557">
        <f t="shared" ca="1" si="4"/>
        <v>0.44926274052054405</v>
      </c>
      <c r="L17" s="240">
        <f>+'P03 2024'!CZ18</f>
        <v>1186989</v>
      </c>
      <c r="M17" s="558">
        <f t="shared" si="2"/>
        <v>0.44926274052054405</v>
      </c>
      <c r="N17" s="124">
        <f>+I17-L17</f>
        <v>1455093</v>
      </c>
      <c r="O17" s="1475">
        <f t="shared" si="1"/>
        <v>0.55073725947945595</v>
      </c>
      <c r="P17" s="1647">
        <f>+'P03 2023'!DF8</f>
        <v>2746278.3149999999</v>
      </c>
      <c r="Q17" s="1638">
        <f t="shared" ref="Q17:Q22" si="6">SUMIF($T$6:$AJ$6,"SI",T17:AJ17)</f>
        <v>980846.17420500005</v>
      </c>
      <c r="R17" s="1246">
        <f t="shared" si="3"/>
        <v>0.35715468779973236</v>
      </c>
      <c r="S17" s="1247">
        <v>0</v>
      </c>
      <c r="T17" s="1248">
        <f>+'P03 2023'!K5</f>
        <v>0</v>
      </c>
      <c r="U17" s="1249">
        <f>+'P03 2024'!R4</f>
        <v>8900</v>
      </c>
      <c r="V17" s="1264">
        <f>+'P03 2023'!W5</f>
        <v>468705.01090499997</v>
      </c>
      <c r="W17" s="1268">
        <f>+'P03 2024'!AK6</f>
        <v>30857</v>
      </c>
      <c r="X17" s="1643">
        <f>+'P03 2023'!AO8</f>
        <v>133185.15377999999</v>
      </c>
      <c r="Y17" s="1642">
        <f>+'P03 2024'!BD4</f>
        <v>84000</v>
      </c>
      <c r="Z17" s="1645">
        <f>+'P03 2023'!BI6</f>
        <v>136205.99896500001</v>
      </c>
      <c r="AA17" s="1646">
        <f>+'P03 2024'!BW4</f>
        <v>937032</v>
      </c>
      <c r="AB17" s="1651">
        <f>+'P03 2023'!CB8</f>
        <v>178476.51055499999</v>
      </c>
      <c r="AC17" s="1652">
        <f>+'P03 2024'!CP6</f>
        <v>126200</v>
      </c>
      <c r="AD17" s="238">
        <f>+'P03 2023'!CV5</f>
        <v>64273.499999999993</v>
      </c>
      <c r="AE17" s="239">
        <f>+'P03 2023'!DQ6</f>
        <v>236557.755</v>
      </c>
      <c r="AF17" s="239">
        <f>+'P03 2023'!EI3</f>
        <v>249347.258</v>
      </c>
      <c r="AG17" s="404">
        <f>+'P03 2023'!FB3</f>
        <v>6500</v>
      </c>
      <c r="AH17" s="239">
        <f>+'P03 2023'!FU5</f>
        <v>116380.368</v>
      </c>
      <c r="AI17" s="404">
        <f>+'P03 2023'!GN3</f>
        <v>35725.192000000003</v>
      </c>
      <c r="AJ17" s="404">
        <f>+'P03 2023'!HH4</f>
        <v>1256258.08</v>
      </c>
      <c r="AK17" s="328"/>
      <c r="AQ17" s="327"/>
      <c r="AR17" s="327"/>
      <c r="AS17" s="327"/>
    </row>
    <row r="18" spans="2:45" s="198" customFormat="1" ht="15" hidden="1" customHeight="1" x14ac:dyDescent="0.25">
      <c r="B18" s="254"/>
      <c r="C18" s="81"/>
      <c r="D18" s="82"/>
      <c r="E18" s="82">
        <v>2</v>
      </c>
      <c r="F18" s="320" t="s">
        <v>665</v>
      </c>
      <c r="G18" s="1152" t="s">
        <v>270</v>
      </c>
      <c r="H18" s="556">
        <f>+'P03 2024'!H8</f>
        <v>256612</v>
      </c>
      <c r="I18" s="240">
        <f>+'P03 2024'!CY11</f>
        <v>256612</v>
      </c>
      <c r="J18" s="240">
        <f ca="1">SUMIF(S$6:$AJ$6,"ok",S18:AI18)</f>
        <v>80324.565999999992</v>
      </c>
      <c r="K18" s="557">
        <f t="shared" ca="1" si="4"/>
        <v>0.31301952363880098</v>
      </c>
      <c r="L18" s="240">
        <f>+'P03 2024'!CZ17</f>
        <v>174095.236</v>
      </c>
      <c r="M18" s="558">
        <f t="shared" si="2"/>
        <v>0.67843762567611809</v>
      </c>
      <c r="N18" s="124">
        <f>+I18-L18</f>
        <v>82516.763999999996</v>
      </c>
      <c r="O18" s="1475">
        <f t="shared" si="1"/>
        <v>0.32156237432388196</v>
      </c>
      <c r="P18" s="1647">
        <f>+'P03 2023'!DF11</f>
        <v>292363.69499999995</v>
      </c>
      <c r="Q18" s="1638">
        <f t="shared" si="6"/>
        <v>102026.65472999999</v>
      </c>
      <c r="R18" s="1246">
        <f t="shared" si="3"/>
        <v>0.34897169681071383</v>
      </c>
      <c r="S18" s="1247">
        <f>+'P03 2024'!J13</f>
        <v>12734.602999999999</v>
      </c>
      <c r="T18" s="1248">
        <f>+'P03 2023'!K14</f>
        <v>17723.130929999996</v>
      </c>
      <c r="U18" s="1249">
        <f>+'P03 2024'!R5</f>
        <v>12734.602999999999</v>
      </c>
      <c r="V18" s="1264">
        <f>+'P03 2023'!W6</f>
        <v>16481.130929999999</v>
      </c>
      <c r="W18" s="1268">
        <f>+'P03 2024'!AK5</f>
        <v>12734.602999999999</v>
      </c>
      <c r="X18" s="1643">
        <f>+'P03 2023'!AO5</f>
        <v>15692.697944999998</v>
      </c>
      <c r="Y18" s="1642">
        <f>+'P03 2024'!BD5</f>
        <v>17214.602999999999</v>
      </c>
      <c r="Z18" s="1645">
        <f>+'P03 2023'!BI4</f>
        <v>18967.637699999999</v>
      </c>
      <c r="AA18" s="1646">
        <f>+'P03 2024'!BW5</f>
        <v>14834.602999999999</v>
      </c>
      <c r="AB18" s="1651">
        <f>+'P03 2023'!CB4</f>
        <v>16721.267489999998</v>
      </c>
      <c r="AC18" s="1652">
        <f>+'P03 2024'!CP4</f>
        <v>10071.550999999999</v>
      </c>
      <c r="AD18" s="238">
        <f>+'P03 2023'!CV3</f>
        <v>16440.789734999998</v>
      </c>
      <c r="AE18" s="239">
        <f>+'P03 2023'!DQ4</f>
        <v>15884.821</v>
      </c>
      <c r="AF18" s="239">
        <f>+'P03 2023'!EI5</f>
        <v>15884.821</v>
      </c>
      <c r="AG18" s="404">
        <f>+'P03 2023'!FB5</f>
        <v>15941.186</v>
      </c>
      <c r="AH18" s="239">
        <f>+'P03 2023'!FU4</f>
        <v>15884.821</v>
      </c>
      <c r="AI18" s="404">
        <f>+'P03 2023'!GN5</f>
        <v>15884.821</v>
      </c>
      <c r="AJ18" s="404">
        <f>+'P03 2023'!HH8</f>
        <v>16221.54</v>
      </c>
      <c r="AK18" s="328"/>
      <c r="AQ18" s="327"/>
      <c r="AR18" s="327"/>
      <c r="AS18" s="327"/>
    </row>
    <row r="19" spans="2:45" s="198" customFormat="1" ht="15" hidden="1" customHeight="1" x14ac:dyDescent="0.25">
      <c r="B19" s="254"/>
      <c r="C19" s="81"/>
      <c r="D19" s="82"/>
      <c r="E19" s="82">
        <v>3</v>
      </c>
      <c r="F19" s="320" t="s">
        <v>666</v>
      </c>
      <c r="G19" s="1152" t="s">
        <v>271</v>
      </c>
      <c r="H19" s="556">
        <f>+'P03 2024'!H9</f>
        <v>5000</v>
      </c>
      <c r="I19" s="240">
        <f>+'P03 2024'!CY12</f>
        <v>5000</v>
      </c>
      <c r="J19" s="240">
        <f ca="1">SUMIF(S$6:$AJ$6,"ok",S19:AI19)</f>
        <v>139.28899999999999</v>
      </c>
      <c r="K19" s="557">
        <f t="shared" ca="1" si="4"/>
        <v>2.7857799999999999E-2</v>
      </c>
      <c r="L19" s="240">
        <f>+'P03 2024'!CZ16</f>
        <v>300</v>
      </c>
      <c r="M19" s="558">
        <f t="shared" si="2"/>
        <v>0.06</v>
      </c>
      <c r="N19" s="124">
        <f t="shared" si="0"/>
        <v>4700</v>
      </c>
      <c r="O19" s="1475">
        <f t="shared" si="1"/>
        <v>0.94</v>
      </c>
      <c r="P19" s="1647">
        <f>+'P03 2023'!DF13</f>
        <v>3104.9999999999995</v>
      </c>
      <c r="Q19" s="1638">
        <f t="shared" si="6"/>
        <v>1012.1285699999999</v>
      </c>
      <c r="R19" s="1246">
        <f t="shared" si="3"/>
        <v>0.32596733333333333</v>
      </c>
      <c r="S19" s="1247">
        <v>0</v>
      </c>
      <c r="T19" s="1248">
        <f>+'P03 2023'!K12</f>
        <v>32.548679999999997</v>
      </c>
      <c r="U19" s="1249">
        <v>0</v>
      </c>
      <c r="V19" s="1264">
        <f>+'P03 2023'!W9</f>
        <v>97.194779999999994</v>
      </c>
      <c r="W19" s="1268">
        <v>0</v>
      </c>
      <c r="X19" s="1643">
        <f>+'P03 2023'!AO7</f>
        <v>168.16058999999998</v>
      </c>
      <c r="Y19" s="1642">
        <v>0</v>
      </c>
      <c r="Z19" s="1645">
        <f>+'P03 2023'!BI7</f>
        <v>168.35930999999999</v>
      </c>
      <c r="AA19" s="1646">
        <v>0</v>
      </c>
      <c r="AB19" s="1653">
        <f>+'P03 2023'!CB9</f>
        <v>374.89769999999999</v>
      </c>
      <c r="AC19" s="1654">
        <f>+'P03 2024'!CP5</f>
        <v>139.28899999999999</v>
      </c>
      <c r="AD19" s="238">
        <f>+'P03 2023'!CV4</f>
        <v>170.96751</v>
      </c>
      <c r="AE19" s="239">
        <f>+'P03 2023'!DQ5</f>
        <v>28.928000000000001</v>
      </c>
      <c r="AF19" s="239">
        <f>+'P03 2023'!EI4</f>
        <v>28.928000000000001</v>
      </c>
      <c r="AG19" s="404">
        <f>+'P03 2023'!FB4</f>
        <v>57.856000000000002</v>
      </c>
      <c r="AH19" s="239">
        <f>+'P03 2023'!FU6</f>
        <v>280.70600000000002</v>
      </c>
      <c r="AI19" s="404">
        <f>+'P03 2023'!GN6</f>
        <v>60.375999999999998</v>
      </c>
      <c r="AJ19" s="404">
        <f>+'P03 2023'!HH6</f>
        <v>60.344000000000001</v>
      </c>
      <c r="AK19" s="328"/>
      <c r="AQ19" s="327"/>
      <c r="AR19" s="327"/>
      <c r="AS19" s="327"/>
    </row>
    <row r="20" spans="2:45" s="198" customFormat="1" ht="15" hidden="1" customHeight="1" x14ac:dyDescent="0.25">
      <c r="B20" s="254"/>
      <c r="C20" s="81"/>
      <c r="D20" s="82"/>
      <c r="E20" s="82">
        <v>4</v>
      </c>
      <c r="F20" s="320" t="s">
        <v>667</v>
      </c>
      <c r="G20" s="1152" t="s">
        <v>272</v>
      </c>
      <c r="H20" s="556">
        <f>+'P03 2024'!H10</f>
        <v>3000</v>
      </c>
      <c r="I20" s="240">
        <f>+'P03 2024'!CY13</f>
        <v>3000</v>
      </c>
      <c r="J20" s="240">
        <f ca="1">SUMIF(S$6:$AJ$6,"ok",S20:AI20)</f>
        <v>490</v>
      </c>
      <c r="K20" s="557">
        <f t="shared" ca="1" si="4"/>
        <v>0.16333333333333333</v>
      </c>
      <c r="L20" s="240">
        <f>+'P03 2024'!CZ15</f>
        <v>490</v>
      </c>
      <c r="M20" s="558">
        <f t="shared" si="2"/>
        <v>0.16333333333333333</v>
      </c>
      <c r="N20" s="124">
        <f t="shared" si="0"/>
        <v>2510</v>
      </c>
      <c r="O20" s="1475">
        <f t="shared" si="1"/>
        <v>0.83666666666666667</v>
      </c>
      <c r="P20" s="1647">
        <f>+'P03 2023'!DF12</f>
        <v>4657.5</v>
      </c>
      <c r="Q20" s="1638">
        <f t="shared" si="6"/>
        <v>2018.26449</v>
      </c>
      <c r="R20" s="1246">
        <f t="shared" si="3"/>
        <v>0.43333644444444447</v>
      </c>
      <c r="S20" s="1247">
        <v>0</v>
      </c>
      <c r="T20" s="1248">
        <f>+'P03 2023'!K10</f>
        <v>0</v>
      </c>
      <c r="U20" s="1249">
        <v>0</v>
      </c>
      <c r="V20" s="1264">
        <v>0</v>
      </c>
      <c r="W20" s="1268">
        <v>0</v>
      </c>
      <c r="X20" s="1643">
        <v>0</v>
      </c>
      <c r="Y20" s="1642">
        <v>0</v>
      </c>
      <c r="Z20" s="1645">
        <f>+'P03 2023'!BI5</f>
        <v>517.498965</v>
      </c>
      <c r="AA20" s="1646">
        <v>0</v>
      </c>
      <c r="AB20" s="1653">
        <f>+'P03 2023'!CB7</f>
        <v>1500.765525</v>
      </c>
      <c r="AC20" s="1654">
        <f>+'P03 2024'!CP7</f>
        <v>490</v>
      </c>
      <c r="AD20" s="238">
        <v>0</v>
      </c>
      <c r="AE20" s="239">
        <v>0</v>
      </c>
      <c r="AF20" s="239">
        <v>0</v>
      </c>
      <c r="AG20" s="404">
        <v>0</v>
      </c>
      <c r="AH20" s="239">
        <v>0</v>
      </c>
      <c r="AI20" s="404">
        <f>+'P03 2023'!GN4</f>
        <v>154.69999999999999</v>
      </c>
      <c r="AJ20" s="404">
        <f>+'P03 2023'!HH7</f>
        <v>4654.09</v>
      </c>
      <c r="AK20" s="328"/>
      <c r="AQ20" s="327"/>
      <c r="AR20" s="327"/>
      <c r="AS20" s="327"/>
    </row>
    <row r="21" spans="2:45" s="198" customFormat="1" ht="15" hidden="1" customHeight="1" x14ac:dyDescent="0.25">
      <c r="B21" s="254"/>
      <c r="C21" s="81"/>
      <c r="D21" s="82"/>
      <c r="E21" s="82">
        <v>5</v>
      </c>
      <c r="F21" s="320" t="s">
        <v>668</v>
      </c>
      <c r="G21" s="1152" t="s">
        <v>331</v>
      </c>
      <c r="H21" s="556">
        <f>+'P03 2024'!H7</f>
        <v>300000</v>
      </c>
      <c r="I21" s="240">
        <f>+'P03 2024'!CY10</f>
        <v>300000</v>
      </c>
      <c r="J21" s="240">
        <f ca="1">SUMIF(S$6:$AJ$6,"ok",S21:AI21)</f>
        <v>56316</v>
      </c>
      <c r="K21" s="557">
        <f t="shared" ca="1" si="4"/>
        <v>0.18772</v>
      </c>
      <c r="L21" s="240">
        <f>+'P03 2024'!CZ20</f>
        <v>104152.65700000001</v>
      </c>
      <c r="M21" s="558">
        <f t="shared" si="2"/>
        <v>0.34717552333333335</v>
      </c>
      <c r="N21" s="124">
        <f t="shared" si="0"/>
        <v>195847.34299999999</v>
      </c>
      <c r="O21" s="1475">
        <f t="shared" si="1"/>
        <v>0.65282447666666665</v>
      </c>
      <c r="P21" s="1647">
        <f>+'P03 2023'!DF10</f>
        <v>310500</v>
      </c>
      <c r="Q21" s="1638">
        <f t="shared" si="6"/>
        <v>14741.854829999998</v>
      </c>
      <c r="R21" s="1246">
        <f t="shared" si="3"/>
        <v>4.747779333333333E-2</v>
      </c>
      <c r="S21" s="1247">
        <f>+'P03 2024'!J11</f>
        <v>56316</v>
      </c>
      <c r="T21" s="1248">
        <f>+'P03 2023'!K7</f>
        <v>0</v>
      </c>
      <c r="U21" s="1249">
        <v>0</v>
      </c>
      <c r="V21" s="1264">
        <f>+'P03 2023'!W7</f>
        <v>868.10314499999993</v>
      </c>
      <c r="W21" s="1268">
        <v>0</v>
      </c>
      <c r="X21" s="1643">
        <v>0</v>
      </c>
      <c r="Y21" s="1642">
        <v>0</v>
      </c>
      <c r="Z21" s="1645">
        <v>0</v>
      </c>
      <c r="AA21" s="1646">
        <v>0</v>
      </c>
      <c r="AB21" s="1653">
        <f>+'P03 2023'!CB6</f>
        <v>13873.751684999999</v>
      </c>
      <c r="AC21" s="1654">
        <v>0</v>
      </c>
      <c r="AD21" s="238">
        <v>0</v>
      </c>
      <c r="AE21" s="239">
        <v>0</v>
      </c>
      <c r="AF21" s="239">
        <v>0</v>
      </c>
      <c r="AG21" s="404">
        <v>0</v>
      </c>
      <c r="AH21" s="239">
        <f>+'P03 2023'!FU3</f>
        <v>21513.599999999999</v>
      </c>
      <c r="AI21" s="404">
        <f>+'P03 2023'!GN7</f>
        <v>46170.012999999999</v>
      </c>
      <c r="AJ21" s="404">
        <f>+'P03 2023'!HH5</f>
        <v>93371.142999999996</v>
      </c>
      <c r="AK21" s="328"/>
      <c r="AQ21" s="327"/>
      <c r="AR21" s="327"/>
      <c r="AS21" s="327"/>
    </row>
    <row r="22" spans="2:45" s="198" customFormat="1" ht="15" hidden="1" customHeight="1" x14ac:dyDescent="0.25">
      <c r="B22" s="254"/>
      <c r="C22" s="81"/>
      <c r="D22" s="82"/>
      <c r="E22" s="82">
        <v>6</v>
      </c>
      <c r="F22" s="320" t="s">
        <v>669</v>
      </c>
      <c r="G22" s="1152" t="s">
        <v>332</v>
      </c>
      <c r="H22" s="556">
        <f>+'P03 2024'!H6</f>
        <v>587229</v>
      </c>
      <c r="I22" s="240">
        <f>+'P03 2024'!CY9</f>
        <v>587229</v>
      </c>
      <c r="J22" s="240">
        <f ca="1">SUMIF(S$6:$AJ$6,"ok",S22:AI22)</f>
        <v>49027.428999999996</v>
      </c>
      <c r="K22" s="1658">
        <f ca="1">IFERROR(J22/I22,"0,00%")</f>
        <v>8.3489454710172689E-2</v>
      </c>
      <c r="L22" s="240">
        <f>+'P03 2024'!CZ14</f>
        <v>49027.428999999996</v>
      </c>
      <c r="M22" s="558">
        <f t="shared" si="2"/>
        <v>8.3489454710172689E-2</v>
      </c>
      <c r="N22" s="124">
        <f t="shared" si="0"/>
        <v>538201.571</v>
      </c>
      <c r="O22" s="1475">
        <f t="shared" si="1"/>
        <v>0.91651054528982734</v>
      </c>
      <c r="P22" s="1647">
        <f>+'P03 2023'!DF9</f>
        <v>587228.98499999999</v>
      </c>
      <c r="Q22" s="1638">
        <f t="shared" si="6"/>
        <v>0</v>
      </c>
      <c r="R22" s="1246">
        <f t="shared" si="3"/>
        <v>0</v>
      </c>
      <c r="S22" s="1247">
        <f>+'P03 2024'!J12</f>
        <v>49027.428999999996</v>
      </c>
      <c r="T22" s="1248">
        <f>+'P03 2023'!K6</f>
        <v>0</v>
      </c>
      <c r="U22" s="1249">
        <v>0</v>
      </c>
      <c r="V22" s="1264">
        <v>0</v>
      </c>
      <c r="W22" s="1268">
        <v>0</v>
      </c>
      <c r="X22" s="1643">
        <v>0</v>
      </c>
      <c r="Y22" s="1642">
        <v>0</v>
      </c>
      <c r="Z22" s="1645">
        <v>0</v>
      </c>
      <c r="AA22" s="1646">
        <v>0</v>
      </c>
      <c r="AB22" s="1653">
        <v>0</v>
      </c>
      <c r="AC22" s="1654">
        <v>0</v>
      </c>
      <c r="AD22" s="238">
        <v>0</v>
      </c>
      <c r="AE22" s="239">
        <v>0</v>
      </c>
      <c r="AF22" s="239">
        <v>0</v>
      </c>
      <c r="AG22" s="404">
        <v>0</v>
      </c>
      <c r="AH22" s="239">
        <v>0</v>
      </c>
      <c r="AI22" s="404">
        <v>0</v>
      </c>
      <c r="AJ22" s="404">
        <f>+'P03 2023'!HH3</f>
        <v>502448.62699999998</v>
      </c>
      <c r="AK22" s="328"/>
      <c r="AQ22" s="327"/>
      <c r="AR22" s="327"/>
      <c r="AS22" s="327"/>
    </row>
    <row r="23" spans="2:45" s="198" customFormat="1" ht="15" customHeight="1" x14ac:dyDescent="0.25">
      <c r="B23" s="254"/>
      <c r="C23" s="81"/>
      <c r="D23" s="82">
        <v>407</v>
      </c>
      <c r="E23" s="82"/>
      <c r="F23" s="320" t="s">
        <v>990</v>
      </c>
      <c r="G23" s="1152" t="s">
        <v>1026</v>
      </c>
      <c r="H23" s="556">
        <f>+'P03 2024'!H15</f>
        <v>464198</v>
      </c>
      <c r="I23" s="240">
        <f>+'P03 2024'!CY21</f>
        <v>464198</v>
      </c>
      <c r="J23" s="240">
        <f ca="1">SUMIF(S$6:$AJ$6,"ok",S23:AI23)</f>
        <v>48670</v>
      </c>
      <c r="K23" s="1658">
        <f ca="1">IFERROR(J23/I23,"0,00%")</f>
        <v>0.10484750042007936</v>
      </c>
      <c r="L23" s="240">
        <f>+'P03 2024'!CZ22</f>
        <v>212943.33199999999</v>
      </c>
      <c r="M23" s="558">
        <f t="shared" si="2"/>
        <v>0.45873384202430856</v>
      </c>
      <c r="N23" s="124">
        <f t="shared" si="0"/>
        <v>251254.66800000001</v>
      </c>
      <c r="O23" s="1475">
        <f t="shared" si="1"/>
        <v>0.54126615797569144</v>
      </c>
      <c r="P23" s="1647">
        <v>0</v>
      </c>
      <c r="Q23" s="1638">
        <v>0</v>
      </c>
      <c r="R23" s="1246" t="str">
        <f t="shared" si="3"/>
        <v>0.00%</v>
      </c>
      <c r="S23" s="1247">
        <v>0</v>
      </c>
      <c r="T23" s="1248">
        <v>0</v>
      </c>
      <c r="U23" s="1249">
        <v>0</v>
      </c>
      <c r="V23" s="1264">
        <v>0</v>
      </c>
      <c r="W23" s="1268">
        <v>0</v>
      </c>
      <c r="X23" s="1643">
        <v>0</v>
      </c>
      <c r="Y23" s="1642">
        <v>0</v>
      </c>
      <c r="Z23" s="1645"/>
      <c r="AA23" s="1646">
        <f>+'P03 2024'!BW6</f>
        <v>31380</v>
      </c>
      <c r="AB23" s="1653"/>
      <c r="AC23" s="1654">
        <f>+'P03 2024'!CP8</f>
        <v>17290</v>
      </c>
      <c r="AD23" s="238">
        <v>0</v>
      </c>
      <c r="AE23" s="239">
        <v>0</v>
      </c>
      <c r="AF23" s="239">
        <v>0</v>
      </c>
      <c r="AG23" s="404">
        <v>0</v>
      </c>
      <c r="AH23" s="239">
        <v>0</v>
      </c>
      <c r="AI23" s="404">
        <v>0</v>
      </c>
      <c r="AJ23" s="404">
        <v>0</v>
      </c>
      <c r="AK23" s="328"/>
      <c r="AQ23" s="327"/>
      <c r="AR23" s="327"/>
      <c r="AS23" s="327"/>
    </row>
    <row r="24" spans="2:45" s="198" customFormat="1" ht="15" customHeight="1" x14ac:dyDescent="0.25">
      <c r="B24" s="221">
        <v>25</v>
      </c>
      <c r="C24" s="74" t="s">
        <v>2</v>
      </c>
      <c r="D24" s="80"/>
      <c r="E24" s="255"/>
      <c r="F24" s="257"/>
      <c r="G24" s="1151" t="s">
        <v>519</v>
      </c>
      <c r="H24" s="235">
        <f>+H25</f>
        <v>10</v>
      </c>
      <c r="I24" s="217">
        <f>+I25</f>
        <v>10.1</v>
      </c>
      <c r="J24" s="223">
        <f ca="1">SUMIF(S$6:$AJ13,"ok",S24:AI24)</f>
        <v>0</v>
      </c>
      <c r="K24" s="418">
        <f t="shared" ca="1" si="4"/>
        <v>0</v>
      </c>
      <c r="L24" s="223">
        <f>+L25</f>
        <v>0</v>
      </c>
      <c r="M24" s="416">
        <f t="shared" si="2"/>
        <v>0</v>
      </c>
      <c r="N24" s="223">
        <f t="shared" si="0"/>
        <v>10.1</v>
      </c>
      <c r="O24" s="743">
        <f t="shared" si="1"/>
        <v>1</v>
      </c>
      <c r="P24" s="222">
        <f>+P25</f>
        <v>10.35</v>
      </c>
      <c r="Q24" s="223">
        <f>+Q25</f>
        <v>3082147.0188750001</v>
      </c>
      <c r="R24" s="1146">
        <f t="shared" si="3"/>
        <v>297791.98250000004</v>
      </c>
      <c r="S24" s="1032">
        <f>+S25</f>
        <v>0</v>
      </c>
      <c r="T24" s="1025">
        <f>+T25</f>
        <v>0</v>
      </c>
      <c r="U24" s="1180">
        <v>0</v>
      </c>
      <c r="V24" s="1180">
        <v>0</v>
      </c>
      <c r="W24" s="1038">
        <v>0</v>
      </c>
      <c r="X24" s="1166">
        <v>0</v>
      </c>
      <c r="Y24" s="235">
        <v>0</v>
      </c>
      <c r="Z24" s="1360">
        <v>0</v>
      </c>
      <c r="AA24" s="224">
        <f>+AA25</f>
        <v>0</v>
      </c>
      <c r="AB24" s="1360">
        <f>+AB25</f>
        <v>3082147.0188750001</v>
      </c>
      <c r="AC24" s="1468">
        <v>0</v>
      </c>
      <c r="AD24" s="1400">
        <f>+AD25</f>
        <v>0</v>
      </c>
      <c r="AE24" s="253">
        <f>+AE25</f>
        <v>0</v>
      </c>
      <c r="AF24" s="253">
        <v>0</v>
      </c>
      <c r="AG24" s="814">
        <v>0</v>
      </c>
      <c r="AH24" s="253">
        <v>0</v>
      </c>
      <c r="AI24" s="814">
        <f>+AI25</f>
        <v>0</v>
      </c>
      <c r="AJ24" s="814">
        <f>+AJ25+AJ26</f>
        <v>10666460.93</v>
      </c>
      <c r="AQ24" s="327"/>
      <c r="AR24" s="327"/>
      <c r="AS24" s="327"/>
    </row>
    <row r="25" spans="2:45" s="198" customFormat="1" ht="15" customHeight="1" x14ac:dyDescent="0.2">
      <c r="B25" s="254"/>
      <c r="C25" s="81">
        <v>99</v>
      </c>
      <c r="D25" s="82"/>
      <c r="E25" s="82"/>
      <c r="F25" s="320" t="s">
        <v>670</v>
      </c>
      <c r="G25" s="1628" t="s">
        <v>520</v>
      </c>
      <c r="H25" s="556">
        <f>+H26</f>
        <v>10</v>
      </c>
      <c r="I25" s="124">
        <f>+I26</f>
        <v>10.1</v>
      </c>
      <c r="J25" s="240">
        <f ca="1">SUMIF(S$6:$AJ14,"ok",S25:AI25)</f>
        <v>0</v>
      </c>
      <c r="K25" s="419">
        <f t="shared" ca="1" si="4"/>
        <v>0</v>
      </c>
      <c r="L25" s="1625">
        <f>+L26</f>
        <v>0</v>
      </c>
      <c r="M25" s="417">
        <f t="shared" si="2"/>
        <v>0</v>
      </c>
      <c r="N25" s="124">
        <f>+I25-L25</f>
        <v>10.1</v>
      </c>
      <c r="O25" s="745">
        <f t="shared" si="1"/>
        <v>1</v>
      </c>
      <c r="P25" s="244">
        <f>+'P03 2023'!DF20</f>
        <v>10.35</v>
      </c>
      <c r="Q25" s="386">
        <f>SUMIF($T$6:$AJ$6,"SI",T25:AJ25)</f>
        <v>3082147.0188750001</v>
      </c>
      <c r="R25" s="1147">
        <f t="shared" si="3"/>
        <v>297791.98250000004</v>
      </c>
      <c r="S25" s="1033">
        <v>0</v>
      </c>
      <c r="T25" s="1027">
        <v>0</v>
      </c>
      <c r="U25" s="1162">
        <v>0</v>
      </c>
      <c r="V25" s="1261">
        <v>0</v>
      </c>
      <c r="W25" s="711">
        <v>0</v>
      </c>
      <c r="X25" s="1393">
        <v>0</v>
      </c>
      <c r="Y25" s="405">
        <v>0</v>
      </c>
      <c r="Z25" s="238">
        <v>0</v>
      </c>
      <c r="AA25" s="1427">
        <v>0</v>
      </c>
      <c r="AB25" s="238">
        <f>+'P03 2023'!CB10</f>
        <v>3082147.0188750001</v>
      </c>
      <c r="AC25" s="1427">
        <v>0</v>
      </c>
      <c r="AD25" s="238">
        <v>0</v>
      </c>
      <c r="AE25" s="239">
        <v>0</v>
      </c>
      <c r="AF25" s="239">
        <v>0</v>
      </c>
      <c r="AG25" s="404">
        <v>0</v>
      </c>
      <c r="AH25" s="239">
        <v>0</v>
      </c>
      <c r="AI25" s="404">
        <v>0</v>
      </c>
      <c r="AJ25" s="404">
        <f>+'P03 2023'!HH9</f>
        <v>10666460.93</v>
      </c>
      <c r="AK25" s="130"/>
      <c r="AQ25" s="327"/>
      <c r="AR25" s="327"/>
      <c r="AS25" s="327"/>
    </row>
    <row r="26" spans="2:45" s="198" customFormat="1" ht="16.5" hidden="1" customHeight="1" x14ac:dyDescent="0.25">
      <c r="B26" s="254"/>
      <c r="C26" s="81"/>
      <c r="D26" s="82"/>
      <c r="E26" s="82"/>
      <c r="F26" s="320" t="s">
        <v>924</v>
      </c>
      <c r="G26" s="1628" t="s">
        <v>51</v>
      </c>
      <c r="H26" s="556">
        <f>+'P03 2024'!H16</f>
        <v>10</v>
      </c>
      <c r="I26" s="124">
        <f>+'P03 2024'!CY23</f>
        <v>10.1</v>
      </c>
      <c r="J26" s="240">
        <f ca="1">SUMIF(S$6:$AJ15,"ok",S26:AI26)</f>
        <v>0</v>
      </c>
      <c r="K26" s="419">
        <v>297791.98250000004</v>
      </c>
      <c r="L26" s="1625">
        <v>0</v>
      </c>
      <c r="M26" s="417">
        <f t="shared" si="2"/>
        <v>0</v>
      </c>
      <c r="N26" s="124">
        <f>+I26-L26</f>
        <v>10.1</v>
      </c>
      <c r="O26" s="745">
        <f t="shared" si="1"/>
        <v>1</v>
      </c>
      <c r="P26" s="244">
        <v>0</v>
      </c>
      <c r="Q26" s="386">
        <f>SUMIF($T$6:$AJ$6,"SI",T26:AJ26)</f>
        <v>0</v>
      </c>
      <c r="R26" s="1147" t="str">
        <f t="shared" si="3"/>
        <v>0.00%</v>
      </c>
      <c r="S26" s="1033">
        <v>0</v>
      </c>
      <c r="T26" s="1027">
        <v>0</v>
      </c>
      <c r="U26" s="1162">
        <v>0</v>
      </c>
      <c r="V26" s="1262">
        <v>0</v>
      </c>
      <c r="W26" s="410">
        <v>0</v>
      </c>
      <c r="X26" s="906">
        <v>0</v>
      </c>
      <c r="Y26" s="410">
        <v>0</v>
      </c>
      <c r="Z26" s="906">
        <v>0</v>
      </c>
      <c r="AA26" s="1469">
        <v>0</v>
      </c>
      <c r="AB26" s="906">
        <v>0</v>
      </c>
      <c r="AC26" s="1469">
        <v>0</v>
      </c>
      <c r="AD26" s="906">
        <v>0</v>
      </c>
      <c r="AE26" s="410">
        <v>0</v>
      </c>
      <c r="AF26" s="410">
        <v>0</v>
      </c>
      <c r="AG26" s="410">
        <v>0</v>
      </c>
      <c r="AH26" s="410">
        <v>0</v>
      </c>
      <c r="AI26" s="1043">
        <v>0</v>
      </c>
      <c r="AJ26" s="1043">
        <v>0</v>
      </c>
      <c r="AK26" s="273"/>
      <c r="AQ26" s="327"/>
      <c r="AR26" s="327"/>
      <c r="AS26" s="327"/>
    </row>
    <row r="27" spans="2:45" s="198" customFormat="1" ht="15" hidden="1" customHeight="1" x14ac:dyDescent="0.25">
      <c r="B27" s="221">
        <v>26</v>
      </c>
      <c r="C27" s="74" t="s">
        <v>2</v>
      </c>
      <c r="D27" s="80"/>
      <c r="E27" s="255"/>
      <c r="F27" s="257"/>
      <c r="G27" s="1151" t="s">
        <v>282</v>
      </c>
      <c r="H27" s="235">
        <f>+H28</f>
        <v>0</v>
      </c>
      <c r="I27" s="217">
        <f>+I28</f>
        <v>0</v>
      </c>
      <c r="J27" s="223">
        <f ca="1">SUMIF(S$6:$AJ14,"ok",S27:AI27)</f>
        <v>0</v>
      </c>
      <c r="K27" s="418" t="str">
        <f ca="1">IFERROR(J27/I27,"0,00%")</f>
        <v>0,00%</v>
      </c>
      <c r="L27" s="217">
        <f>++L28</f>
        <v>0</v>
      </c>
      <c r="M27" s="416">
        <f t="shared" si="2"/>
        <v>0</v>
      </c>
      <c r="N27" s="125">
        <f t="shared" ref="N27:N33" si="7">+I27-L27</f>
        <v>0</v>
      </c>
      <c r="O27" s="743">
        <f t="shared" si="1"/>
        <v>0</v>
      </c>
      <c r="P27" s="222">
        <f>+P28</f>
        <v>0</v>
      </c>
      <c r="Q27" s="223">
        <f ca="1">+Q28</f>
        <v>0</v>
      </c>
      <c r="R27" s="1146" t="str">
        <f t="shared" ca="1" si="3"/>
        <v>0.00%</v>
      </c>
      <c r="S27" s="1032">
        <f>+S28</f>
        <v>0</v>
      </c>
      <c r="T27" s="1025">
        <f>+T28</f>
        <v>0</v>
      </c>
      <c r="U27" s="1180">
        <v>0</v>
      </c>
      <c r="V27" s="1180">
        <v>0</v>
      </c>
      <c r="W27" s="1038">
        <v>0</v>
      </c>
      <c r="X27" s="1166">
        <v>0</v>
      </c>
      <c r="Y27" s="235">
        <v>0</v>
      </c>
      <c r="Z27" s="1360">
        <v>0</v>
      </c>
      <c r="AA27" s="224">
        <v>0</v>
      </c>
      <c r="AB27" s="1360">
        <v>0</v>
      </c>
      <c r="AC27" s="1468">
        <v>0</v>
      </c>
      <c r="AD27" s="1400">
        <f>+AD28</f>
        <v>0</v>
      </c>
      <c r="AE27" s="253">
        <f>+AE28</f>
        <v>0</v>
      </c>
      <c r="AF27" s="253">
        <v>0</v>
      </c>
      <c r="AG27" s="814">
        <v>0</v>
      </c>
      <c r="AH27" s="253">
        <v>0</v>
      </c>
      <c r="AI27" s="814">
        <v>0</v>
      </c>
      <c r="AJ27" s="814"/>
      <c r="AK27" s="198">
        <v>0</v>
      </c>
      <c r="AQ27" s="327"/>
      <c r="AR27" s="327"/>
      <c r="AS27" s="327"/>
    </row>
    <row r="28" spans="2:45" s="198" customFormat="1" ht="15" hidden="1" customHeight="1" x14ac:dyDescent="0.25">
      <c r="B28" s="254" t="s">
        <v>2</v>
      </c>
      <c r="C28" s="81">
        <v>1</v>
      </c>
      <c r="D28" s="82"/>
      <c r="E28" s="251"/>
      <c r="F28" s="320" t="s">
        <v>311</v>
      </c>
      <c r="G28" s="1152" t="s">
        <v>283</v>
      </c>
      <c r="H28" s="556">
        <v>0</v>
      </c>
      <c r="I28" s="240">
        <v>0</v>
      </c>
      <c r="J28" s="240">
        <f ca="1">SUMIF(S$6:$AJ$6,"ok",S28:AI28)</f>
        <v>0</v>
      </c>
      <c r="K28" s="419" t="str">
        <f ca="1">IFERROR(J28/I28,"0,00%")</f>
        <v>0,00%</v>
      </c>
      <c r="L28" s="124">
        <v>0</v>
      </c>
      <c r="M28" s="417">
        <f t="shared" si="2"/>
        <v>0</v>
      </c>
      <c r="N28" s="124">
        <f t="shared" si="7"/>
        <v>0</v>
      </c>
      <c r="O28" s="745">
        <f t="shared" si="1"/>
        <v>0</v>
      </c>
      <c r="P28" s="244">
        <v>0</v>
      </c>
      <c r="Q28" s="240">
        <f ca="1">SUMIF(Z$6:$AJ13,"SI",Z28:AJ28)</f>
        <v>0</v>
      </c>
      <c r="R28" s="1148" t="str">
        <f t="shared" ca="1" si="3"/>
        <v>0.00%</v>
      </c>
      <c r="S28" s="1034">
        <v>0</v>
      </c>
      <c r="T28" s="1027">
        <v>0</v>
      </c>
      <c r="U28" s="1162">
        <v>0</v>
      </c>
      <c r="V28" s="1261">
        <v>0</v>
      </c>
      <c r="W28" s="711">
        <v>0</v>
      </c>
      <c r="X28" s="1393">
        <v>0</v>
      </c>
      <c r="Y28" s="405">
        <v>0</v>
      </c>
      <c r="Z28" s="238">
        <v>0</v>
      </c>
      <c r="AA28" s="1427">
        <v>0</v>
      </c>
      <c r="AB28" s="238">
        <v>0</v>
      </c>
      <c r="AC28" s="1427">
        <v>0</v>
      </c>
      <c r="AD28" s="238">
        <v>0</v>
      </c>
      <c r="AE28" s="239">
        <v>0</v>
      </c>
      <c r="AF28" s="239">
        <v>0</v>
      </c>
      <c r="AG28" s="404">
        <v>0</v>
      </c>
      <c r="AH28" s="239">
        <v>0</v>
      </c>
      <c r="AI28" s="404">
        <v>0</v>
      </c>
      <c r="AJ28" s="404">
        <v>0</v>
      </c>
      <c r="AQ28" s="327"/>
      <c r="AR28" s="327"/>
      <c r="AS28" s="327"/>
    </row>
    <row r="29" spans="2:45" s="198" customFormat="1" ht="15" hidden="1" customHeight="1" x14ac:dyDescent="0.25">
      <c r="B29" s="256">
        <v>30</v>
      </c>
      <c r="C29" s="121"/>
      <c r="D29" s="1159"/>
      <c r="E29" s="257"/>
      <c r="F29" s="257"/>
      <c r="G29" s="1151" t="s">
        <v>624</v>
      </c>
      <c r="H29" s="1038">
        <f>+H30</f>
        <v>0</v>
      </c>
      <c r="I29" s="218">
        <f>+I30</f>
        <v>0</v>
      </c>
      <c r="J29" s="223">
        <f ca="1">SUMIF(S$6:$AJ15,"ok",S29:AI29)</f>
        <v>0</v>
      </c>
      <c r="K29" s="418" t="str">
        <f ca="1">IFERROR(J29/I29,"0,00%")</f>
        <v>0,00%</v>
      </c>
      <c r="L29" s="126">
        <f>+L30</f>
        <v>0</v>
      </c>
      <c r="M29" s="416">
        <f t="shared" si="2"/>
        <v>0</v>
      </c>
      <c r="N29" s="125">
        <f t="shared" si="7"/>
        <v>0</v>
      </c>
      <c r="O29" s="743">
        <f t="shared" si="1"/>
        <v>0</v>
      </c>
      <c r="P29" s="222">
        <f>+P30</f>
        <v>0</v>
      </c>
      <c r="Q29" s="223">
        <f>+Q30</f>
        <v>0</v>
      </c>
      <c r="R29" s="1146" t="str">
        <f t="shared" si="3"/>
        <v>0.00%</v>
      </c>
      <c r="S29" s="1032">
        <f>+S30</f>
        <v>0</v>
      </c>
      <c r="T29" s="1025">
        <f>+T30</f>
        <v>0</v>
      </c>
      <c r="U29" s="1163">
        <v>0</v>
      </c>
      <c r="V29" s="1180">
        <v>0</v>
      </c>
      <c r="W29" s="1038">
        <v>0</v>
      </c>
      <c r="X29" s="1187">
        <v>0</v>
      </c>
      <c r="Y29" s="220">
        <v>0</v>
      </c>
      <c r="Z29" s="1399">
        <v>0</v>
      </c>
      <c r="AA29" s="1541">
        <v>0</v>
      </c>
      <c r="AB29" s="1399">
        <v>0</v>
      </c>
      <c r="AC29" s="1616">
        <v>0</v>
      </c>
      <c r="AD29" s="1400">
        <f>+AD30</f>
        <v>0</v>
      </c>
      <c r="AE29" s="253">
        <f>+AE30</f>
        <v>0</v>
      </c>
      <c r="AF29" s="253">
        <v>0</v>
      </c>
      <c r="AG29" s="814">
        <v>0</v>
      </c>
      <c r="AH29" s="253">
        <v>0</v>
      </c>
      <c r="AI29" s="814">
        <v>0</v>
      </c>
      <c r="AJ29" s="814">
        <v>0</v>
      </c>
      <c r="AQ29" s="327"/>
      <c r="AR29" s="327"/>
      <c r="AS29" s="327"/>
    </row>
    <row r="30" spans="2:45" s="198" customFormat="1" ht="15" hidden="1" customHeight="1" x14ac:dyDescent="0.25">
      <c r="B30" s="254"/>
      <c r="C30" s="81">
        <v>10</v>
      </c>
      <c r="D30" s="82"/>
      <c r="E30" s="251"/>
      <c r="F30" s="570"/>
      <c r="G30" s="1152" t="s">
        <v>625</v>
      </c>
      <c r="H30" s="556">
        <v>0</v>
      </c>
      <c r="I30" s="240">
        <v>0</v>
      </c>
      <c r="J30" s="240">
        <f ca="1">SUMIF(S$6:$AJ16,"ok",S30:AI30)</f>
        <v>0</v>
      </c>
      <c r="K30" s="419" t="str">
        <f ca="1">IFERROR(J30/I30,"0,00%")</f>
        <v>0,00%</v>
      </c>
      <c r="L30" s="124">
        <v>0</v>
      </c>
      <c r="M30" s="417">
        <f t="shared" si="2"/>
        <v>0</v>
      </c>
      <c r="N30" s="124">
        <f t="shared" si="7"/>
        <v>0</v>
      </c>
      <c r="O30" s="745">
        <f t="shared" si="1"/>
        <v>0</v>
      </c>
      <c r="P30" s="244">
        <v>0</v>
      </c>
      <c r="Q30" s="240">
        <v>0</v>
      </c>
      <c r="R30" s="1148" t="str">
        <f t="shared" si="3"/>
        <v>0.00%</v>
      </c>
      <c r="S30" s="1034">
        <v>0</v>
      </c>
      <c r="T30" s="1027">
        <v>0</v>
      </c>
      <c r="U30" s="1162">
        <v>0</v>
      </c>
      <c r="V30" s="1261">
        <v>0</v>
      </c>
      <c r="W30" s="711">
        <v>0</v>
      </c>
      <c r="X30" s="1393">
        <v>0</v>
      </c>
      <c r="Y30" s="405">
        <v>0</v>
      </c>
      <c r="Z30" s="238">
        <v>0</v>
      </c>
      <c r="AA30" s="1427">
        <v>0</v>
      </c>
      <c r="AB30" s="238">
        <v>0</v>
      </c>
      <c r="AC30" s="1427">
        <v>0</v>
      </c>
      <c r="AD30" s="238">
        <v>0</v>
      </c>
      <c r="AE30" s="239">
        <v>0</v>
      </c>
      <c r="AF30" s="239">
        <v>0</v>
      </c>
      <c r="AG30" s="404">
        <v>0</v>
      </c>
      <c r="AH30" s="239">
        <v>0</v>
      </c>
      <c r="AI30" s="404">
        <v>0</v>
      </c>
      <c r="AJ30" s="404">
        <v>0</v>
      </c>
      <c r="AQ30" s="327"/>
      <c r="AR30" s="327"/>
      <c r="AS30" s="327"/>
    </row>
    <row r="31" spans="2:45" s="198" customFormat="1" ht="15" customHeight="1" x14ac:dyDescent="0.25">
      <c r="B31" s="221">
        <v>32</v>
      </c>
      <c r="C31" s="74"/>
      <c r="D31" s="80"/>
      <c r="E31" s="255"/>
      <c r="F31" s="257"/>
      <c r="G31" s="1151" t="s">
        <v>144</v>
      </c>
      <c r="H31" s="235">
        <f>+H32+H33</f>
        <v>7570484</v>
      </c>
      <c r="I31" s="217">
        <f>+I32+I33</f>
        <v>7570484</v>
      </c>
      <c r="J31" s="223">
        <f ca="1">SUMIF(S$6:$AJ17,"ok",S31:AI31)</f>
        <v>2771721.054</v>
      </c>
      <c r="K31" s="418">
        <f t="shared" ca="1" si="4"/>
        <v>0.36612204107425628</v>
      </c>
      <c r="L31" s="125">
        <f>+L32+L33</f>
        <v>4381701.2580000004</v>
      </c>
      <c r="M31" s="416">
        <f t="shared" si="2"/>
        <v>0.57878746695719852</v>
      </c>
      <c r="N31" s="125">
        <f t="shared" si="7"/>
        <v>3188782.7419999996</v>
      </c>
      <c r="O31" s="743">
        <f t="shared" si="1"/>
        <v>0.42121253304280143</v>
      </c>
      <c r="P31" s="222">
        <f>+P32</f>
        <v>5866312.7249999996</v>
      </c>
      <c r="Q31" s="223">
        <f>+Q32</f>
        <v>333602.19463499996</v>
      </c>
      <c r="R31" s="1146">
        <f t="shared" si="3"/>
        <v>5.6867441316811145E-2</v>
      </c>
      <c r="S31" s="1032">
        <f>+S32+S33</f>
        <v>0</v>
      </c>
      <c r="T31" s="1025">
        <f>+T32+T33</f>
        <v>0</v>
      </c>
      <c r="U31" s="1180">
        <f>+U32</f>
        <v>0</v>
      </c>
      <c r="V31" s="1180">
        <f>+V32</f>
        <v>333602.19463499996</v>
      </c>
      <c r="W31" s="1038">
        <v>0</v>
      </c>
      <c r="X31" s="1187">
        <v>0</v>
      </c>
      <c r="Y31" s="220">
        <v>0</v>
      </c>
      <c r="Z31" s="1400">
        <f>+Z32</f>
        <v>0</v>
      </c>
      <c r="AA31" s="253">
        <f>+AA32</f>
        <v>2771721.054</v>
      </c>
      <c r="AB31" s="1400">
        <v>0</v>
      </c>
      <c r="AC31" s="1617">
        <v>0</v>
      </c>
      <c r="AD31" s="1619">
        <f>+AD32+AD33</f>
        <v>0</v>
      </c>
      <c r="AE31" s="252">
        <f>+AE32+AE33</f>
        <v>0</v>
      </c>
      <c r="AF31" s="252">
        <f>+AF32</f>
        <v>2113574.0869999998</v>
      </c>
      <c r="AG31" s="814">
        <f>+AG32</f>
        <v>91715.053</v>
      </c>
      <c r="AH31" s="253">
        <v>0</v>
      </c>
      <c r="AI31" s="814">
        <f>+AI32</f>
        <v>1412592.9</v>
      </c>
      <c r="AJ31" s="814">
        <v>0</v>
      </c>
      <c r="AQ31" s="327"/>
      <c r="AR31" s="327"/>
      <c r="AS31" s="327"/>
    </row>
    <row r="32" spans="2:45" s="198" customFormat="1" ht="15" customHeight="1" x14ac:dyDescent="0.25">
      <c r="B32" s="254" t="s">
        <v>2</v>
      </c>
      <c r="C32" s="169"/>
      <c r="D32" s="1624" t="s">
        <v>1005</v>
      </c>
      <c r="E32" s="251"/>
      <c r="F32" s="320" t="s">
        <v>221</v>
      </c>
      <c r="G32" s="1152" t="s">
        <v>145</v>
      </c>
      <c r="H32" s="556">
        <f>+'P03 2024'!H17</f>
        <v>7570484</v>
      </c>
      <c r="I32" s="240">
        <f>+'P03 2024'!CY24</f>
        <v>7570484</v>
      </c>
      <c r="J32" s="240">
        <f ca="1">SUMIF(S$6:$AJ18,"ok",S32:AI32)</f>
        <v>2771721.054</v>
      </c>
      <c r="K32" s="557">
        <f t="shared" ca="1" si="4"/>
        <v>0.36612204107425628</v>
      </c>
      <c r="L32" s="1625">
        <f>+'P03 2024'!CZ25</f>
        <v>4381701.2580000004</v>
      </c>
      <c r="M32" s="558">
        <f t="shared" si="2"/>
        <v>0.57878746695719852</v>
      </c>
      <c r="N32" s="124">
        <f t="shared" si="7"/>
        <v>3188782.7419999996</v>
      </c>
      <c r="O32" s="744">
        <f t="shared" si="1"/>
        <v>0.42121253304280143</v>
      </c>
      <c r="P32" s="244">
        <f>+'P03 2023'!DF22</f>
        <v>5866312.7249999996</v>
      </c>
      <c r="Q32" s="386">
        <f>SUMIF($T$6:$AJ$6,"SI",T32:AJ32)</f>
        <v>333602.19463499996</v>
      </c>
      <c r="R32" s="1147">
        <f t="shared" si="3"/>
        <v>5.6867441316811145E-2</v>
      </c>
      <c r="S32" s="1033">
        <v>0</v>
      </c>
      <c r="T32" s="1027">
        <v>0</v>
      </c>
      <c r="U32" s="1162">
        <v>0</v>
      </c>
      <c r="V32" s="1261">
        <f>+'P03 2023'!W10</f>
        <v>333602.19463499996</v>
      </c>
      <c r="W32" s="711">
        <v>0</v>
      </c>
      <c r="X32" s="1393">
        <v>0</v>
      </c>
      <c r="Y32" s="405">
        <v>0</v>
      </c>
      <c r="Z32" s="1393">
        <v>0</v>
      </c>
      <c r="AA32" s="1626">
        <f>+'P03 2024'!BW7</f>
        <v>2771721.054</v>
      </c>
      <c r="AB32" s="238">
        <v>0</v>
      </c>
      <c r="AC32" s="1427">
        <v>0</v>
      </c>
      <c r="AD32" s="238">
        <v>0</v>
      </c>
      <c r="AE32" s="1634">
        <v>0</v>
      </c>
      <c r="AF32" s="1634">
        <f>+'P03 2023'!EI6</f>
        <v>2113574.0869999998</v>
      </c>
      <c r="AG32" s="1635">
        <f>+'P03 2023'!FB6</f>
        <v>91715.053</v>
      </c>
      <c r="AH32" s="239">
        <v>0</v>
      </c>
      <c r="AI32" s="404">
        <f>+'P03 2023'!GN8</f>
        <v>1412592.9</v>
      </c>
      <c r="AJ32" s="404">
        <v>0</v>
      </c>
      <c r="AK32" s="273"/>
      <c r="AQ32" s="327"/>
      <c r="AR32" s="327"/>
      <c r="AS32" s="327"/>
    </row>
    <row r="33" spans="1:45" s="198" customFormat="1" hidden="1" x14ac:dyDescent="0.25">
      <c r="B33" s="254"/>
      <c r="C33" s="81"/>
      <c r="D33" s="82"/>
      <c r="E33" s="251"/>
      <c r="F33" s="320" t="s">
        <v>733</v>
      </c>
      <c r="G33" s="1152" t="s">
        <v>623</v>
      </c>
      <c r="H33" s="556">
        <v>0</v>
      </c>
      <c r="I33" s="240">
        <v>0</v>
      </c>
      <c r="J33" s="240">
        <f ca="1">SUMIF(S$6:$AJ19,"ok",S33:AI33)</f>
        <v>0</v>
      </c>
      <c r="K33" s="557" t="str">
        <f ca="1">IFERROR(J33/I33,"0,00%")</f>
        <v>0,00%</v>
      </c>
      <c r="L33" s="1636">
        <v>0</v>
      </c>
      <c r="M33" s="558">
        <f t="shared" si="2"/>
        <v>0</v>
      </c>
      <c r="N33" s="124">
        <f t="shared" si="7"/>
        <v>0</v>
      </c>
      <c r="O33" s="744">
        <f t="shared" si="1"/>
        <v>0</v>
      </c>
      <c r="P33" s="244">
        <v>0</v>
      </c>
      <c r="Q33" s="386">
        <f>SUMIF($T$6:$AJ$6,"SI",T33:AJ33)</f>
        <v>0</v>
      </c>
      <c r="R33" s="1147" t="str">
        <f t="shared" si="3"/>
        <v>0.00%</v>
      </c>
      <c r="S33" s="1033">
        <v>0</v>
      </c>
      <c r="T33" s="1027">
        <v>0</v>
      </c>
      <c r="U33" s="1162">
        <v>0</v>
      </c>
      <c r="V33" s="1261">
        <v>0</v>
      </c>
      <c r="W33" s="711">
        <v>0</v>
      </c>
      <c r="X33" s="1393">
        <v>0</v>
      </c>
      <c r="Y33" s="405">
        <v>0</v>
      </c>
      <c r="Z33" s="1393">
        <v>0</v>
      </c>
      <c r="AA33" s="1626">
        <v>0</v>
      </c>
      <c r="AB33" s="238">
        <v>0</v>
      </c>
      <c r="AC33" s="1427">
        <v>0</v>
      </c>
      <c r="AD33" s="238">
        <v>0</v>
      </c>
      <c r="AE33" s="1634">
        <v>0</v>
      </c>
      <c r="AF33" s="1634">
        <v>0</v>
      </c>
      <c r="AG33" s="404">
        <v>0</v>
      </c>
      <c r="AH33" s="239">
        <v>0</v>
      </c>
      <c r="AI33" s="404">
        <v>0</v>
      </c>
      <c r="AJ33" s="404">
        <v>0</v>
      </c>
      <c r="AQ33" s="327"/>
      <c r="AR33" s="327"/>
      <c r="AS33" s="327"/>
    </row>
    <row r="34" spans="1:45" s="198" customFormat="1" ht="15" customHeight="1" x14ac:dyDescent="0.25">
      <c r="B34" s="221" t="s">
        <v>4</v>
      </c>
      <c r="C34" s="74" t="s">
        <v>2</v>
      </c>
      <c r="D34" s="80"/>
      <c r="E34" s="255"/>
      <c r="F34" s="257"/>
      <c r="G34" s="1151" t="s">
        <v>149</v>
      </c>
      <c r="H34" s="235">
        <f>+H35+H38</f>
        <v>191800298.99900001</v>
      </c>
      <c r="I34" s="217">
        <f>+I35+I38</f>
        <v>195360371</v>
      </c>
      <c r="J34" s="217">
        <f ca="1">SUMIF(S$6:$AJ20,"ok",S34:AI34)</f>
        <v>65263771.780000001</v>
      </c>
      <c r="K34" s="418">
        <f t="shared" ca="1" si="4"/>
        <v>0.33406863145238397</v>
      </c>
      <c r="L34" s="217">
        <f>+L35+L38</f>
        <v>69385995.085000008</v>
      </c>
      <c r="M34" s="416">
        <f t="shared" si="2"/>
        <v>0.35516924302421604</v>
      </c>
      <c r="N34" s="125">
        <f>+I34-L34</f>
        <v>125974375.91499999</v>
      </c>
      <c r="O34" s="743">
        <f t="shared" si="1"/>
        <v>0.64483075697578396</v>
      </c>
      <c r="P34" s="222">
        <f>+P38+P35</f>
        <v>297122956.19999999</v>
      </c>
      <c r="Q34" s="223">
        <f>+Q38+Q35</f>
        <v>57425480.188829996</v>
      </c>
      <c r="R34" s="1146">
        <f t="shared" si="3"/>
        <v>0.1932717718053924</v>
      </c>
      <c r="S34" s="1032">
        <f t="shared" ref="S34:Z34" si="8">+S35+S38</f>
        <v>7455942.4610000001</v>
      </c>
      <c r="T34" s="1025">
        <f t="shared" si="8"/>
        <v>5484787.622955</v>
      </c>
      <c r="U34" s="1180">
        <f t="shared" si="8"/>
        <v>16398935.901999999</v>
      </c>
      <c r="V34" s="1180">
        <f t="shared" si="8"/>
        <v>10919014.748640001</v>
      </c>
      <c r="W34" s="235">
        <f t="shared" si="8"/>
        <v>5743809.1340000005</v>
      </c>
      <c r="X34" s="1166">
        <f t="shared" si="8"/>
        <v>7577528.0116050001</v>
      </c>
      <c r="Y34" s="1408">
        <f t="shared" si="8"/>
        <v>15515775.522000002</v>
      </c>
      <c r="Z34" s="1401">
        <f t="shared" si="8"/>
        <v>8701700.4983249996</v>
      </c>
      <c r="AA34" s="253">
        <f>+AA38+AA35</f>
        <v>11228359.743000001</v>
      </c>
      <c r="AB34" s="1400">
        <f>+AB38+AB35</f>
        <v>9734319.3814649992</v>
      </c>
      <c r="AC34" s="1656">
        <f>+AC38+AC35</f>
        <v>8920949.0179999992</v>
      </c>
      <c r="AD34" s="1400">
        <f>+AD38+AD35</f>
        <v>15008129.92584</v>
      </c>
      <c r="AE34" s="253">
        <f>+AE38</f>
        <v>45326530.853999995</v>
      </c>
      <c r="AF34" s="253">
        <f>+AF38</f>
        <v>26256681.021999996</v>
      </c>
      <c r="AG34" s="814">
        <f>+AG38</f>
        <v>16151355.765000001</v>
      </c>
      <c r="AH34" s="253">
        <f>+AH35+AH38</f>
        <v>28754372.269000001</v>
      </c>
      <c r="AI34" s="814">
        <f>+AI38+AI35</f>
        <v>44480895.247999996</v>
      </c>
      <c r="AJ34" s="814">
        <f>+AJ35+AJ38</f>
        <v>53730676.989</v>
      </c>
      <c r="AQ34" s="327"/>
      <c r="AR34" s="327"/>
      <c r="AS34" s="327"/>
    </row>
    <row r="35" spans="1:45" s="198" customFormat="1" ht="15" hidden="1" customHeight="1" x14ac:dyDescent="0.25">
      <c r="B35" s="221"/>
      <c r="C35" s="74" t="s">
        <v>425</v>
      </c>
      <c r="D35" s="80"/>
      <c r="E35" s="255"/>
      <c r="F35" s="257"/>
      <c r="G35" s="1151" t="s">
        <v>86</v>
      </c>
      <c r="H35" s="235">
        <f>+H36+H37</f>
        <v>0</v>
      </c>
      <c r="I35" s="217">
        <f>+I36+I37</f>
        <v>0</v>
      </c>
      <c r="J35" s="217">
        <f ca="1">SUMIF(S$6:$AJ21,"ok",S35:AI35)</f>
        <v>0</v>
      </c>
      <c r="K35" s="418" t="str">
        <f ca="1">IFERROR(J35/I35,"0,00%")</f>
        <v>0,00%</v>
      </c>
      <c r="L35" s="217">
        <f>+L36+L37</f>
        <v>0</v>
      </c>
      <c r="M35" s="416">
        <f t="shared" si="2"/>
        <v>0</v>
      </c>
      <c r="N35" s="125">
        <f>+I35-L35</f>
        <v>0</v>
      </c>
      <c r="O35" s="743">
        <f t="shared" si="1"/>
        <v>0</v>
      </c>
      <c r="P35" s="222">
        <v>0</v>
      </c>
      <c r="Q35" s="223">
        <f>+Q37+Q36</f>
        <v>0</v>
      </c>
      <c r="R35" s="1146" t="str">
        <f t="shared" si="3"/>
        <v>0.00%</v>
      </c>
      <c r="S35" s="1032">
        <f>SUM(S36:S37)</f>
        <v>0</v>
      </c>
      <c r="T35" s="1025">
        <f>SUM(T36:T37)</f>
        <v>0</v>
      </c>
      <c r="U35" s="1180">
        <f>+U36+U37</f>
        <v>0</v>
      </c>
      <c r="V35" s="1180">
        <f>+V36+V37</f>
        <v>0</v>
      </c>
      <c r="W35" s="220">
        <v>0</v>
      </c>
      <c r="X35" s="1187">
        <v>0</v>
      </c>
      <c r="Y35" s="220">
        <v>0</v>
      </c>
      <c r="Z35" s="1166">
        <v>0</v>
      </c>
      <c r="AA35" s="1425">
        <v>0</v>
      </c>
      <c r="AB35" s="1360">
        <v>0</v>
      </c>
      <c r="AC35" s="1468">
        <v>0</v>
      </c>
      <c r="AD35" s="1400">
        <v>0</v>
      </c>
      <c r="AE35" s="253">
        <v>0</v>
      </c>
      <c r="AF35" s="253">
        <v>0</v>
      </c>
      <c r="AG35" s="814">
        <v>0</v>
      </c>
      <c r="AH35" s="253">
        <v>0</v>
      </c>
      <c r="AI35" s="814">
        <f>+AI37</f>
        <v>0</v>
      </c>
      <c r="AJ35" s="814">
        <f>+AJ36</f>
        <v>0</v>
      </c>
      <c r="AQ35" s="327"/>
      <c r="AR35" s="327"/>
      <c r="AS35" s="327"/>
    </row>
    <row r="36" spans="1:45" s="198" customFormat="1" ht="15" hidden="1" customHeight="1" x14ac:dyDescent="0.25">
      <c r="B36" s="382"/>
      <c r="C36" s="169"/>
      <c r="D36" s="265"/>
      <c r="E36" s="251"/>
      <c r="F36" s="542" t="s">
        <v>799</v>
      </c>
      <c r="G36" s="1152" t="s">
        <v>487</v>
      </c>
      <c r="H36" s="555">
        <v>0</v>
      </c>
      <c r="I36" s="240">
        <v>0</v>
      </c>
      <c r="J36" s="386">
        <f ca="1">SUMIF(S$6:$AJ22,"ok",S36:AI36)</f>
        <v>0</v>
      </c>
      <c r="K36" s="557" t="str">
        <f ca="1">IFERROR(J36/I36,"0,00%")</f>
        <v>0,00%</v>
      </c>
      <c r="L36" s="370">
        <v>0</v>
      </c>
      <c r="M36" s="558">
        <f t="shared" si="2"/>
        <v>0</v>
      </c>
      <c r="N36" s="124">
        <f>+I36-L36</f>
        <v>0</v>
      </c>
      <c r="O36" s="744">
        <f t="shared" si="1"/>
        <v>0</v>
      </c>
      <c r="P36" s="244">
        <v>0</v>
      </c>
      <c r="Q36" s="371">
        <f>SUMIF($T$6:$AJ$6,"SI",T36:AJ36)</f>
        <v>0</v>
      </c>
      <c r="R36" s="1147" t="str">
        <f t="shared" si="3"/>
        <v>0.00%</v>
      </c>
      <c r="S36" s="1033">
        <v>0</v>
      </c>
      <c r="T36" s="1027">
        <v>0</v>
      </c>
      <c r="U36" s="1162">
        <v>0</v>
      </c>
      <c r="V36" s="1261">
        <v>0</v>
      </c>
      <c r="W36" s="711">
        <v>0</v>
      </c>
      <c r="X36" s="1393">
        <v>0</v>
      </c>
      <c r="Y36" s="405">
        <v>0</v>
      </c>
      <c r="Z36" s="1168">
        <v>0</v>
      </c>
      <c r="AA36" s="1426">
        <v>0</v>
      </c>
      <c r="AB36" s="668">
        <v>0</v>
      </c>
      <c r="AC36" s="1200">
        <v>0</v>
      </c>
      <c r="AD36" s="1620">
        <v>0</v>
      </c>
      <c r="AE36" s="383">
        <v>0</v>
      </c>
      <c r="AF36" s="383">
        <v>0</v>
      </c>
      <c r="AG36" s="815">
        <v>0</v>
      </c>
      <c r="AH36" s="383">
        <v>0</v>
      </c>
      <c r="AI36" s="815">
        <v>0</v>
      </c>
      <c r="AJ36" s="404">
        <v>0</v>
      </c>
      <c r="AQ36" s="327"/>
      <c r="AR36" s="327"/>
      <c r="AS36" s="327"/>
    </row>
    <row r="37" spans="1:45" s="373" customFormat="1" ht="15" hidden="1" customHeight="1" x14ac:dyDescent="0.25">
      <c r="B37" s="367"/>
      <c r="C37" s="368"/>
      <c r="D37" s="1160"/>
      <c r="E37" s="369"/>
      <c r="F37" s="542" t="s">
        <v>798</v>
      </c>
      <c r="G37" s="1152" t="s">
        <v>650</v>
      </c>
      <c r="H37" s="555">
        <v>0</v>
      </c>
      <c r="I37" s="240">
        <v>0</v>
      </c>
      <c r="J37" s="386">
        <f ca="1">SUMIF(S$6:$AJ24,"ok",S37:AI37)</f>
        <v>0</v>
      </c>
      <c r="K37" s="557" t="str">
        <f ca="1">IFERROR(J37/I37,"0,00%")</f>
        <v>0,00%</v>
      </c>
      <c r="L37" s="370">
        <v>0</v>
      </c>
      <c r="M37" s="558">
        <f t="shared" si="2"/>
        <v>0</v>
      </c>
      <c r="N37" s="124">
        <f>+I37-L37</f>
        <v>0</v>
      </c>
      <c r="O37" s="744">
        <f t="shared" si="1"/>
        <v>0</v>
      </c>
      <c r="P37" s="244">
        <v>0</v>
      </c>
      <c r="Q37" s="371">
        <f>SUMIF($T$6:$AJ$6,"SI",T37:AJ37)</f>
        <v>0</v>
      </c>
      <c r="R37" s="1147" t="str">
        <f>IFERROR(Q37/P37,"0.00%")</f>
        <v>0.00%</v>
      </c>
      <c r="S37" s="1033">
        <v>0</v>
      </c>
      <c r="T37" s="1027">
        <v>0</v>
      </c>
      <c r="U37" s="1162">
        <v>0</v>
      </c>
      <c r="V37" s="1263">
        <v>0</v>
      </c>
      <c r="W37" s="1267">
        <v>0</v>
      </c>
      <c r="X37" s="1394">
        <v>0</v>
      </c>
      <c r="Y37" s="1396">
        <v>0</v>
      </c>
      <c r="Z37" s="1402">
        <v>0</v>
      </c>
      <c r="AA37" s="1470">
        <v>0</v>
      </c>
      <c r="AB37" s="1402">
        <v>0</v>
      </c>
      <c r="AC37" s="1470">
        <v>0</v>
      </c>
      <c r="AD37" s="1621">
        <v>0</v>
      </c>
      <c r="AE37" s="372">
        <v>0</v>
      </c>
      <c r="AF37" s="372">
        <v>0</v>
      </c>
      <c r="AG37" s="816">
        <v>0</v>
      </c>
      <c r="AH37" s="372">
        <v>0</v>
      </c>
      <c r="AI37" s="816">
        <v>0</v>
      </c>
      <c r="AJ37" s="816">
        <v>0</v>
      </c>
      <c r="AK37" s="198"/>
      <c r="AL37" s="198"/>
      <c r="AM37" s="198"/>
      <c r="AN37" s="198"/>
      <c r="AO37" s="198"/>
      <c r="AP37" s="198"/>
      <c r="AQ37" s="327"/>
      <c r="AR37" s="327"/>
      <c r="AS37" s="327"/>
    </row>
    <row r="38" spans="1:45" s="198" customFormat="1" ht="15" customHeight="1" x14ac:dyDescent="0.25">
      <c r="B38" s="221"/>
      <c r="C38" s="74">
        <v>3</v>
      </c>
      <c r="D38" s="80"/>
      <c r="E38" s="255"/>
      <c r="F38" s="257"/>
      <c r="G38" s="1151" t="s">
        <v>209</v>
      </c>
      <c r="H38" s="235">
        <f>+H39+H44+H51+H52+H53+H54</f>
        <v>191800298.99900001</v>
      </c>
      <c r="I38" s="217">
        <f>+I39+I44+I51+I52+I53+I54</f>
        <v>195360371</v>
      </c>
      <c r="J38" s="217">
        <f ca="1">+J52+J53++J39+J44+J51+J54</f>
        <v>65263771.780000001</v>
      </c>
      <c r="K38" s="418">
        <f t="shared" ca="1" si="4"/>
        <v>0.33406863145238397</v>
      </c>
      <c r="L38" s="217">
        <f>+L39+L44+L51+L52+L53+L54</f>
        <v>69385995.085000008</v>
      </c>
      <c r="M38" s="416">
        <f t="shared" si="2"/>
        <v>0.35516924302421604</v>
      </c>
      <c r="N38" s="217">
        <f>+N52+N53++N39+N44+N51+N54</f>
        <v>125974375.91499999</v>
      </c>
      <c r="O38" s="743">
        <f t="shared" si="1"/>
        <v>0.64483075697578396</v>
      </c>
      <c r="P38" s="222">
        <f>+P52+P53++P39+P44+P51+P54</f>
        <v>297122956.19999999</v>
      </c>
      <c r="Q38" s="223">
        <f>+Q52+Q53++Q39+Q44+Q51</f>
        <v>57425480.188829996</v>
      </c>
      <c r="R38" s="1146">
        <f t="shared" si="3"/>
        <v>0.1932717718053924</v>
      </c>
      <c r="S38" s="561">
        <f>+S52+S53++S39+S44+S51</f>
        <v>7455942.4610000001</v>
      </c>
      <c r="T38" s="1028">
        <f>+T52+T53++T39+T44+T51</f>
        <v>5484787.622955</v>
      </c>
      <c r="U38" s="1178">
        <f>+U39+U44+U51+U52+U53+U55</f>
        <v>16398935.901999999</v>
      </c>
      <c r="V38" s="1178">
        <f>+V39+V44+V51+V52+V53+V55</f>
        <v>10919014.748640001</v>
      </c>
      <c r="W38" s="235">
        <f>+W39+W44+W51+W52+W53+W54</f>
        <v>5743809.1340000005</v>
      </c>
      <c r="X38" s="1166">
        <f t="shared" ref="X38:AE38" si="9">+X39+X44+X51+X52+X53+X54</f>
        <v>7577528.0116050001</v>
      </c>
      <c r="Y38" s="1178">
        <f t="shared" si="9"/>
        <v>15515775.522000002</v>
      </c>
      <c r="Z38" s="1166">
        <f t="shared" si="9"/>
        <v>8701700.4983249996</v>
      </c>
      <c r="AA38" s="235">
        <f t="shared" si="9"/>
        <v>11228359.743000001</v>
      </c>
      <c r="AB38" s="1166">
        <f t="shared" si="9"/>
        <v>9734319.3814649992</v>
      </c>
      <c r="AC38" s="1178">
        <f t="shared" si="9"/>
        <v>8920949.0179999992</v>
      </c>
      <c r="AD38" s="1166">
        <f t="shared" si="9"/>
        <v>15008129.92584</v>
      </c>
      <c r="AE38" s="235">
        <f t="shared" si="9"/>
        <v>45326530.853999995</v>
      </c>
      <c r="AF38" s="235">
        <f>+AF52+AF53++AF39+AF44+AF51</f>
        <v>26256681.021999996</v>
      </c>
      <c r="AG38" s="242">
        <f>+AG52+AG53++AG39+AG44+AG51</f>
        <v>16151355.765000001</v>
      </c>
      <c r="AH38" s="235">
        <f>+AH52+AH53++AH39+AH44+AH51</f>
        <v>28754372.269000001</v>
      </c>
      <c r="AI38" s="242">
        <f>+AI52+AI53++AI39+AI44+AI51</f>
        <v>44480895.247999996</v>
      </c>
      <c r="AJ38" s="242">
        <f>+AJ52+AJ53++AJ39+AJ44+AJ51</f>
        <v>53730676.989</v>
      </c>
      <c r="AQ38" s="327"/>
      <c r="AR38" s="327"/>
      <c r="AS38" s="327"/>
    </row>
    <row r="39" spans="1:45" s="198" customFormat="1" ht="15" customHeight="1" x14ac:dyDescent="0.25">
      <c r="A39" s="602"/>
      <c r="B39" s="592"/>
      <c r="C39" s="714"/>
      <c r="D39" s="1161">
        <v>5</v>
      </c>
      <c r="E39" s="571"/>
      <c r="F39" s="570" t="s">
        <v>941</v>
      </c>
      <c r="G39" s="1472" t="s">
        <v>845</v>
      </c>
      <c r="H39" s="1245">
        <f>SUM(H40:H43)</f>
        <v>94992333</v>
      </c>
      <c r="I39" s="1041">
        <f>SUM(I40:I43)</f>
        <v>97961427</v>
      </c>
      <c r="J39" s="1041">
        <f ca="1">SUMIF(S$6:$AJ$6,"ok",S39:AI39)</f>
        <v>46914612.259000003</v>
      </c>
      <c r="K39" s="1476">
        <f t="shared" ca="1" si="4"/>
        <v>0.47890903282778846</v>
      </c>
      <c r="L39" s="1041">
        <f>SUM(L40:L43)</f>
        <v>48452365.77700001</v>
      </c>
      <c r="M39" s="1473">
        <f t="shared" si="2"/>
        <v>0.49460657384053835</v>
      </c>
      <c r="N39" s="1474">
        <f>+I39-L39</f>
        <v>49509061.22299999</v>
      </c>
      <c r="O39" s="1475">
        <f t="shared" si="1"/>
        <v>0.50539342615946159</v>
      </c>
      <c r="P39" s="1647">
        <f t="shared" ref="P39:AJ39" si="10">SUM(P40:P43)</f>
        <v>160711982.72999999</v>
      </c>
      <c r="Q39" s="1638">
        <f t="shared" si="10"/>
        <v>33424092.205290001</v>
      </c>
      <c r="R39" s="1246">
        <f t="shared" si="3"/>
        <v>0.20797510949412704</v>
      </c>
      <c r="S39" s="1252">
        <f t="shared" si="10"/>
        <v>7218525.8700000001</v>
      </c>
      <c r="T39" s="1253">
        <f t="shared" si="10"/>
        <v>5301224.0656650001</v>
      </c>
      <c r="U39" s="1254">
        <f>SUM(U40:U43)</f>
        <v>15164780.949999999</v>
      </c>
      <c r="V39" s="1254">
        <f>SUM(V40:V43)</f>
        <v>3925912.1388749997</v>
      </c>
      <c r="W39" s="1245">
        <f>SUM(W40:W43)</f>
        <v>2577763.2140000002</v>
      </c>
      <c r="X39" s="1655">
        <f>SUM(X40:X43)</f>
        <v>3569582.97126</v>
      </c>
      <c r="Y39" s="1254">
        <f t="shared" si="10"/>
        <v>11938008.580000002</v>
      </c>
      <c r="Z39" s="1655">
        <f t="shared" si="10"/>
        <v>4689632.5510050002</v>
      </c>
      <c r="AA39" s="1245">
        <f t="shared" si="10"/>
        <v>6176585.8080000002</v>
      </c>
      <c r="AB39" s="1655">
        <f t="shared" si="10"/>
        <v>5481780.2896949993</v>
      </c>
      <c r="AC39" s="1181">
        <f t="shared" si="10"/>
        <v>3838947.8369999998</v>
      </c>
      <c r="AD39" s="1168">
        <f t="shared" si="10"/>
        <v>10455960.188789999</v>
      </c>
      <c r="AE39" s="556">
        <f t="shared" si="10"/>
        <v>21174083.484000001</v>
      </c>
      <c r="AF39" s="556">
        <f>SUM(AF40:AF43)</f>
        <v>15469480.304999998</v>
      </c>
      <c r="AG39" s="712">
        <f t="shared" si="10"/>
        <v>8367340.3590000002</v>
      </c>
      <c r="AH39" s="556">
        <f t="shared" si="10"/>
        <v>15166447.723000001</v>
      </c>
      <c r="AI39" s="712">
        <f t="shared" si="10"/>
        <v>31993568.430999998</v>
      </c>
      <c r="AJ39" s="712">
        <f t="shared" si="10"/>
        <v>23324521.554000001</v>
      </c>
      <c r="AQ39" s="327"/>
      <c r="AR39" s="327"/>
      <c r="AS39" s="327"/>
    </row>
    <row r="40" spans="1:45" s="198" customFormat="1" ht="15" hidden="1" customHeight="1" x14ac:dyDescent="0.25">
      <c r="B40" s="254"/>
      <c r="C40" s="81"/>
      <c r="D40" s="82"/>
      <c r="E40" s="1624">
        <v>1</v>
      </c>
      <c r="F40" s="320" t="s">
        <v>847</v>
      </c>
      <c r="G40" s="1152" t="s">
        <v>630</v>
      </c>
      <c r="H40" s="556">
        <f>+'P03 2024'!H18</f>
        <v>43586656.5</v>
      </c>
      <c r="I40" s="240">
        <f>+'P03 2024'!CY26</f>
        <v>33586656.5</v>
      </c>
      <c r="J40" s="240">
        <f ca="1">SUMIF(S$6:$AJ$6,"ok",S40:AI40)</f>
        <v>737067.74399999995</v>
      </c>
      <c r="K40" s="557">
        <f t="shared" ca="1" si="4"/>
        <v>2.1945255074734812E-2</v>
      </c>
      <c r="L40" s="1625">
        <f>+'P03 2024'!CZ27</f>
        <v>737067.74399999995</v>
      </c>
      <c r="M40" s="558">
        <f t="shared" si="2"/>
        <v>2.1945255074734812E-2</v>
      </c>
      <c r="N40" s="124">
        <f t="shared" ref="N40:N54" si="11">+I40-L40</f>
        <v>32849588.756000001</v>
      </c>
      <c r="O40" s="1475">
        <f t="shared" si="1"/>
        <v>0.97805474492526523</v>
      </c>
      <c r="P40" s="1647">
        <f>+'P03 2023'!DF24</f>
        <v>43586656.919999994</v>
      </c>
      <c r="Q40" s="1638">
        <f>SUMIF($T$6:$AJ$6,"SI",T40:AJ40)</f>
        <v>894311.03929499991</v>
      </c>
      <c r="R40" s="1246">
        <f t="shared" si="3"/>
        <v>2.0518000289318817E-2</v>
      </c>
      <c r="S40" s="1247">
        <v>0</v>
      </c>
      <c r="T40" s="1248">
        <v>0</v>
      </c>
      <c r="U40" s="1249">
        <v>0</v>
      </c>
      <c r="V40" s="1264">
        <v>0</v>
      </c>
      <c r="W40" s="1268">
        <f>+'P03 2024'!AK7</f>
        <v>9999.9580000000005</v>
      </c>
      <c r="X40" s="1643">
        <v>0</v>
      </c>
      <c r="Y40" s="1642">
        <f>+'P03 2024'!BD6</f>
        <v>125929.73</v>
      </c>
      <c r="Z40" s="1653">
        <v>0</v>
      </c>
      <c r="AA40" s="1654">
        <f>+'P03 2024'!BW8</f>
        <v>335487.72100000002</v>
      </c>
      <c r="AB40" s="1653">
        <f>+'P03 2023'!CB11</f>
        <v>421742.57624999998</v>
      </c>
      <c r="AC40" s="1654">
        <f>+'P03 2024'!CP9</f>
        <v>265650.33500000002</v>
      </c>
      <c r="AD40" s="238">
        <f>+'P03 2023'!CV6</f>
        <v>472568.46304499992</v>
      </c>
      <c r="AE40" s="239">
        <f>+'P03 2023'!DQ7</f>
        <v>1137339.855</v>
      </c>
      <c r="AF40" s="239">
        <f>+'P03 2023'!EI7</f>
        <v>4984719.7989999996</v>
      </c>
      <c r="AG40" s="404">
        <f>+'P03 2023'!FB7</f>
        <v>1010726.339</v>
      </c>
      <c r="AH40" s="239">
        <f>+'P03 2023'!FU7</f>
        <v>2443916.9130000002</v>
      </c>
      <c r="AI40" s="404">
        <f>+'P03 2023'!GN9</f>
        <v>11827131.216</v>
      </c>
      <c r="AJ40" s="404">
        <f>+'P03 2023'!HH10</f>
        <v>8862980.3900000006</v>
      </c>
      <c r="AQ40" s="327"/>
      <c r="AR40" s="327"/>
      <c r="AS40" s="327"/>
    </row>
    <row r="41" spans="1:45" s="198" customFormat="1" ht="15" hidden="1" customHeight="1" x14ac:dyDescent="0.25">
      <c r="B41" s="254"/>
      <c r="C41" s="81"/>
      <c r="D41" s="82"/>
      <c r="E41" s="1624">
        <v>2</v>
      </c>
      <c r="F41" s="320" t="s">
        <v>848</v>
      </c>
      <c r="G41" s="1152" t="s">
        <v>631</v>
      </c>
      <c r="H41" s="556">
        <f>+'P03 2024'!H19</f>
        <v>31528885.5</v>
      </c>
      <c r="I41" s="240">
        <f>+'P03 2024'!CY28</f>
        <v>45632329.001999997</v>
      </c>
      <c r="J41" s="240">
        <f ca="1">SUMIF(S$6:$AJ$6,"ok",S41:AI41)</f>
        <v>35396185.044</v>
      </c>
      <c r="K41" s="557">
        <f t="shared" ca="1" si="4"/>
        <v>0.77568219326365384</v>
      </c>
      <c r="L41" s="1625">
        <f>+'P03 2024'!CZ29</f>
        <v>36703599.818000004</v>
      </c>
      <c r="M41" s="558">
        <f t="shared" si="2"/>
        <v>0.80433325716053938</v>
      </c>
      <c r="N41" s="124">
        <f t="shared" si="11"/>
        <v>8928729.1839999929</v>
      </c>
      <c r="O41" s="1475">
        <f t="shared" si="1"/>
        <v>0.19566674283946059</v>
      </c>
      <c r="P41" s="1647">
        <f>+'P03 2023'!DF26</f>
        <v>92654545.5</v>
      </c>
      <c r="Q41" s="1638">
        <f>SUMIF($T$6:$AJ$6,"SI",T41:AJ41)</f>
        <v>15655274.657189999</v>
      </c>
      <c r="R41" s="1246">
        <f t="shared" si="3"/>
        <v>0.16896391399588701</v>
      </c>
      <c r="S41" s="1247">
        <f>+'P03 2024'!J20</f>
        <v>1941934.8589999999</v>
      </c>
      <c r="T41" s="1250">
        <f>+'P03 2023'!K19</f>
        <v>355869.35748000001</v>
      </c>
      <c r="U41" s="1251">
        <f>+'P03 2024'!R6</f>
        <v>15164780.949999999</v>
      </c>
      <c r="V41" s="1264">
        <f>+'P03 2023'!W11</f>
        <v>3278060.2789649996</v>
      </c>
      <c r="W41" s="1268">
        <f>+'P03 2024'!AK8</f>
        <v>2493326.736</v>
      </c>
      <c r="X41" s="1643">
        <f>+'P03 2023'!AO9</f>
        <v>2682240.9605999999</v>
      </c>
      <c r="Y41" s="1642">
        <f>+'P03 2024'!BD7</f>
        <v>6815555.0870000003</v>
      </c>
      <c r="Z41" s="1653">
        <f>+'P03 2023'!BI8</f>
        <v>2118497.7909149998</v>
      </c>
      <c r="AA41" s="1654">
        <f>+'P03 2024'!BW9</f>
        <v>5407289.9100000001</v>
      </c>
      <c r="AB41" s="1653">
        <f>+'P03 2023'!CB12</f>
        <v>2647239.1856999998</v>
      </c>
      <c r="AC41" s="1654">
        <f>+'P03 2024'!CP10</f>
        <v>3573297.5019999999</v>
      </c>
      <c r="AD41" s="238">
        <f>+'P03 2023'!CV7</f>
        <v>4573367.0835299995</v>
      </c>
      <c r="AE41" s="239">
        <f>+'P03 2023'!DQ8</f>
        <v>18656841.785999998</v>
      </c>
      <c r="AF41" s="239">
        <f>+'P03 2023'!EI8</f>
        <v>7247107.6399999997</v>
      </c>
      <c r="AG41" s="404">
        <f>+'P03 2023'!FB8</f>
        <v>6275751.6890000002</v>
      </c>
      <c r="AH41" s="239">
        <f>+'P03 2023'!FU8</f>
        <v>8538574.4419999998</v>
      </c>
      <c r="AI41" s="404">
        <f>+'P03 2023'!GN10</f>
        <v>19491990.559</v>
      </c>
      <c r="AJ41" s="404">
        <f>+'P03 2023'!HH11</f>
        <v>14241547.57</v>
      </c>
      <c r="AQ41" s="327"/>
      <c r="AR41" s="327"/>
      <c r="AS41" s="327"/>
    </row>
    <row r="42" spans="1:45" s="198" customFormat="1" ht="15" hidden="1" customHeight="1" x14ac:dyDescent="0.25">
      <c r="B42" s="254"/>
      <c r="C42" s="81"/>
      <c r="D42" s="82"/>
      <c r="E42" s="1624">
        <v>3</v>
      </c>
      <c r="F42" s="320" t="s">
        <v>849</v>
      </c>
      <c r="G42" s="1152" t="s">
        <v>632</v>
      </c>
      <c r="H42" s="556">
        <f>+'P03 2024'!H21</f>
        <v>17225780</v>
      </c>
      <c r="I42" s="240">
        <f>+'P03 2024'!CY30</f>
        <v>18191430.498</v>
      </c>
      <c r="J42" s="240">
        <f ca="1">SUMIF(S$6:$AJ$6,"ok",S42:AI42)</f>
        <v>10332464.544</v>
      </c>
      <c r="K42" s="557">
        <f t="shared" ca="1" si="4"/>
        <v>0.56798526895045287</v>
      </c>
      <c r="L42" s="1625">
        <f>+'P03 2024'!CZ31</f>
        <v>10553181.989</v>
      </c>
      <c r="M42" s="558">
        <f t="shared" si="2"/>
        <v>0.58011831395888502</v>
      </c>
      <c r="N42" s="124">
        <f t="shared" si="11"/>
        <v>7638248.5089999996</v>
      </c>
      <c r="O42" s="1475">
        <f t="shared" si="1"/>
        <v>0.41988168604111498</v>
      </c>
      <c r="P42" s="1647">
        <f>+'P03 2023'!DF28</f>
        <v>17225780.309999999</v>
      </c>
      <c r="Q42" s="1638">
        <f>SUMIF($T$6:$AJ$6,"SI",T42:AJ42)</f>
        <v>10164223.537155</v>
      </c>
      <c r="R42" s="1246">
        <f t="shared" si="3"/>
        <v>0.59005881616024169</v>
      </c>
      <c r="S42" s="1247">
        <f>+'P03 2024'!J22</f>
        <v>5276591.0109999999</v>
      </c>
      <c r="T42" s="1250">
        <f>+'P03 2023'!K21</f>
        <v>4945354.7081850003</v>
      </c>
      <c r="U42" s="1251">
        <v>0</v>
      </c>
      <c r="V42" s="1264">
        <f>+'P03 2023'!W12</f>
        <v>31991.493959999996</v>
      </c>
      <c r="W42" s="1268">
        <v>0</v>
      </c>
      <c r="X42" s="1643">
        <v>0</v>
      </c>
      <c r="Y42" s="1642">
        <f>+'P03 2024'!BD8</f>
        <v>4846954.2520000003</v>
      </c>
      <c r="Z42" s="1643">
        <f>+'P03 2023'!BI9</f>
        <v>2338922.6517150002</v>
      </c>
      <c r="AA42" s="1644">
        <f>+'P03 2024'!BW10</f>
        <v>208919.28099999999</v>
      </c>
      <c r="AB42" s="1653">
        <f>+'P03 2023'!CB14</f>
        <v>875633.57833499985</v>
      </c>
      <c r="AC42" s="1654">
        <v>0</v>
      </c>
      <c r="AD42" s="238">
        <f>+'P03 2023'!CV8</f>
        <v>1972321.1049599999</v>
      </c>
      <c r="AE42" s="239">
        <f>+'P03 2023'!DQ9</f>
        <v>1026747.791</v>
      </c>
      <c r="AF42" s="239">
        <f>+'P03 2023'!EI9</f>
        <v>2864335.6189999999</v>
      </c>
      <c r="AG42" s="1627">
        <v>0</v>
      </c>
      <c r="AH42" s="239">
        <f>+'P03 2023'!FU9</f>
        <v>3495693.6510000001</v>
      </c>
      <c r="AI42" s="404">
        <v>0</v>
      </c>
      <c r="AJ42" s="404">
        <v>0</v>
      </c>
      <c r="AQ42" s="327"/>
      <c r="AR42" s="327"/>
      <c r="AS42" s="327"/>
    </row>
    <row r="43" spans="1:45" s="198" customFormat="1" ht="15" hidden="1" customHeight="1" x14ac:dyDescent="0.25">
      <c r="B43" s="254"/>
      <c r="C43" s="81"/>
      <c r="D43" s="82"/>
      <c r="E43" s="1624">
        <v>8</v>
      </c>
      <c r="F43" s="320" t="s">
        <v>850</v>
      </c>
      <c r="G43" s="1152" t="s">
        <v>987</v>
      </c>
      <c r="H43" s="556">
        <f>+'P03 2024'!H23</f>
        <v>2651011</v>
      </c>
      <c r="I43" s="240">
        <f>+'P03 2024'!CY32</f>
        <v>551011</v>
      </c>
      <c r="J43" s="240">
        <f ca="1">SUMIF(S$6:$AJ$6,"ok",S43:AI43)</f>
        <v>448894.92700000003</v>
      </c>
      <c r="K43" s="557">
        <f t="shared" ca="1" si="4"/>
        <v>0.81467507363736846</v>
      </c>
      <c r="L43" s="1625">
        <f>+'P03 2024'!CZ33</f>
        <v>458516.22600000002</v>
      </c>
      <c r="M43" s="558">
        <f t="shared" si="2"/>
        <v>0.83213624773371131</v>
      </c>
      <c r="N43" s="124">
        <f t="shared" si="11"/>
        <v>92494.773999999976</v>
      </c>
      <c r="O43" s="1475">
        <f t="shared" si="1"/>
        <v>0.16786375226628866</v>
      </c>
      <c r="P43" s="1647">
        <f>+'P03 2023'!DF30</f>
        <v>7244999.9999999991</v>
      </c>
      <c r="Q43" s="1638">
        <f>SUMIF($T$6:$AJ$6,"SI",T43:AJ43)</f>
        <v>6710282.9716499997</v>
      </c>
      <c r="R43" s="1246">
        <f t="shared" si="3"/>
        <v>0.92619502714285717</v>
      </c>
      <c r="S43" s="1247">
        <v>0</v>
      </c>
      <c r="T43" s="1248">
        <v>0</v>
      </c>
      <c r="U43" s="1249">
        <v>0</v>
      </c>
      <c r="V43" s="1264">
        <f>+'P03 2023'!W13</f>
        <v>615860.36595000001</v>
      </c>
      <c r="W43" s="1268">
        <f>+'P03 2024'!AK9</f>
        <v>74436.52</v>
      </c>
      <c r="X43" s="1643">
        <f>+'P03 2023'!AO10</f>
        <v>887342.01065999991</v>
      </c>
      <c r="Y43" s="1642">
        <f>+'P03 2024'!BD9</f>
        <v>149569.511</v>
      </c>
      <c r="Z43" s="1643">
        <f>+'P03 2023'!BI10</f>
        <v>232212.10837499998</v>
      </c>
      <c r="AA43" s="1644">
        <f>+'P03 2024'!BW11</f>
        <v>224888.89600000001</v>
      </c>
      <c r="AB43" s="1653">
        <f>+'P03 2023'!CB16</f>
        <v>1537164.9494099999</v>
      </c>
      <c r="AC43" s="1654">
        <v>0</v>
      </c>
      <c r="AD43" s="238">
        <f>+'P03 2023'!CV9</f>
        <v>3437703.5372549999</v>
      </c>
      <c r="AE43" s="239">
        <f>+'P03 2023'!DQ10</f>
        <v>353154.05200000003</v>
      </c>
      <c r="AF43" s="239">
        <f>+'P03 2023'!EI10</f>
        <v>373317.24699999997</v>
      </c>
      <c r="AG43" s="404">
        <f>+'P03 2023'!FB9</f>
        <v>1080862.331</v>
      </c>
      <c r="AH43" s="239">
        <f>+'P03 2023'!FU10</f>
        <v>688262.71699999995</v>
      </c>
      <c r="AI43" s="404">
        <f>+'P03 2023'!GN11</f>
        <v>674446.65599999996</v>
      </c>
      <c r="AJ43" s="404">
        <f>+'P03 2023'!HH12</f>
        <v>219993.59400000001</v>
      </c>
      <c r="AQ43" s="327"/>
      <c r="AR43" s="327"/>
      <c r="AS43" s="327"/>
    </row>
    <row r="44" spans="1:45" s="198" customFormat="1" ht="15" customHeight="1" x14ac:dyDescent="0.25">
      <c r="B44" s="254"/>
      <c r="C44" s="81"/>
      <c r="D44" s="82">
        <v>6</v>
      </c>
      <c r="E44" s="251"/>
      <c r="F44" s="320" t="s">
        <v>940</v>
      </c>
      <c r="G44" s="1628" t="s">
        <v>846</v>
      </c>
      <c r="H44" s="556">
        <f>SUM(H45:H50)</f>
        <v>57128757.998999998</v>
      </c>
      <c r="I44" s="240">
        <f>SUM(I45:I50)</f>
        <v>57719736</v>
      </c>
      <c r="J44" s="240">
        <f ca="1">SUMIF(S$6:$AJ$6,"ok",S44:AI44)</f>
        <v>13704305.199999999</v>
      </c>
      <c r="K44" s="557">
        <f t="shared" ca="1" si="4"/>
        <v>0.23742841096847705</v>
      </c>
      <c r="L44" s="240">
        <f>SUM(L45:L50)</f>
        <v>15023856.313000001</v>
      </c>
      <c r="M44" s="558">
        <f t="shared" si="2"/>
        <v>0.26028976142579724</v>
      </c>
      <c r="N44" s="124">
        <f t="shared" si="11"/>
        <v>42695879.686999999</v>
      </c>
      <c r="O44" s="1475">
        <f t="shared" si="1"/>
        <v>0.73971023857420271</v>
      </c>
      <c r="P44" s="1647">
        <f t="shared" ref="P44:AJ44" si="12">SUM(P45:P50)</f>
        <v>94818599.055000007</v>
      </c>
      <c r="Q44" s="1638">
        <f t="shared" si="12"/>
        <v>21556807.309214994</v>
      </c>
      <c r="R44" s="1246">
        <f t="shared" si="3"/>
        <v>0.22734787820173191</v>
      </c>
      <c r="S44" s="1252">
        <f>SUM(S45:S50)</f>
        <v>237416.59099999999</v>
      </c>
      <c r="T44" s="1253">
        <f t="shared" si="12"/>
        <v>183563.55728999997</v>
      </c>
      <c r="U44" s="1254">
        <f>SUM(U45:U50)</f>
        <v>1084751.5</v>
      </c>
      <c r="V44" s="1254">
        <f>SUM(V45:V50)</f>
        <v>6993102.6097650006</v>
      </c>
      <c r="W44" s="1245">
        <f>SUM(W45:W50)</f>
        <v>2792330.2650000001</v>
      </c>
      <c r="X44" s="1655">
        <f>SUM(X45:X50)</f>
        <v>3875451.8430599999</v>
      </c>
      <c r="Y44" s="1254">
        <f t="shared" si="12"/>
        <v>2465782.9109999998</v>
      </c>
      <c r="Z44" s="1655">
        <f t="shared" si="12"/>
        <v>2935720.9134449996</v>
      </c>
      <c r="AA44" s="1245">
        <f>SUM(AA45:AA50)</f>
        <v>3735783.9720000001</v>
      </c>
      <c r="AB44" s="1655">
        <f>SUM(AB45:AB50)</f>
        <v>3339949.6606049994</v>
      </c>
      <c r="AC44" s="1181">
        <f t="shared" si="12"/>
        <v>3388239.9609999997</v>
      </c>
      <c r="AD44" s="1168">
        <f t="shared" si="12"/>
        <v>4229018.7250499995</v>
      </c>
      <c r="AE44" s="556">
        <f t="shared" si="12"/>
        <v>16618829.175999999</v>
      </c>
      <c r="AF44" s="556">
        <f t="shared" si="12"/>
        <v>7760730.4479999999</v>
      </c>
      <c r="AG44" s="712">
        <f t="shared" si="12"/>
        <v>5965335.4989999998</v>
      </c>
      <c r="AH44" s="556">
        <f t="shared" si="12"/>
        <v>9857549.5240000002</v>
      </c>
      <c r="AI44" s="712">
        <f t="shared" si="12"/>
        <v>6623081.1970000006</v>
      </c>
      <c r="AJ44" s="712">
        <f t="shared" si="12"/>
        <v>20956792.142000001</v>
      </c>
      <c r="AQ44" s="327"/>
      <c r="AR44" s="327"/>
      <c r="AS44" s="327"/>
    </row>
    <row r="45" spans="1:45" s="198" customFormat="1" ht="15" hidden="1" customHeight="1" x14ac:dyDescent="0.25">
      <c r="B45" s="254"/>
      <c r="C45" s="81"/>
      <c r="D45" s="82"/>
      <c r="E45" s="1624">
        <v>1</v>
      </c>
      <c r="F45" s="320" t="s">
        <v>851</v>
      </c>
      <c r="G45" s="1152" t="s">
        <v>633</v>
      </c>
      <c r="H45" s="556">
        <f>+'P03 2024'!H24</f>
        <v>7099380.1940000001</v>
      </c>
      <c r="I45" s="240">
        <f>+'P03 2024'!CY34</f>
        <v>5646832.0109999999</v>
      </c>
      <c r="J45" s="240">
        <f ca="1">SUMIF(S$6:$AJ$6,"ok",S45:AI45)</f>
        <v>4096244.895</v>
      </c>
      <c r="K45" s="557">
        <f t="shared" ca="1" si="4"/>
        <v>0.72540583587762764</v>
      </c>
      <c r="L45" s="1625">
        <f>+'P03 2024'!CZ35</f>
        <v>4169517.895</v>
      </c>
      <c r="M45" s="558">
        <f t="shared" si="2"/>
        <v>0.73838178413627331</v>
      </c>
      <c r="N45" s="124">
        <f t="shared" si="11"/>
        <v>1477314.1159999999</v>
      </c>
      <c r="O45" s="1475">
        <f t="shared" si="1"/>
        <v>0.26161821586372669</v>
      </c>
      <c r="P45" s="1647">
        <f>+'P03 2023'!DF32</f>
        <v>16201605.279779999</v>
      </c>
      <c r="Q45" s="1638">
        <f t="shared" ref="Q45:Q54" si="13">SUMIF($T$6:$AJ$6,"SI",T45:AJ45)</f>
        <v>5645896.1607599994</v>
      </c>
      <c r="R45" s="1246">
        <f t="shared" si="3"/>
        <v>0.34847757757721803</v>
      </c>
      <c r="S45" s="1247">
        <f>+'P03 2024'!J25</f>
        <v>22987.5</v>
      </c>
      <c r="T45" s="1250">
        <f>+'P03 2023'!K24</f>
        <v>55700.249309999992</v>
      </c>
      <c r="U45" s="1251">
        <f>+'P03 2024'!R7</f>
        <v>101430</v>
      </c>
      <c r="V45" s="1264">
        <f>+'P03 2023'!W14</f>
        <v>2002625.5044149999</v>
      </c>
      <c r="W45" s="1268">
        <f>+'P03 2024'!AK10</f>
        <v>577091.61300000001</v>
      </c>
      <c r="X45" s="1643">
        <f>+'P03 2023'!AO11</f>
        <v>488232.55151999998</v>
      </c>
      <c r="Y45" s="1642">
        <f>+'P03 2024'!BD10</f>
        <v>1064351.1969999999</v>
      </c>
      <c r="Z45" s="1643">
        <f>+'P03 2023'!BI11</f>
        <v>1138764.1744349999</v>
      </c>
      <c r="AA45" s="1644">
        <f>+'P03 2024'!BW12</f>
        <v>1129588.764</v>
      </c>
      <c r="AB45" s="1653">
        <f>+'P03 2023'!CB17</f>
        <v>1131110.9300699998</v>
      </c>
      <c r="AC45" s="1654">
        <f>+'P03 2024'!CP11</f>
        <v>1200795.821</v>
      </c>
      <c r="AD45" s="238">
        <f>+'P03 2023'!CV10</f>
        <v>829462.75100999989</v>
      </c>
      <c r="AE45" s="239">
        <f>+'P03 2023'!DQ11</f>
        <v>2115139.81</v>
      </c>
      <c r="AF45" s="239">
        <f>+'P03 2023'!EI11</f>
        <v>2527056.1579999998</v>
      </c>
      <c r="AG45" s="404">
        <f>+'P03 2023'!FB10</f>
        <v>588708</v>
      </c>
      <c r="AH45" s="239">
        <f>+'P03 2023'!FU11</f>
        <v>1135115.2579999999</v>
      </c>
      <c r="AI45" s="404">
        <f>+'P03 2023'!GN12</f>
        <v>2013139.8770000001</v>
      </c>
      <c r="AJ45" s="404">
        <f>+'P03 2023'!HH13</f>
        <v>1637343.66</v>
      </c>
      <c r="AQ45" s="327"/>
      <c r="AR45" s="327"/>
      <c r="AS45" s="327"/>
    </row>
    <row r="46" spans="1:45" s="198" customFormat="1" ht="15" hidden="1" customHeight="1" x14ac:dyDescent="0.25">
      <c r="B46" s="254"/>
      <c r="C46" s="81"/>
      <c r="D46" s="82"/>
      <c r="E46" s="1624">
        <v>1</v>
      </c>
      <c r="F46" s="320" t="s">
        <v>852</v>
      </c>
      <c r="G46" s="1152" t="s">
        <v>634</v>
      </c>
      <c r="H46" s="556">
        <f>+'P03 2024'!H26</f>
        <v>3167999.2140000002</v>
      </c>
      <c r="I46" s="240">
        <f>+'P03 2024'!CY36</f>
        <v>3167999.2140000002</v>
      </c>
      <c r="J46" s="240">
        <f ca="1">SUMIF(S$6:$AJ$6,"ok",S46:AI46)</f>
        <v>1066032.3399999999</v>
      </c>
      <c r="K46" s="557">
        <f t="shared" ca="1" si="4"/>
        <v>0.33650019081096899</v>
      </c>
      <c r="L46" s="1625">
        <f>+'P03 2024'!CZ37</f>
        <v>1066032.3400000001</v>
      </c>
      <c r="M46" s="558">
        <f t="shared" si="2"/>
        <v>0.33650019081096905</v>
      </c>
      <c r="N46" s="124">
        <f>+I46-L46</f>
        <v>2101966.8739999998</v>
      </c>
      <c r="O46" s="1475">
        <f t="shared" si="1"/>
        <v>0.66349980918903084</v>
      </c>
      <c r="P46" s="1647">
        <f>+'P03 2023'!DF34</f>
        <v>12929647.643369999</v>
      </c>
      <c r="Q46" s="1638">
        <f t="shared" si="13"/>
        <v>3934669.6288799997</v>
      </c>
      <c r="R46" s="1246">
        <f t="shared" si="3"/>
        <v>0.30431375528610016</v>
      </c>
      <c r="S46" s="1247">
        <v>0</v>
      </c>
      <c r="T46" s="1248">
        <v>0</v>
      </c>
      <c r="U46" s="1249">
        <v>0</v>
      </c>
      <c r="V46" s="1264">
        <f>+'P03 2023'!W15</f>
        <v>2278273.76829</v>
      </c>
      <c r="W46" s="1268">
        <v>0</v>
      </c>
      <c r="X46" s="1643">
        <f>+'P03 2023'!AO12</f>
        <v>1313293.3605899999</v>
      </c>
      <c r="Y46" s="1642">
        <f>+'P03 2024'!BD11</f>
        <v>406146</v>
      </c>
      <c r="Z46" s="1643">
        <v>0</v>
      </c>
      <c r="AA46" s="1644">
        <v>0</v>
      </c>
      <c r="AB46" s="1653">
        <f>+'P03 2023'!CB18</f>
        <v>343102.5</v>
      </c>
      <c r="AC46" s="1654">
        <f>+'P03 2024'!CP12</f>
        <v>659886.34</v>
      </c>
      <c r="AD46" s="238">
        <v>0</v>
      </c>
      <c r="AE46" s="239">
        <v>0</v>
      </c>
      <c r="AF46" s="239">
        <f>+'P03 2023'!EI12</f>
        <v>190800</v>
      </c>
      <c r="AG46" s="404">
        <v>0</v>
      </c>
      <c r="AH46" s="239">
        <f>+'P03 2023'!FU12</f>
        <v>2951336.64</v>
      </c>
      <c r="AI46" s="404">
        <v>0</v>
      </c>
      <c r="AJ46" s="404">
        <v>0</v>
      </c>
      <c r="AQ46" s="327"/>
      <c r="AR46" s="327"/>
      <c r="AS46" s="327"/>
    </row>
    <row r="47" spans="1:45" s="198" customFormat="1" ht="15" hidden="1" customHeight="1" x14ac:dyDescent="0.25">
      <c r="B47" s="254"/>
      <c r="C47" s="81"/>
      <c r="D47" s="82"/>
      <c r="E47" s="1624">
        <v>1</v>
      </c>
      <c r="F47" s="320" t="s">
        <v>853</v>
      </c>
      <c r="G47" s="1152" t="s">
        <v>635</v>
      </c>
      <c r="H47" s="556">
        <f>+'P03 2024'!H27</f>
        <v>2690153.1310000001</v>
      </c>
      <c r="I47" s="240">
        <f>+'P03 2024'!CY38</f>
        <v>2200153.1310000001</v>
      </c>
      <c r="J47" s="240">
        <f ca="1">SUMIF(S$6:$AJ$6,"ok",S47:AI47)</f>
        <v>873801.77</v>
      </c>
      <c r="K47" s="557">
        <f t="shared" ca="1" si="4"/>
        <v>0.39715497875497646</v>
      </c>
      <c r="L47" s="1625">
        <f>+'P03 2024'!CZ39</f>
        <v>873801.77</v>
      </c>
      <c r="M47" s="558">
        <f t="shared" si="2"/>
        <v>0.39715497875497646</v>
      </c>
      <c r="N47" s="124">
        <f t="shared" si="11"/>
        <v>1326351.361</v>
      </c>
      <c r="O47" s="1475">
        <f t="shared" si="1"/>
        <v>0.60284502124502348</v>
      </c>
      <c r="P47" s="1647">
        <f>+'P03 2023'!DF36</f>
        <v>5332793.9368500002</v>
      </c>
      <c r="Q47" s="1638">
        <f t="shared" si="13"/>
        <v>1649805.97212</v>
      </c>
      <c r="R47" s="1246">
        <f t="shared" si="3"/>
        <v>0.30936990846762685</v>
      </c>
      <c r="S47" s="1247">
        <v>0</v>
      </c>
      <c r="T47" s="1248">
        <v>0</v>
      </c>
      <c r="U47" s="1249">
        <v>0</v>
      </c>
      <c r="V47" s="1264">
        <f>+'P03 2023'!W16</f>
        <v>376525.59974999994</v>
      </c>
      <c r="W47" s="1268">
        <f>+'P03 2024'!AK11</f>
        <v>88260</v>
      </c>
      <c r="X47" s="1643">
        <f>+'P03 2023'!AO13</f>
        <v>359922.53132999997</v>
      </c>
      <c r="Y47" s="1642">
        <f>+'P03 2024'!BD12</f>
        <v>237956.77</v>
      </c>
      <c r="Z47" s="1643">
        <f>+'P03 2023'!BI12</f>
        <v>147617.78993999999</v>
      </c>
      <c r="AA47" s="1644">
        <f>+'P03 2024'!BW13</f>
        <v>435985</v>
      </c>
      <c r="AB47" s="1653">
        <f>+'P03 2023'!CB19</f>
        <v>399838.36099499994</v>
      </c>
      <c r="AC47" s="1654">
        <f>+'P03 2024'!CP13</f>
        <v>111600</v>
      </c>
      <c r="AD47" s="238">
        <f>+'P03 2023'!CV11</f>
        <v>365901.69010499993</v>
      </c>
      <c r="AE47" s="239">
        <f>+'P03 2023'!DQ12</f>
        <v>1858189.24</v>
      </c>
      <c r="AF47" s="239">
        <f>+'P03 2023'!EI13</f>
        <v>200271.66899999999</v>
      </c>
      <c r="AG47" s="404">
        <v>0</v>
      </c>
      <c r="AH47" s="239">
        <f>+'P03 2023'!FU13</f>
        <v>192240.43599999999</v>
      </c>
      <c r="AI47" s="404">
        <f>+'P03 2023'!GN13</f>
        <v>279635.05900000001</v>
      </c>
      <c r="AJ47" s="404">
        <f>+'P03 2023'!HH14</f>
        <v>1659585.5349999999</v>
      </c>
      <c r="AQ47" s="327"/>
      <c r="AR47" s="327"/>
      <c r="AS47" s="327"/>
    </row>
    <row r="48" spans="1:45" s="198" customFormat="1" ht="15" hidden="1" customHeight="1" x14ac:dyDescent="0.25">
      <c r="B48" s="254"/>
      <c r="C48" s="81"/>
      <c r="D48" s="82"/>
      <c r="E48" s="1624">
        <v>1</v>
      </c>
      <c r="F48" s="320" t="s">
        <v>854</v>
      </c>
      <c r="G48" s="1152" t="s">
        <v>636</v>
      </c>
      <c r="H48" s="556">
        <f>+'P03 2024'!H28</f>
        <v>1767372.8019999999</v>
      </c>
      <c r="I48" s="240">
        <f>+'P03 2024'!CY40</f>
        <v>1567372.8019999999</v>
      </c>
      <c r="J48" s="240">
        <f ca="1">SUMIF(S$6:$AJ$6,"ok",S48:AI48)</f>
        <v>440348.29000000004</v>
      </c>
      <c r="K48" s="557">
        <f t="shared" ca="1" si="4"/>
        <v>0.28094674696288374</v>
      </c>
      <c r="L48" s="1625">
        <f>+'P03 2024'!CZ41</f>
        <v>440348.29</v>
      </c>
      <c r="M48" s="558">
        <f t="shared" si="2"/>
        <v>0.28094674696288369</v>
      </c>
      <c r="N48" s="124">
        <f t="shared" si="11"/>
        <v>1127024.5119999999</v>
      </c>
      <c r="O48" s="1475">
        <f t="shared" si="1"/>
        <v>0.71905325303711631</v>
      </c>
      <c r="P48" s="1647">
        <f>+'P03 2023'!DF38</f>
        <v>3332296.3499999996</v>
      </c>
      <c r="Q48" s="1638">
        <f t="shared" si="13"/>
        <v>609599.76065999991</v>
      </c>
      <c r="R48" s="1246">
        <f t="shared" si="3"/>
        <v>0.18293683893390814</v>
      </c>
      <c r="S48" s="1247">
        <v>0</v>
      </c>
      <c r="T48" s="1248">
        <v>0</v>
      </c>
      <c r="U48" s="1249">
        <f>+'P03 2024'!R8</f>
        <v>36200</v>
      </c>
      <c r="V48" s="1264">
        <f>+'P03 2023'!W17</f>
        <v>123885.61874999999</v>
      </c>
      <c r="W48" s="1268">
        <f>+'P03 2024'!AK12</f>
        <v>69020</v>
      </c>
      <c r="X48" s="1643">
        <f>+'P03 2023'!AO14</f>
        <v>145903.47493499998</v>
      </c>
      <c r="Y48" s="1642">
        <f>+'P03 2024'!BD13</f>
        <v>18345.625</v>
      </c>
      <c r="Z48" s="1643">
        <f>+'P03 2023'!BI13</f>
        <v>43119.134999999995</v>
      </c>
      <c r="AA48" s="1644">
        <f>+'P03 2024'!BW14</f>
        <v>15232.594999999999</v>
      </c>
      <c r="AB48" s="1653">
        <f>+'P03 2023'!CB20</f>
        <v>209446.40569499999</v>
      </c>
      <c r="AC48" s="1654">
        <f>+'P03 2024'!CP14</f>
        <v>301550.07</v>
      </c>
      <c r="AD48" s="238">
        <f>+'P03 2023'!CV12</f>
        <v>87245.126279999997</v>
      </c>
      <c r="AE48" s="239">
        <f>+'P03 2023'!DQ13</f>
        <v>602664.14899999998</v>
      </c>
      <c r="AF48" s="239">
        <f>+'P03 2023'!EI14</f>
        <v>601862.25899999996</v>
      </c>
      <c r="AG48" s="404">
        <f>+'P03 2023'!FB11</f>
        <v>443113.13900000002</v>
      </c>
      <c r="AH48" s="239">
        <f>+'P03 2023'!FU14</f>
        <v>281503.31400000001</v>
      </c>
      <c r="AI48" s="404">
        <f>+'P03 2023'!GN14</f>
        <v>343750.57400000002</v>
      </c>
      <c r="AJ48" s="404">
        <f>+'P03 2023'!HH15</f>
        <v>685515.21499999997</v>
      </c>
      <c r="AQ48" s="327"/>
      <c r="AR48" s="327"/>
      <c r="AS48" s="327"/>
    </row>
    <row r="49" spans="2:45" s="198" customFormat="1" ht="15" hidden="1" customHeight="1" x14ac:dyDescent="0.25">
      <c r="B49" s="254"/>
      <c r="C49" s="81"/>
      <c r="D49" s="82"/>
      <c r="E49" s="1624">
        <v>1</v>
      </c>
      <c r="F49" s="320" t="s">
        <v>855</v>
      </c>
      <c r="G49" s="1152" t="s">
        <v>637</v>
      </c>
      <c r="H49" s="556">
        <f>+'P03 2024'!H29</f>
        <v>20808775</v>
      </c>
      <c r="I49" s="240">
        <f>+'P03 2024'!CY42</f>
        <v>25451323.184</v>
      </c>
      <c r="J49" s="240">
        <f ca="1">SUMIF(S$6:$AJ$6,"ok",S49:AI49)</f>
        <v>382620</v>
      </c>
      <c r="K49" s="589">
        <f t="shared" ca="1" si="4"/>
        <v>1.5033403066467461E-2</v>
      </c>
      <c r="L49" s="1625">
        <f>+'P03 2024'!CZ43</f>
        <v>678013.10900000005</v>
      </c>
      <c r="M49" s="558">
        <f t="shared" si="2"/>
        <v>2.6639601567993668E-2</v>
      </c>
      <c r="N49" s="124">
        <f t="shared" si="11"/>
        <v>24773310.074999999</v>
      </c>
      <c r="O49" s="1475">
        <f t="shared" si="1"/>
        <v>0.97336039843200628</v>
      </c>
      <c r="P49" s="1647">
        <f>+'P03 2023'!DF40</f>
        <v>22000841.819999997</v>
      </c>
      <c r="Q49" s="1638">
        <f t="shared" si="13"/>
        <v>776373.31196999992</v>
      </c>
      <c r="R49" s="1246">
        <f t="shared" si="3"/>
        <v>3.5288345706128078E-2</v>
      </c>
      <c r="S49" s="1247">
        <v>0</v>
      </c>
      <c r="T49" s="1248">
        <v>0</v>
      </c>
      <c r="U49" s="1249">
        <v>0</v>
      </c>
      <c r="V49" s="1264">
        <v>0</v>
      </c>
      <c r="W49" s="1268">
        <v>0</v>
      </c>
      <c r="X49" s="1643">
        <v>0</v>
      </c>
      <c r="Y49" s="1642">
        <v>0</v>
      </c>
      <c r="Z49" s="1643">
        <v>0</v>
      </c>
      <c r="AA49" s="1644">
        <f>+'P03 2024'!BW15</f>
        <v>292620</v>
      </c>
      <c r="AB49" s="1653">
        <f>+'P03 2023'!CB21</f>
        <v>0</v>
      </c>
      <c r="AC49" s="1654">
        <f>+'P03 2024'!CP15</f>
        <v>90000</v>
      </c>
      <c r="AD49" s="238">
        <f>+'P03 2023'!CV13</f>
        <v>776373.31196999992</v>
      </c>
      <c r="AE49" s="239">
        <f>+'P03 2023'!DQ14</f>
        <v>636712.01</v>
      </c>
      <c r="AF49" s="239">
        <f>+'P03 2023'!EI15</f>
        <v>74638.248000000007</v>
      </c>
      <c r="AG49" s="404">
        <f>+'P03 2023'!FB12</f>
        <v>735467.22600000002</v>
      </c>
      <c r="AH49" s="239">
        <f>+'P03 2023'!FU15</f>
        <v>736015.09199999995</v>
      </c>
      <c r="AI49" s="404">
        <f>+'P03 2023'!GN15</f>
        <v>1200094.0919999999</v>
      </c>
      <c r="AJ49" s="404">
        <f>+'P03 2023'!HH16</f>
        <v>4870458.0219999999</v>
      </c>
      <c r="AQ49" s="327"/>
      <c r="AR49" s="327"/>
      <c r="AS49" s="327"/>
    </row>
    <row r="50" spans="2:45" s="198" customFormat="1" ht="15" hidden="1" customHeight="1" x14ac:dyDescent="0.25">
      <c r="B50" s="254"/>
      <c r="C50" s="81"/>
      <c r="D50" s="82"/>
      <c r="E50" s="1624">
        <v>1</v>
      </c>
      <c r="F50" s="320" t="s">
        <v>988</v>
      </c>
      <c r="G50" s="1152" t="s">
        <v>638</v>
      </c>
      <c r="H50" s="556">
        <f>+'P03 2024'!H30</f>
        <v>21595077.658</v>
      </c>
      <c r="I50" s="240">
        <f>+'P03 2024'!CY44</f>
        <v>19686055.658</v>
      </c>
      <c r="J50" s="240">
        <f ca="1">SUMIF(S$6:$AJ$6,"ok",S50:AI50)</f>
        <v>6845257.9049999993</v>
      </c>
      <c r="K50" s="589">
        <f t="shared" ca="1" si="4"/>
        <v>0.34772114962593992</v>
      </c>
      <c r="L50" s="1625">
        <f>+'P03 2024'!CZ45</f>
        <v>7796142.909</v>
      </c>
      <c r="M50" s="558">
        <f t="shared" si="2"/>
        <v>0.39602361409721054</v>
      </c>
      <c r="N50" s="124">
        <f t="shared" si="11"/>
        <v>11889912.749</v>
      </c>
      <c r="O50" s="1475">
        <f t="shared" si="1"/>
        <v>0.60397638590278946</v>
      </c>
      <c r="P50" s="1647">
        <f>+'P03 2023'!DF42</f>
        <v>35021414.024999999</v>
      </c>
      <c r="Q50" s="1638">
        <f t="shared" si="13"/>
        <v>8940462.4748249985</v>
      </c>
      <c r="R50" s="1246">
        <f t="shared" si="3"/>
        <v>0.25528559379249677</v>
      </c>
      <c r="S50" s="1247">
        <f>+'P03 2024'!J31</f>
        <v>214429.09099999999</v>
      </c>
      <c r="T50" s="1250">
        <f>+'P03 2023'!K30</f>
        <v>127863.30797999998</v>
      </c>
      <c r="U50" s="1251">
        <f>+'P03 2024'!R9</f>
        <v>947121.5</v>
      </c>
      <c r="V50" s="1264">
        <f>+'P03 2023'!W18</f>
        <v>2211792.1185599999</v>
      </c>
      <c r="W50" s="1268">
        <f>+'P03 2024'!AK13</f>
        <v>2057958.652</v>
      </c>
      <c r="X50" s="1643">
        <f>+'P03 2023'!AO15</f>
        <v>1568099.924685</v>
      </c>
      <c r="Y50" s="1642">
        <f>+'P03 2024'!BD14</f>
        <v>738983.31900000002</v>
      </c>
      <c r="Z50" s="1643">
        <f>+'P03 2023'!BI14</f>
        <v>1606219.8140699998</v>
      </c>
      <c r="AA50" s="1644">
        <f>+'P03 2024'!BW16</f>
        <v>1862357.6129999999</v>
      </c>
      <c r="AB50" s="1653">
        <f>+'P03 2023'!CB22</f>
        <v>1256451.4638449999</v>
      </c>
      <c r="AC50" s="1654">
        <f>+'P03 2024'!CP16</f>
        <v>1024407.73</v>
      </c>
      <c r="AD50" s="238">
        <f>+'P03 2023'!CV14</f>
        <v>2170035.8456849996</v>
      </c>
      <c r="AE50" s="239">
        <f>+'P03 2023'!DQ15</f>
        <v>11406123.967</v>
      </c>
      <c r="AF50" s="239">
        <f>+'P03 2023'!EI16</f>
        <v>4166102.1140000001</v>
      </c>
      <c r="AG50" s="404">
        <f>+'P03 2023'!FB13</f>
        <v>4198047.1339999996</v>
      </c>
      <c r="AH50" s="239">
        <f>+'P03 2023'!FU16</f>
        <v>4561338.784</v>
      </c>
      <c r="AI50" s="404">
        <f>+'P03 2023'!GN16</f>
        <v>2786461.5950000002</v>
      </c>
      <c r="AJ50" s="404">
        <f>+'P03 2023'!HH17</f>
        <v>12103889.710000001</v>
      </c>
      <c r="AK50" s="273"/>
      <c r="AQ50" s="327"/>
      <c r="AR50" s="327"/>
      <c r="AS50" s="327"/>
    </row>
    <row r="51" spans="2:45" s="198" customFormat="1" ht="15" customHeight="1" x14ac:dyDescent="0.25">
      <c r="B51" s="254"/>
      <c r="C51" s="81"/>
      <c r="D51" s="82">
        <v>100</v>
      </c>
      <c r="E51" s="251"/>
      <c r="F51" s="320" t="s">
        <v>856</v>
      </c>
      <c r="G51" s="1628" t="s">
        <v>639</v>
      </c>
      <c r="H51" s="556">
        <f>+'P03 2024'!H32</f>
        <v>9719640</v>
      </c>
      <c r="I51" s="240">
        <f>+'P03 2024'!CY46</f>
        <v>9719640</v>
      </c>
      <c r="J51" s="240">
        <f ca="1">SUMIF(S$6:$AJ$6,"ok",S51:AI51)</f>
        <v>0</v>
      </c>
      <c r="K51" s="557">
        <f t="shared" ca="1" si="4"/>
        <v>0</v>
      </c>
      <c r="L51" s="1625">
        <f>+'P03 2024'!CZ47</f>
        <v>1264918.6740000001</v>
      </c>
      <c r="M51" s="558">
        <f t="shared" si="2"/>
        <v>0.13014048606738524</v>
      </c>
      <c r="N51" s="124">
        <f t="shared" si="11"/>
        <v>8454721.3259999994</v>
      </c>
      <c r="O51" s="1475">
        <f t="shared" si="1"/>
        <v>0.86985951393261474</v>
      </c>
      <c r="P51" s="1252">
        <f>+'P03 2023'!DF44</f>
        <v>13834912.274999999</v>
      </c>
      <c r="Q51" s="1638">
        <f t="shared" si="13"/>
        <v>0</v>
      </c>
      <c r="R51" s="1246">
        <f t="shared" si="3"/>
        <v>0</v>
      </c>
      <c r="S51" s="1247">
        <v>0</v>
      </c>
      <c r="T51" s="1248">
        <v>0</v>
      </c>
      <c r="U51" s="1249">
        <v>0</v>
      </c>
      <c r="V51" s="1264">
        <v>0</v>
      </c>
      <c r="W51" s="1268">
        <v>0</v>
      </c>
      <c r="X51" s="1643">
        <v>0</v>
      </c>
      <c r="Y51" s="1642">
        <v>0</v>
      </c>
      <c r="Z51" s="1643">
        <v>0</v>
      </c>
      <c r="AA51" s="1644">
        <v>0</v>
      </c>
      <c r="AB51" s="1653">
        <v>0</v>
      </c>
      <c r="AC51" s="1654">
        <v>0</v>
      </c>
      <c r="AD51" s="238">
        <v>0</v>
      </c>
      <c r="AE51" s="239">
        <v>0</v>
      </c>
      <c r="AF51" s="239">
        <v>0</v>
      </c>
      <c r="AG51" s="404">
        <v>0</v>
      </c>
      <c r="AH51" s="239">
        <f>+'P03 2023'!FU17</f>
        <v>51881.512000000002</v>
      </c>
      <c r="AI51" s="404">
        <f>+'P03 2023'!GN17</f>
        <v>2959325</v>
      </c>
      <c r="AJ51" s="404">
        <f>+'P03 2023'!HH18</f>
        <v>5203655.4879999999</v>
      </c>
      <c r="AK51" s="273"/>
      <c r="AQ51" s="327"/>
      <c r="AR51" s="327"/>
      <c r="AS51" s="327"/>
    </row>
    <row r="52" spans="2:45" s="198" customFormat="1" ht="15" customHeight="1" x14ac:dyDescent="0.25">
      <c r="B52" s="254"/>
      <c r="C52" s="81"/>
      <c r="D52" s="82">
        <v>110</v>
      </c>
      <c r="E52" s="251"/>
      <c r="F52" s="320" t="s">
        <v>219</v>
      </c>
      <c r="G52" s="1628" t="s">
        <v>220</v>
      </c>
      <c r="H52" s="556">
        <f>+'P03 2024'!H33</f>
        <v>17089021</v>
      </c>
      <c r="I52" s="240">
        <f>+'P03 2024'!CY48</f>
        <v>17089021</v>
      </c>
      <c r="J52" s="240">
        <f ca="1">SUMIF(S$6:$AJ25,"ok",S52:AI52)</f>
        <v>0</v>
      </c>
      <c r="K52" s="557">
        <f t="shared" ca="1" si="4"/>
        <v>0</v>
      </c>
      <c r="L52" s="240">
        <v>0</v>
      </c>
      <c r="M52" s="558">
        <f t="shared" si="2"/>
        <v>0</v>
      </c>
      <c r="N52" s="124">
        <f t="shared" si="11"/>
        <v>17089021</v>
      </c>
      <c r="O52" s="1475">
        <f t="shared" si="1"/>
        <v>1</v>
      </c>
      <c r="P52" s="1252">
        <f>+'P03 2023'!DF46</f>
        <v>17527200.254999999</v>
      </c>
      <c r="Q52" s="1638">
        <f t="shared" si="13"/>
        <v>0</v>
      </c>
      <c r="R52" s="1246">
        <f t="shared" si="3"/>
        <v>0</v>
      </c>
      <c r="S52" s="1247">
        <v>0</v>
      </c>
      <c r="T52" s="1248">
        <v>0</v>
      </c>
      <c r="U52" s="1249">
        <v>0</v>
      </c>
      <c r="V52" s="1264">
        <v>0</v>
      </c>
      <c r="W52" s="1268">
        <v>0</v>
      </c>
      <c r="X52" s="1643">
        <v>0</v>
      </c>
      <c r="Y52" s="1642">
        <v>0</v>
      </c>
      <c r="Z52" s="1643">
        <v>0</v>
      </c>
      <c r="AA52" s="1644">
        <v>0</v>
      </c>
      <c r="AB52" s="1653">
        <v>0</v>
      </c>
      <c r="AC52" s="1654">
        <v>0</v>
      </c>
      <c r="AD52" s="238">
        <v>0</v>
      </c>
      <c r="AE52" s="239">
        <f>+'P03 2023'!DQ16</f>
        <v>7465274.2230000002</v>
      </c>
      <c r="AF52" s="239">
        <f>+'P03 2023'!EI17</f>
        <v>3017840.0789999999</v>
      </c>
      <c r="AG52" s="404">
        <f>+'P03 2023'!FB14</f>
        <v>1607860.3259999999</v>
      </c>
      <c r="AH52" s="239">
        <f>+'P03 2023'!FU18</f>
        <v>1519547.889</v>
      </c>
      <c r="AI52" s="1629">
        <f>+'P03 2023'!GN18</f>
        <v>2737124.5529999998</v>
      </c>
      <c r="AJ52" s="404">
        <f>+'P03 2023'!HH19</f>
        <v>586845.93000000005</v>
      </c>
      <c r="AQ52" s="327"/>
      <c r="AR52" s="327"/>
      <c r="AS52" s="327"/>
    </row>
    <row r="53" spans="2:45" s="198" customFormat="1" ht="15" customHeight="1" x14ac:dyDescent="0.25">
      <c r="B53" s="254"/>
      <c r="C53" s="81"/>
      <c r="D53" s="82">
        <v>111</v>
      </c>
      <c r="E53" s="251"/>
      <c r="F53" s="320" t="s">
        <v>262</v>
      </c>
      <c r="G53" s="1628" t="s">
        <v>1023</v>
      </c>
      <c r="H53" s="556">
        <f>+'P03 2024'!H34</f>
        <v>8937547</v>
      </c>
      <c r="I53" s="240">
        <f>+'P03 2024'!CY49</f>
        <v>8937547</v>
      </c>
      <c r="J53" s="240">
        <f ca="1">SUMIF(S$6:$AJ27,"ok",S53:AI53)</f>
        <v>4644854.3209999995</v>
      </c>
      <c r="K53" s="557">
        <f t="shared" ca="1" si="4"/>
        <v>0.51970124699763809</v>
      </c>
      <c r="L53" s="240">
        <f>+'P03 2024'!CZ50</f>
        <v>4644854.3210000005</v>
      </c>
      <c r="M53" s="558">
        <f t="shared" si="2"/>
        <v>0.5197012469976382</v>
      </c>
      <c r="N53" s="124">
        <f t="shared" si="11"/>
        <v>4292692.6789999995</v>
      </c>
      <c r="O53" s="1475">
        <f t="shared" si="1"/>
        <v>0.4802987530023618</v>
      </c>
      <c r="P53" s="1252">
        <f>+'P03 2023'!DF47</f>
        <v>8937546.8849999998</v>
      </c>
      <c r="Q53" s="1638">
        <f t="shared" si="13"/>
        <v>2444580.674325</v>
      </c>
      <c r="R53" s="1246">
        <f t="shared" si="3"/>
        <v>0.27351808116696669</v>
      </c>
      <c r="S53" s="1247">
        <v>0</v>
      </c>
      <c r="T53" s="1248">
        <v>0</v>
      </c>
      <c r="U53" s="1249">
        <f>+'P03 2024'!R10</f>
        <v>149403.45199999999</v>
      </c>
      <c r="V53" s="1264">
        <v>0</v>
      </c>
      <c r="W53" s="1268">
        <f>+'P03 2024'!AK14</f>
        <v>373715.65500000003</v>
      </c>
      <c r="X53" s="1643">
        <f>+'P03 2023'!AO17</f>
        <v>132493.197285</v>
      </c>
      <c r="Y53" s="1642">
        <f>+'P03 2024'!BD15</f>
        <v>1111984.031</v>
      </c>
      <c r="Z53" s="1643">
        <f>+'P03 2023'!BI15</f>
        <v>1076347.033875</v>
      </c>
      <c r="AA53" s="1644">
        <f>+'P03 2024'!BW17</f>
        <v>1315989.963</v>
      </c>
      <c r="AB53" s="1653">
        <f>+'P03 2023'!CB24</f>
        <v>912589.43116499996</v>
      </c>
      <c r="AC53" s="1654">
        <f>+'P03 2024'!CP17</f>
        <v>1693761.22</v>
      </c>
      <c r="AD53" s="238">
        <f>+'P03 2023'!CV15</f>
        <v>323151.01199999999</v>
      </c>
      <c r="AE53" s="1630">
        <f>+'P03 2023'!DQ17</f>
        <v>68343.971000000005</v>
      </c>
      <c r="AF53" s="239">
        <f>+'P03 2023'!EI18</f>
        <v>8630.19</v>
      </c>
      <c r="AG53" s="404">
        <f>+'P03 2023'!FB15</f>
        <v>210819.58100000001</v>
      </c>
      <c r="AH53" s="239">
        <f>+'P03 2023'!FU19</f>
        <v>2158945.6209999998</v>
      </c>
      <c r="AI53" s="1629">
        <f>+'P03 2023'!GN19</f>
        <v>167796.06700000001</v>
      </c>
      <c r="AJ53" s="404">
        <f>+'P03 2023'!HH20</f>
        <v>3658861.875</v>
      </c>
      <c r="AQ53" s="327"/>
      <c r="AR53" s="327"/>
      <c r="AS53" s="327"/>
    </row>
    <row r="54" spans="2:45" s="198" customFormat="1" ht="15" customHeight="1" x14ac:dyDescent="0.25">
      <c r="B54" s="1631"/>
      <c r="C54" s="1632"/>
      <c r="D54" s="82">
        <v>112</v>
      </c>
      <c r="E54" s="1633"/>
      <c r="F54" s="320" t="s">
        <v>909</v>
      </c>
      <c r="G54" s="1628" t="s">
        <v>1024</v>
      </c>
      <c r="H54" s="556">
        <f>+'P03 2024'!H36</f>
        <v>3933000</v>
      </c>
      <c r="I54" s="240">
        <f>+'P03 2024'!CY51</f>
        <v>3933000</v>
      </c>
      <c r="J54" s="240">
        <f ca="1">SUMIF(S$6:$AJ28,"ok",S54:AI54)</f>
        <v>0</v>
      </c>
      <c r="K54" s="1658">
        <f t="shared" ca="1" si="4"/>
        <v>0</v>
      </c>
      <c r="L54" s="240">
        <v>0</v>
      </c>
      <c r="M54" s="558">
        <f t="shared" si="2"/>
        <v>0</v>
      </c>
      <c r="N54" s="124">
        <f t="shared" si="11"/>
        <v>3933000</v>
      </c>
      <c r="O54" s="1475">
        <f t="shared" si="1"/>
        <v>1</v>
      </c>
      <c r="P54" s="1252">
        <f>+'P03 2023'!DF49</f>
        <v>1292715</v>
      </c>
      <c r="Q54" s="1638">
        <f t="shared" si="13"/>
        <v>0</v>
      </c>
      <c r="R54" s="1246">
        <f t="shared" si="3"/>
        <v>0</v>
      </c>
      <c r="S54" s="1247">
        <v>0</v>
      </c>
      <c r="T54" s="1248">
        <v>0</v>
      </c>
      <c r="U54" s="1249">
        <v>0</v>
      </c>
      <c r="V54" s="1264">
        <v>0</v>
      </c>
      <c r="W54" s="1268">
        <v>0</v>
      </c>
      <c r="X54" s="1643">
        <v>0</v>
      </c>
      <c r="Y54" s="1642">
        <v>0</v>
      </c>
      <c r="Z54" s="1643">
        <v>0</v>
      </c>
      <c r="AA54" s="1644">
        <v>0</v>
      </c>
      <c r="AB54" s="1653">
        <v>0</v>
      </c>
      <c r="AC54" s="1654">
        <v>0</v>
      </c>
      <c r="AD54" s="238">
        <v>0</v>
      </c>
      <c r="AE54" s="239">
        <v>0</v>
      </c>
      <c r="AF54" s="239">
        <v>0</v>
      </c>
      <c r="AG54" s="404">
        <v>0</v>
      </c>
      <c r="AH54" s="239">
        <v>0</v>
      </c>
      <c r="AI54" s="1629">
        <v>0</v>
      </c>
      <c r="AJ54" s="404">
        <v>0</v>
      </c>
      <c r="AQ54" s="327"/>
      <c r="AR54" s="327"/>
      <c r="AS54" s="327"/>
    </row>
    <row r="55" spans="2:45" s="198" customFormat="1" ht="15" customHeight="1" x14ac:dyDescent="0.25">
      <c r="B55" s="221">
        <v>34</v>
      </c>
      <c r="C55" s="74"/>
      <c r="D55" s="70"/>
      <c r="E55" s="255"/>
      <c r="F55" s="257"/>
      <c r="G55" s="1151" t="s">
        <v>83</v>
      </c>
      <c r="H55" s="235">
        <f>+H56</f>
        <v>10.1</v>
      </c>
      <c r="I55" s="1040">
        <f>+I56</f>
        <v>15276252.1</v>
      </c>
      <c r="J55" s="259">
        <f ca="1">SUMIF(S$6:$AJ$6,"ok",S55:AI55)</f>
        <v>15276251.603</v>
      </c>
      <c r="K55" s="418">
        <f t="shared" ca="1" si="4"/>
        <v>0.99999996746584197</v>
      </c>
      <c r="L55" s="217">
        <f>+L56</f>
        <v>15276251.603</v>
      </c>
      <c r="M55" s="128">
        <f t="shared" si="2"/>
        <v>0.99999996746584197</v>
      </c>
      <c r="N55" s="125">
        <f>+I55-L55</f>
        <v>0.49699999950826168</v>
      </c>
      <c r="O55" s="743">
        <f t="shared" si="1"/>
        <v>3.2534158002554939E-8</v>
      </c>
      <c r="P55" s="222">
        <f>+P56</f>
        <v>18842.174999999999</v>
      </c>
      <c r="Q55" s="223">
        <f>+Q56</f>
        <v>18841.362525</v>
      </c>
      <c r="R55" s="1146">
        <f t="shared" si="3"/>
        <v>0.99995687997802807</v>
      </c>
      <c r="S55" s="1032">
        <f>+S56</f>
        <v>15276251.603</v>
      </c>
      <c r="T55" s="1025">
        <f>+T56</f>
        <v>18841.362525</v>
      </c>
      <c r="U55" s="1180">
        <v>0</v>
      </c>
      <c r="V55" s="1180">
        <v>0</v>
      </c>
      <c r="W55" s="1038">
        <v>0</v>
      </c>
      <c r="X55" s="1187">
        <f>+X56</f>
        <v>0</v>
      </c>
      <c r="Y55" s="220">
        <v>0</v>
      </c>
      <c r="Z55" s="1343">
        <v>0</v>
      </c>
      <c r="AA55" s="253">
        <f>+AA56</f>
        <v>0</v>
      </c>
      <c r="AB55" s="1400">
        <f>+AB56</f>
        <v>0</v>
      </c>
      <c r="AC55" s="1617">
        <v>0</v>
      </c>
      <c r="AD55" s="1400">
        <v>0</v>
      </c>
      <c r="AE55" s="253">
        <v>0</v>
      </c>
      <c r="AF55" s="253">
        <v>0</v>
      </c>
      <c r="AG55" s="814">
        <v>0</v>
      </c>
      <c r="AH55" s="253">
        <v>0</v>
      </c>
      <c r="AI55" s="814">
        <v>0</v>
      </c>
      <c r="AJ55" s="814">
        <v>0</v>
      </c>
      <c r="AK55" s="273"/>
      <c r="AQ55" s="327"/>
      <c r="AR55" s="327"/>
      <c r="AS55" s="327"/>
    </row>
    <row r="56" spans="2:45" s="198" customFormat="1" ht="15" customHeight="1" x14ac:dyDescent="0.25">
      <c r="B56" s="254"/>
      <c r="C56" s="81">
        <v>7</v>
      </c>
      <c r="D56" s="79"/>
      <c r="E56" s="251"/>
      <c r="F56" s="320" t="s">
        <v>203</v>
      </c>
      <c r="G56" s="1152" t="s">
        <v>127</v>
      </c>
      <c r="H56" s="556">
        <f>+'P03 2024'!H37</f>
        <v>10.1</v>
      </c>
      <c r="I56" s="240">
        <f>+'P03 2024'!CY52</f>
        <v>15276252.1</v>
      </c>
      <c r="J56" s="240">
        <f ca="1">SUMIF(S$6:$AJ$6,"ok",S56:AI56)</f>
        <v>15276251.603</v>
      </c>
      <c r="K56" s="589">
        <f t="shared" ca="1" si="4"/>
        <v>0.99999996746584197</v>
      </c>
      <c r="L56" s="590">
        <f>+'P03 2024'!CZ53</f>
        <v>15276251.603</v>
      </c>
      <c r="M56" s="591">
        <f t="shared" si="2"/>
        <v>0.99999996746584197</v>
      </c>
      <c r="N56" s="124">
        <f>+I56-L56</f>
        <v>0.49699999950826168</v>
      </c>
      <c r="O56" s="744">
        <f t="shared" si="1"/>
        <v>3.2534158002554939E-8</v>
      </c>
      <c r="P56" s="244">
        <f>+'P03 2023'!DF50</f>
        <v>18842.174999999999</v>
      </c>
      <c r="Q56" s="386">
        <f>SUMIF($T$6:$AJ$6,"SI",T56:AJ56)</f>
        <v>18841.362525</v>
      </c>
      <c r="R56" s="1147">
        <f t="shared" si="3"/>
        <v>0.99995687997802807</v>
      </c>
      <c r="S56" s="1033">
        <f>+'P03 2024'!J38</f>
        <v>15276251.603</v>
      </c>
      <c r="T56" s="1029">
        <f>+'P03 2023'!K35</f>
        <v>18841.362525</v>
      </c>
      <c r="U56" s="1164">
        <v>0</v>
      </c>
      <c r="V56" s="1261">
        <v>0</v>
      </c>
      <c r="W56" s="711">
        <v>0</v>
      </c>
      <c r="X56" s="1393">
        <f>+'P03 2023'!AO18</f>
        <v>0</v>
      </c>
      <c r="Y56" s="405">
        <v>0</v>
      </c>
      <c r="Z56" s="1167">
        <v>0</v>
      </c>
      <c r="AA56" s="1428">
        <v>0</v>
      </c>
      <c r="AB56" s="238">
        <v>0</v>
      </c>
      <c r="AC56" s="1427">
        <v>0</v>
      </c>
      <c r="AD56" s="238">
        <v>0</v>
      </c>
      <c r="AE56" s="239">
        <v>0</v>
      </c>
      <c r="AF56" s="239">
        <v>0</v>
      </c>
      <c r="AG56" s="404">
        <v>0</v>
      </c>
      <c r="AH56" s="239">
        <v>0</v>
      </c>
      <c r="AI56" s="404">
        <v>0</v>
      </c>
      <c r="AJ56" s="404">
        <v>0</v>
      </c>
      <c r="AQ56" s="327"/>
      <c r="AR56" s="327"/>
      <c r="AS56" s="327"/>
    </row>
    <row r="57" spans="2:45" s="198" customFormat="1" ht="15" customHeight="1" thickBot="1" x14ac:dyDescent="0.3">
      <c r="B57" s="245">
        <v>35</v>
      </c>
      <c r="C57" s="75"/>
      <c r="D57" s="76"/>
      <c r="E57" s="260"/>
      <c r="F57" s="543"/>
      <c r="G57" s="1153" t="s">
        <v>124</v>
      </c>
      <c r="H57" s="1039">
        <v>0</v>
      </c>
      <c r="I57" s="247">
        <v>0</v>
      </c>
      <c r="J57" s="247">
        <f ca="1">SUMIF(S$6:$AJ$6,"ok",S57:AI57)</f>
        <v>0</v>
      </c>
      <c r="K57" s="415" t="str">
        <f ca="1">IFERROR(J57/I57,"0,00%")</f>
        <v>0,00%</v>
      </c>
      <c r="L57" s="127">
        <v>0</v>
      </c>
      <c r="M57" s="134">
        <f t="shared" si="2"/>
        <v>0</v>
      </c>
      <c r="N57" s="127">
        <f>+I57-L57</f>
        <v>0</v>
      </c>
      <c r="O57" s="746">
        <f t="shared" si="1"/>
        <v>0</v>
      </c>
      <c r="P57" s="248">
        <v>0</v>
      </c>
      <c r="Q57" s="248">
        <f>SUMIF($T$6:$AJ$6,"SI",T57:AJ57)</f>
        <v>0</v>
      </c>
      <c r="R57" s="1149" t="str">
        <f t="shared" si="3"/>
        <v>0.00%</v>
      </c>
      <c r="S57" s="1035">
        <v>0</v>
      </c>
      <c r="T57" s="1030">
        <v>0</v>
      </c>
      <c r="U57" s="1165">
        <v>0</v>
      </c>
      <c r="V57" s="1265">
        <v>0</v>
      </c>
      <c r="W57" s="1269">
        <v>0</v>
      </c>
      <c r="X57" s="1395">
        <v>0</v>
      </c>
      <c r="Y57" s="1397">
        <v>0</v>
      </c>
      <c r="Z57" s="1188">
        <v>0</v>
      </c>
      <c r="AA57" s="303">
        <v>0</v>
      </c>
      <c r="AB57" s="1542">
        <v>0</v>
      </c>
      <c r="AC57" s="1618">
        <v>0</v>
      </c>
      <c r="AD57" s="1542">
        <v>0</v>
      </c>
      <c r="AE57" s="303">
        <v>0</v>
      </c>
      <c r="AF57" s="303">
        <v>0</v>
      </c>
      <c r="AG57" s="817">
        <v>0</v>
      </c>
      <c r="AH57" s="303">
        <v>0</v>
      </c>
      <c r="AI57" s="817">
        <v>0</v>
      </c>
      <c r="AJ57" s="817">
        <v>0</v>
      </c>
      <c r="AQ57" s="327"/>
      <c r="AR57" s="327"/>
      <c r="AS57" s="327"/>
    </row>
    <row r="58" spans="2:45" s="45" customFormat="1" ht="12.75" customHeight="1" x14ac:dyDescent="0.2">
      <c r="B58" s="420"/>
      <c r="C58" s="421"/>
      <c r="D58" s="422"/>
      <c r="E58" s="440"/>
      <c r="F58" s="440"/>
      <c r="H58" s="423"/>
      <c r="I58" s="423"/>
      <c r="J58" s="423"/>
      <c r="K58" s="424"/>
      <c r="L58" s="1471"/>
      <c r="M58" s="423"/>
      <c r="N58" s="425"/>
      <c r="O58" s="426"/>
      <c r="P58" s="818"/>
      <c r="Q58" s="427"/>
      <c r="R58" s="427"/>
      <c r="S58" s="427"/>
      <c r="T58" s="428"/>
      <c r="U58" s="428"/>
      <c r="V58" s="427"/>
      <c r="W58" s="427"/>
      <c r="X58" s="427"/>
      <c r="Y58" s="427">
        <f>SUM(Y12:Y57)</f>
        <v>90439585.099000022</v>
      </c>
      <c r="AB58" s="427"/>
      <c r="AC58" s="427"/>
      <c r="AD58" s="427"/>
      <c r="AE58" s="427"/>
      <c r="AF58" s="427"/>
      <c r="AG58" s="427"/>
      <c r="AH58" s="427"/>
      <c r="AI58" s="427"/>
      <c r="AJ58" s="427"/>
      <c r="AK58" s="427"/>
      <c r="AL58" s="198"/>
      <c r="AM58" s="198"/>
      <c r="AN58" s="198"/>
      <c r="AO58" s="198"/>
      <c r="AP58" s="198"/>
      <c r="AQ58" s="327"/>
      <c r="AR58" s="327"/>
      <c r="AS58" s="327"/>
    </row>
    <row r="59" spans="2:45" ht="13.5" thickBot="1" x14ac:dyDescent="0.25">
      <c r="K59" s="22"/>
      <c r="L59" s="22"/>
      <c r="N59" s="179"/>
      <c r="O59" s="346"/>
      <c r="T59" s="411"/>
      <c r="U59" s="411"/>
      <c r="AE59" s="122"/>
      <c r="AK59" s="273"/>
      <c r="AQ59" s="327"/>
      <c r="AR59" s="327"/>
      <c r="AS59" s="327"/>
    </row>
    <row r="60" spans="2:45" ht="15.75" thickBot="1" x14ac:dyDescent="0.3">
      <c r="F60" s="1818" t="s">
        <v>1051</v>
      </c>
      <c r="G60" s="1819"/>
      <c r="H60" s="1819"/>
      <c r="I60" s="1820"/>
      <c r="J60"/>
      <c r="N60" s="178"/>
      <c r="O60" s="344"/>
      <c r="T60" s="406"/>
      <c r="U60" s="406"/>
      <c r="AK60" s="273"/>
      <c r="AQ60" s="327"/>
      <c r="AR60" s="327"/>
      <c r="AS60" s="327"/>
    </row>
    <row r="61" spans="2:45" x14ac:dyDescent="0.2">
      <c r="G61" s="1828" t="s">
        <v>284</v>
      </c>
      <c r="H61" s="1828"/>
      <c r="I61" s="1828"/>
      <c r="J61" s="1828"/>
      <c r="N61" s="178"/>
      <c r="O61" s="344"/>
      <c r="T61" s="406"/>
      <c r="U61" s="406"/>
      <c r="AK61" s="273"/>
      <c r="AQ61" s="327"/>
      <c r="AR61" s="327"/>
      <c r="AS61" s="327"/>
    </row>
    <row r="62" spans="2:45" ht="13.5" thickBot="1" x14ac:dyDescent="0.25">
      <c r="G62" s="394"/>
      <c r="H62" s="394"/>
      <c r="I62" s="394"/>
      <c r="J62" s="653"/>
      <c r="N62" s="178"/>
      <c r="O62" s="344"/>
      <c r="T62" s="406"/>
      <c r="U62" s="406"/>
      <c r="AK62" s="273"/>
      <c r="AQ62" s="327"/>
      <c r="AR62" s="327"/>
      <c r="AS62" s="327"/>
    </row>
    <row r="63" spans="2:45" ht="15.75" thickBot="1" x14ac:dyDescent="0.25">
      <c r="F63" s="1479" t="s">
        <v>663</v>
      </c>
      <c r="G63" s="1826" t="s">
        <v>857</v>
      </c>
      <c r="H63" s="1827"/>
      <c r="I63" s="394"/>
      <c r="J63" s="394"/>
      <c r="N63" s="178"/>
      <c r="O63" s="344"/>
      <c r="T63" s="406"/>
      <c r="U63" s="406"/>
      <c r="AK63" s="273"/>
      <c r="AQ63" s="327"/>
      <c r="AR63" s="327"/>
      <c r="AS63" s="327"/>
    </row>
    <row r="64" spans="2:45" ht="14.45" customHeight="1" x14ac:dyDescent="0.2">
      <c r="F64" s="321"/>
      <c r="G64" s="1482" t="s">
        <v>152</v>
      </c>
      <c r="H64" s="1478">
        <f>+H39</f>
        <v>94992333</v>
      </c>
      <c r="I64" s="394"/>
      <c r="J64" s="394"/>
      <c r="N64" s="178"/>
      <c r="O64" s="344"/>
      <c r="T64" s="406"/>
      <c r="U64" s="406"/>
      <c r="AK64" s="273"/>
      <c r="AQ64" s="327"/>
      <c r="AR64" s="327"/>
      <c r="AS64" s="327"/>
    </row>
    <row r="65" spans="4:44" x14ac:dyDescent="0.2">
      <c r="F65" s="1477"/>
      <c r="G65" s="1480" t="s">
        <v>1037</v>
      </c>
      <c r="H65" s="1481">
        <v>2969094</v>
      </c>
      <c r="I65" s="394"/>
      <c r="J65" s="394"/>
      <c r="N65" s="178"/>
      <c r="O65" s="344"/>
      <c r="T65" s="406"/>
      <c r="U65" s="406"/>
      <c r="AK65" s="273"/>
      <c r="AR65" s="327"/>
    </row>
    <row r="66" spans="4:44" ht="15" customHeight="1" thickBot="1" x14ac:dyDescent="0.25">
      <c r="F66" s="322"/>
      <c r="G66" s="64" t="s">
        <v>518</v>
      </c>
      <c r="H66" s="50">
        <f>+I39</f>
        <v>97961427</v>
      </c>
      <c r="I66" s="394"/>
      <c r="J66" s="394"/>
      <c r="N66" s="178"/>
      <c r="O66" s="344"/>
      <c r="T66" s="406"/>
      <c r="U66" s="406"/>
      <c r="AK66" s="273"/>
      <c r="AR66" s="327"/>
    </row>
    <row r="67" spans="4:44" x14ac:dyDescent="0.2">
      <c r="G67" s="394"/>
      <c r="H67" s="394"/>
      <c r="I67" s="394"/>
      <c r="J67" s="394"/>
      <c r="N67" s="178"/>
      <c r="O67" s="344"/>
      <c r="T67" s="406"/>
      <c r="U67" s="406"/>
      <c r="AK67" s="273"/>
      <c r="AR67" s="327"/>
    </row>
    <row r="68" spans="4:44" ht="13.5" thickBot="1" x14ac:dyDescent="0.25">
      <c r="G68" s="394"/>
      <c r="H68" s="394"/>
      <c r="I68" s="394"/>
      <c r="J68" s="394"/>
      <c r="N68" s="178"/>
      <c r="O68" s="344"/>
      <c r="T68" s="406"/>
      <c r="U68" s="406"/>
      <c r="AK68" s="273"/>
      <c r="AR68" s="327"/>
    </row>
    <row r="69" spans="4:44" ht="19.5" customHeight="1" thickBot="1" x14ac:dyDescent="0.25">
      <c r="D69" s="24"/>
      <c r="E69" s="24"/>
      <c r="F69" s="1479" t="s">
        <v>663</v>
      </c>
      <c r="G69" s="1826" t="s">
        <v>859</v>
      </c>
      <c r="H69" s="1827"/>
      <c r="I69" s="180"/>
      <c r="J69" s="306"/>
      <c r="K69" s="306"/>
      <c r="L69" s="306"/>
      <c r="M69" s="306"/>
      <c r="N69" s="306"/>
      <c r="O69" s="347"/>
      <c r="P69" s="306"/>
      <c r="Q69" s="306"/>
      <c r="R69" s="306"/>
      <c r="S69" s="306"/>
      <c r="T69" s="412"/>
      <c r="U69" s="412"/>
      <c r="V69" s="306"/>
      <c r="W69" s="306"/>
      <c r="X69" s="306"/>
      <c r="Y69" s="306"/>
      <c r="Z69" s="306"/>
      <c r="AA69" s="306"/>
      <c r="AB69" s="306"/>
      <c r="AC69" s="306"/>
      <c r="AD69" s="306"/>
      <c r="AE69" s="306"/>
      <c r="AF69" s="306"/>
      <c r="AG69" s="306"/>
      <c r="AH69" s="306"/>
      <c r="AI69" s="306"/>
      <c r="AJ69" s="306"/>
      <c r="AK69" s="273"/>
      <c r="AR69" s="327"/>
    </row>
    <row r="70" spans="4:44" x14ac:dyDescent="0.2">
      <c r="D70" s="24"/>
      <c r="E70" s="24"/>
      <c r="F70" s="321"/>
      <c r="G70" s="1482" t="s">
        <v>152</v>
      </c>
      <c r="H70" s="1478">
        <f>+G44:H44</f>
        <v>57128757.998999998</v>
      </c>
      <c r="I70" s="181"/>
      <c r="N70" s="178"/>
      <c r="O70" s="344"/>
      <c r="R70" s="37"/>
      <c r="S70" s="37"/>
      <c r="T70" s="406"/>
      <c r="U70" s="406"/>
      <c r="V70" s="37"/>
      <c r="W70" s="37"/>
      <c r="X70" s="37"/>
      <c r="Y70" s="37"/>
      <c r="AK70" s="273"/>
      <c r="AR70" s="327"/>
    </row>
    <row r="71" spans="4:44" x14ac:dyDescent="0.2">
      <c r="D71" s="24"/>
      <c r="E71" s="24"/>
      <c r="F71" s="1477"/>
      <c r="G71" s="1480" t="s">
        <v>1037</v>
      </c>
      <c r="H71" s="1481">
        <v>590978.00100000203</v>
      </c>
      <c r="I71" s="181"/>
      <c r="N71" s="178"/>
      <c r="O71" s="344"/>
      <c r="R71" s="37"/>
      <c r="S71" s="37"/>
      <c r="T71" s="406"/>
      <c r="U71" s="406"/>
      <c r="V71" s="37"/>
      <c r="W71" s="37"/>
      <c r="X71" s="37"/>
      <c r="Y71" s="37"/>
      <c r="AK71" s="273"/>
      <c r="AR71" s="327"/>
    </row>
    <row r="72" spans="4:44" ht="13.5" thickBot="1" x14ac:dyDescent="0.25">
      <c r="D72" s="24"/>
      <c r="E72" s="24"/>
      <c r="F72" s="322"/>
      <c r="G72" s="64" t="s">
        <v>518</v>
      </c>
      <c r="H72" s="50">
        <f>+I44</f>
        <v>57719736</v>
      </c>
      <c r="N72" s="178"/>
      <c r="O72" s="344"/>
      <c r="R72" s="37"/>
      <c r="S72" s="37"/>
      <c r="T72" s="406"/>
      <c r="U72" s="406"/>
      <c r="V72" s="37"/>
      <c r="W72" s="37"/>
      <c r="X72" s="37"/>
      <c r="Y72" s="37"/>
      <c r="AK72" s="273"/>
      <c r="AR72" s="327"/>
    </row>
    <row r="73" spans="4:44" x14ac:dyDescent="0.2">
      <c r="D73" s="24"/>
      <c r="E73" s="24"/>
      <c r="N73" s="178"/>
      <c r="O73" s="344"/>
      <c r="T73" s="406"/>
      <c r="U73" s="406"/>
      <c r="AK73" s="273"/>
      <c r="AR73" s="327"/>
    </row>
    <row r="74" spans="4:44" ht="13.5" thickBot="1" x14ac:dyDescent="0.25">
      <c r="N74" s="178"/>
      <c r="O74" s="344"/>
      <c r="T74" s="406"/>
      <c r="U74" s="406"/>
      <c r="AK74" s="273"/>
      <c r="AR74" s="327"/>
    </row>
    <row r="75" spans="4:44" ht="15.75" thickBot="1" x14ac:dyDescent="0.3">
      <c r="F75" s="1823" t="s">
        <v>858</v>
      </c>
      <c r="G75" s="1824"/>
      <c r="H75" s="1824"/>
      <c r="I75" s="1825"/>
      <c r="AK75" s="273"/>
      <c r="AR75" s="327"/>
    </row>
    <row r="76" spans="4:44" ht="31.5" customHeight="1" x14ac:dyDescent="0.2">
      <c r="F76" s="498" t="s">
        <v>722</v>
      </c>
      <c r="G76" s="1411" t="s">
        <v>714</v>
      </c>
      <c r="H76" s="1414" t="s">
        <v>720</v>
      </c>
      <c r="I76" s="499" t="s">
        <v>721</v>
      </c>
      <c r="AK76" s="273"/>
      <c r="AR76" s="327"/>
    </row>
    <row r="77" spans="4:44" x14ac:dyDescent="0.2">
      <c r="F77" s="500" t="str">
        <f>+F40</f>
        <v>33.03.005.001</v>
      </c>
      <c r="G77" s="1412" t="s">
        <v>630</v>
      </c>
      <c r="H77" s="1415">
        <f>+I40</f>
        <v>33586656.5</v>
      </c>
      <c r="I77" s="501">
        <f ca="1">+J40</f>
        <v>737067.74399999995</v>
      </c>
      <c r="AK77" s="273"/>
      <c r="AR77" s="327"/>
    </row>
    <row r="78" spans="4:44" x14ac:dyDescent="0.2">
      <c r="F78" s="500" t="str">
        <f>+F41</f>
        <v>33.03.005.002</v>
      </c>
      <c r="G78" s="1412" t="s">
        <v>631</v>
      </c>
      <c r="H78" s="1415">
        <f>+I41</f>
        <v>45632329.001999997</v>
      </c>
      <c r="I78" s="501">
        <f t="shared" ref="H78:I80" ca="1" si="14">+J41</f>
        <v>35396185.044</v>
      </c>
      <c r="AK78" s="273"/>
      <c r="AR78" s="327"/>
    </row>
    <row r="79" spans="4:44" x14ac:dyDescent="0.2">
      <c r="F79" s="500" t="str">
        <f>+F42</f>
        <v>33.03.005.003</v>
      </c>
      <c r="G79" s="1412" t="s">
        <v>632</v>
      </c>
      <c r="H79" s="1415">
        <f t="shared" si="14"/>
        <v>18191430.498</v>
      </c>
      <c r="I79" s="501">
        <f t="shared" ca="1" si="14"/>
        <v>10332464.544</v>
      </c>
      <c r="AK79" s="273"/>
      <c r="AR79" s="327"/>
    </row>
    <row r="80" spans="4:44" ht="13.5" thickBot="1" x14ac:dyDescent="0.25">
      <c r="F80" s="502" t="str">
        <f>+F43</f>
        <v>33.03.005.008</v>
      </c>
      <c r="G80" s="1413" t="str">
        <f>+G43</f>
        <v>Emergencia SPD (PMU)</v>
      </c>
      <c r="H80" s="1416">
        <f t="shared" si="14"/>
        <v>551011</v>
      </c>
      <c r="I80" s="503">
        <f t="shared" ca="1" si="14"/>
        <v>448894.92700000003</v>
      </c>
      <c r="AK80" s="273"/>
      <c r="AR80" s="327"/>
    </row>
    <row r="81" spans="6:44" ht="13.5" thickBot="1" x14ac:dyDescent="0.25">
      <c r="F81" s="1829" t="s">
        <v>409</v>
      </c>
      <c r="G81" s="1830"/>
      <c r="H81" s="654">
        <f>+SUM(H77:H80)</f>
        <v>97961427</v>
      </c>
      <c r="I81" s="655">
        <f ca="1">+SUM(I77:I80)</f>
        <v>46914612.259000003</v>
      </c>
      <c r="AK81" s="273"/>
      <c r="AR81" s="327"/>
    </row>
    <row r="82" spans="6:44" ht="35.25" customHeight="1" thickBot="1" x14ac:dyDescent="0.25">
      <c r="F82" s="323" t="s">
        <v>722</v>
      </c>
      <c r="G82" s="201" t="s">
        <v>715</v>
      </c>
      <c r="H82" s="1135" t="s">
        <v>720</v>
      </c>
      <c r="I82" s="1138" t="s">
        <v>721</v>
      </c>
      <c r="K82" s="131"/>
      <c r="L82" s="132"/>
      <c r="M82" s="133"/>
      <c r="AK82" s="273"/>
      <c r="AR82" s="327"/>
    </row>
    <row r="83" spans="6:44" x14ac:dyDescent="0.2">
      <c r="F83" s="324" t="str">
        <f t="shared" ref="F83:F88" si="15">+F45</f>
        <v>33.03.006.001</v>
      </c>
      <c r="G83" s="202" t="s">
        <v>633</v>
      </c>
      <c r="H83" s="1136">
        <f t="shared" ref="H83:H88" si="16">+I45</f>
        <v>5646832.0109999999</v>
      </c>
      <c r="I83" s="1139">
        <f t="shared" ref="I83:I88" ca="1" si="17">+J45</f>
        <v>4096244.895</v>
      </c>
      <c r="AK83" s="273"/>
      <c r="AR83" s="327"/>
    </row>
    <row r="84" spans="6:44" x14ac:dyDescent="0.2">
      <c r="F84" s="324" t="str">
        <f t="shared" si="15"/>
        <v>33.03.006.002</v>
      </c>
      <c r="G84" s="203" t="s">
        <v>634</v>
      </c>
      <c r="H84" s="1136">
        <f t="shared" si="16"/>
        <v>3167999.2140000002</v>
      </c>
      <c r="I84" s="1139">
        <f t="shared" ca="1" si="17"/>
        <v>1066032.3399999999</v>
      </c>
      <c r="AK84" s="273"/>
      <c r="AR84" s="327"/>
    </row>
    <row r="85" spans="6:44" x14ac:dyDescent="0.2">
      <c r="F85" s="324" t="str">
        <f t="shared" si="15"/>
        <v>33.03.006.003</v>
      </c>
      <c r="G85" s="203" t="s">
        <v>635</v>
      </c>
      <c r="H85" s="1136">
        <f t="shared" si="16"/>
        <v>2200153.1310000001</v>
      </c>
      <c r="I85" s="1139">
        <f t="shared" ca="1" si="17"/>
        <v>873801.77</v>
      </c>
      <c r="AK85" s="273"/>
    </row>
    <row r="86" spans="6:44" x14ac:dyDescent="0.2">
      <c r="F86" s="324" t="str">
        <f t="shared" si="15"/>
        <v>33.03.006.004</v>
      </c>
      <c r="G86" s="203" t="s">
        <v>636</v>
      </c>
      <c r="H86" s="1136">
        <f t="shared" si="16"/>
        <v>1567372.8019999999</v>
      </c>
      <c r="I86" s="1139">
        <f t="shared" ca="1" si="17"/>
        <v>440348.29000000004</v>
      </c>
      <c r="AK86" s="273"/>
    </row>
    <row r="87" spans="6:44" x14ac:dyDescent="0.2">
      <c r="F87" s="324" t="str">
        <f t="shared" si="15"/>
        <v>33.03.006.005</v>
      </c>
      <c r="G87" s="203" t="s">
        <v>637</v>
      </c>
      <c r="H87" s="1136">
        <f t="shared" si="16"/>
        <v>25451323.184</v>
      </c>
      <c r="I87" s="1139">
        <f t="shared" ca="1" si="17"/>
        <v>382620</v>
      </c>
    </row>
    <row r="88" spans="6:44" ht="13.5" thickBot="1" x14ac:dyDescent="0.25">
      <c r="F88" s="1410" t="str">
        <f t="shared" si="15"/>
        <v>33.03.006.007</v>
      </c>
      <c r="G88" s="204" t="s">
        <v>638</v>
      </c>
      <c r="H88" s="1137">
        <f t="shared" si="16"/>
        <v>19686055.658</v>
      </c>
      <c r="I88" s="1140">
        <f t="shared" ca="1" si="17"/>
        <v>6845257.9049999993</v>
      </c>
    </row>
    <row r="89" spans="6:44" ht="13.5" thickBot="1" x14ac:dyDescent="0.25">
      <c r="F89" s="1831" t="s">
        <v>409</v>
      </c>
      <c r="G89" s="1832"/>
      <c r="H89" s="199">
        <f>+SUM(H83:H88)</f>
        <v>57719736</v>
      </c>
      <c r="I89" s="200">
        <f ca="1">+SUM(I83:I88)</f>
        <v>13704305.199999999</v>
      </c>
    </row>
    <row r="90" spans="6:44" ht="33" customHeight="1" thickBot="1" x14ac:dyDescent="0.25">
      <c r="F90" s="325" t="s">
        <v>722</v>
      </c>
      <c r="G90" s="205" t="s">
        <v>151</v>
      </c>
      <c r="H90" s="207" t="s">
        <v>720</v>
      </c>
      <c r="I90" s="1138" t="s">
        <v>721</v>
      </c>
    </row>
    <row r="91" spans="6:44" x14ac:dyDescent="0.2">
      <c r="F91" s="326" t="str">
        <f>+F51</f>
        <v>33.03.100</v>
      </c>
      <c r="G91" s="206" t="s">
        <v>639</v>
      </c>
      <c r="H91" s="208">
        <f>+I51</f>
        <v>9719640</v>
      </c>
      <c r="I91" s="1139">
        <f ca="1">+J51</f>
        <v>0</v>
      </c>
    </row>
    <row r="92" spans="6:44" ht="13.5" thickBot="1" x14ac:dyDescent="0.25">
      <c r="F92" s="1821" t="s">
        <v>409</v>
      </c>
      <c r="G92" s="1822"/>
      <c r="H92" s="209">
        <f>+H91</f>
        <v>9719640</v>
      </c>
      <c r="I92" s="1141">
        <f ca="1">+I91</f>
        <v>0</v>
      </c>
    </row>
  </sheetData>
  <mergeCells count="23">
    <mergeCell ref="F60:I60"/>
    <mergeCell ref="F92:G92"/>
    <mergeCell ref="F75:I75"/>
    <mergeCell ref="G69:H69"/>
    <mergeCell ref="G61:J61"/>
    <mergeCell ref="F81:G81"/>
    <mergeCell ref="F89:G89"/>
    <mergeCell ref="G63:H63"/>
    <mergeCell ref="B4:AJ4"/>
    <mergeCell ref="B7:AH7"/>
    <mergeCell ref="P8:R8"/>
    <mergeCell ref="B8:G10"/>
    <mergeCell ref="H8:O8"/>
    <mergeCell ref="S9:T9"/>
    <mergeCell ref="S8:T8"/>
    <mergeCell ref="U9:V9"/>
    <mergeCell ref="W9:X9"/>
    <mergeCell ref="W8:X8"/>
    <mergeCell ref="Y9:Z9"/>
    <mergeCell ref="AA9:AB9"/>
    <mergeCell ref="AA8:AB8"/>
    <mergeCell ref="AC9:AD9"/>
    <mergeCell ref="AC8:AD8"/>
  </mergeCells>
  <phoneticPr fontId="26" type="noConversion"/>
  <conditionalFormatting sqref="H25:H26">
    <cfRule type="cellIs" dxfId="29" priority="72" operator="equal">
      <formula>"·¡$S$$P$16"</formula>
    </cfRule>
  </conditionalFormatting>
  <conditionalFormatting sqref="H32:H33">
    <cfRule type="cellIs" dxfId="28" priority="68" operator="equal">
      <formula>"·¡$S$$P$16"</formula>
    </cfRule>
  </conditionalFormatting>
  <conditionalFormatting sqref="H28:I28 H30:I30">
    <cfRule type="cellIs" dxfId="27" priority="29" operator="equal">
      <formula>"·¡$S$$P$16"</formula>
    </cfRule>
  </conditionalFormatting>
  <conditionalFormatting sqref="I16 H16:H23 H40:I43 H45:I50">
    <cfRule type="cellIs" dxfId="26" priority="104" operator="equal">
      <formula>"·¡$S$$P$16"</formula>
    </cfRule>
  </conditionalFormatting>
  <conditionalFormatting sqref="I32">
    <cfRule type="cellIs" dxfId="25" priority="4" operator="equal">
      <formula>"·¡$S$$P$16"</formula>
    </cfRule>
  </conditionalFormatting>
  <conditionalFormatting sqref="J25:J26">
    <cfRule type="cellIs" dxfId="24" priority="1" operator="equal">
      <formula>"·¡$S$$P$16"</formula>
    </cfRule>
  </conditionalFormatting>
  <conditionalFormatting sqref="L16:L23">
    <cfRule type="cellIs" dxfId="23" priority="3" operator="equal">
      <formula>"·¡$S$$P$16"</formula>
    </cfRule>
  </conditionalFormatting>
  <printOptions horizontalCentered="1"/>
  <pageMargins left="1" right="1" top="1" bottom="1" header="0.5" footer="0.5"/>
  <pageSetup paperSize="5" scale="49" fitToWidth="0" orientation="landscape" r:id="rId1"/>
  <ignoredErrors>
    <ignoredError sqref="R12 K11:K13 K14:K16 R14 H26" formula="1"/>
    <ignoredError sqref="AB16 K33 O54 N58:O58 O26 K22 K54 Q55:R55 N34:N38 O29 O31:O32 O27 O45:O53 O33:O35 O30 O28 O55:O57 O40:O43 O44 O38:O39 O36:O37 N27:N32 N55:N57 K38:K53 K34 K25:K26 M26 M42 M43:M44 Q37 Q38:R53 K31:K32 K55:K56 K24 M45 M46:M57 M27:M41 K17:K21 Q24:R25 Q27:R36 J26 L26" formula="1" unlockedFormula="1"/>
    <ignoredError sqref="AB55:AB57 AD54:AD57 Q16:R16 G80 AD12:AD13 AF32:AF33 AF35:AF37 AF40:AF43 AF45:AF56 I59 AB12:AB13 AD24:AH25 AD27:AE37 AF27:AF30 AG27:AH57 AD16:AD22 AG11:AH13 AE17:AF22 AB17:AB22 X17:X22 F77:F80 F83:F88 F91 T17:T22 T24:T25 T55:T57 T27:T53 V17:V22 V24:V25 V55:V57 V27:V53 AB39:AB53 AD39:AD52 AE39:AE55 H77:I92 X39:X53 X24:X25 X55:X57 X27:X37 Y12:Y57 Z39:Z53 Z27:Z37 Z24:Z25 Z12:Z22 Z55:Z57 AB15 O25 N24:O24 Q56:R56 I57:K57 J23:K23 J22 I27:K30 P26:R26 I58:K58 Q54:R54 I35:K37 N33 P57:R57 I24:J25 L24:M25 R37 I31:J31 N39:N54 P27:P31 P39 P55 P24 N25:N26 M22:O22 I38:J39 L27:L31 AD11:AE11 S11:AB11 AA15:AA58 M58 AB27:AB37 AB24:AB25 M17:O17 Q17:R17 M18:O18 Q18:R18 M19:O19 Q19:R19 M20:O20 Q20:R20 M21:O21 Q21:R21 Q22:R22 P33:P37 P44 Q58:R58 AG15:AH22 AC15:AC57 J17 J18 J19 J20 J21 I33:J34 J32 I44:J44 J40 J41 J42 J43 I55:J55 J45 J46 J47 J48 J49 J50 J51 J52 J53 J54 J56 M23:R23 L54:L55 L52 L44 L33:L39 L57 L32 L58 L40:L43 L45:L51 L53 L56" unlockedFormula="1"/>
    <ignoredError sqref="C35 D3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23</vt:i4>
      </vt:variant>
    </vt:vector>
  </HeadingPairs>
  <TitlesOfParts>
    <vt:vector size="37" baseType="lpstr">
      <vt:lpstr>GRAFICOS</vt:lpstr>
      <vt:lpstr>CONSOLIDADO</vt:lpstr>
      <vt:lpstr>Prog 01</vt:lpstr>
      <vt:lpstr>P01 2023</vt:lpstr>
      <vt:lpstr>P01 2024</vt:lpstr>
      <vt:lpstr>Prog 02</vt:lpstr>
      <vt:lpstr>P02 2023</vt:lpstr>
      <vt:lpstr>P02 2024</vt:lpstr>
      <vt:lpstr>Prog 03</vt:lpstr>
      <vt:lpstr>P03 2024</vt:lpstr>
      <vt:lpstr>P03 2023</vt:lpstr>
      <vt:lpstr>Prog 05</vt:lpstr>
      <vt:lpstr>P05 2024</vt:lpstr>
      <vt:lpstr>P05 2023</vt:lpstr>
      <vt:lpstr>CONSOLIDADO!Área_de_impresión</vt:lpstr>
      <vt:lpstr>'Prog 01'!Área_de_impresión</vt:lpstr>
      <vt:lpstr>'Prog 02'!Área_de_impresión</vt:lpstr>
      <vt:lpstr>'Prog 03'!Área_de_impresión</vt:lpstr>
      <vt:lpstr>'Prog 05'!Área_de_impresión</vt:lpstr>
      <vt:lpstr>coincidenciaP01</vt:lpstr>
      <vt:lpstr>Compromiso_ENERO</vt:lpstr>
      <vt:lpstr>Devengado_enero</vt:lpstr>
      <vt:lpstr>EENERO23</vt:lpstr>
      <vt:lpstr>enero2023</vt:lpstr>
      <vt:lpstr>indicep01</vt:lpstr>
      <vt:lpstr>'Prog 05'!matriz01</vt:lpstr>
      <vt:lpstr>matriz01</vt:lpstr>
      <vt:lpstr>matriz01.v2</vt:lpstr>
      <vt:lpstr>matriz02</vt:lpstr>
      <vt:lpstr>matriz03</vt:lpstr>
      <vt:lpstr>matriz2</vt:lpstr>
      <vt:lpstr>RequerimientoENERO</vt:lpstr>
      <vt:lpstr>Saldo_ENERO</vt:lpstr>
      <vt:lpstr>CONSOLIDADO!Títulos_a_imprimir</vt:lpstr>
      <vt:lpstr>'Prog 01'!Títulos_a_imprimir</vt:lpstr>
      <vt:lpstr>'Prog 03'!Títulos_a_imprimir</vt:lpstr>
      <vt:lpstr>'Prog 05'!Títulos_a_imprimir</vt:lpstr>
    </vt:vector>
  </TitlesOfParts>
  <Company>subdere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otorres</dc:creator>
  <cp:lastModifiedBy>Juan Ignacio Cancino Pacheco</cp:lastModifiedBy>
  <cp:lastPrinted>2019-10-07T18:45:55Z</cp:lastPrinted>
  <dcterms:created xsi:type="dcterms:W3CDTF">2010-11-09T14:43:23Z</dcterms:created>
  <dcterms:modified xsi:type="dcterms:W3CDTF">2024-07-05T22:29:14Z</dcterms:modified>
</cp:coreProperties>
</file>